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FC39070-580A-421C-868B-9836985DC63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20-1" sheetId="1" state="hidden" r:id="rId1"/>
    <sheet name="2021-4" sheetId="10" r:id="rId2"/>
    <sheet name="2021-3" sheetId="9" r:id="rId3"/>
    <sheet name="2021-2" sheetId="8" r:id="rId4"/>
    <sheet name="2021-1" sheetId="7" r:id="rId5"/>
  </sheets>
  <definedNames>
    <definedName name="_xlnm.Print_Area" localSheetId="0">'2020-1'!$B$4:$F$27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0" l="1"/>
  <c r="E19" i="10" l="1"/>
  <c r="F23" i="10" l="1"/>
  <c r="F20" i="10"/>
  <c r="E21" i="10"/>
  <c r="D21" i="10"/>
  <c r="E18" i="10"/>
  <c r="D18" i="10"/>
  <c r="D22" i="10" s="1"/>
  <c r="D24" i="10" s="1"/>
  <c r="F17" i="10"/>
  <c r="F16" i="10"/>
  <c r="F15" i="10"/>
  <c r="F14" i="10"/>
  <c r="F13" i="10"/>
  <c r="F12" i="10"/>
  <c r="F11" i="10"/>
  <c r="F10" i="10"/>
  <c r="F8" i="10"/>
  <c r="E7" i="10"/>
  <c r="E9" i="10" s="1"/>
  <c r="D7" i="10"/>
  <c r="D9" i="10" s="1"/>
  <c r="F6" i="10"/>
  <c r="F5" i="10"/>
  <c r="F18" i="10" l="1"/>
  <c r="F7" i="10"/>
  <c r="F21" i="10"/>
  <c r="E22" i="10"/>
  <c r="F9" i="10"/>
  <c r="F19" i="10"/>
  <c r="E19" i="9"/>
  <c r="D19" i="9"/>
  <c r="F22" i="10" l="1"/>
  <c r="E24" i="10"/>
  <c r="F24" i="10" s="1"/>
  <c r="F23" i="9"/>
  <c r="F20" i="9"/>
  <c r="F19" i="9"/>
  <c r="D21" i="9"/>
  <c r="E18" i="9"/>
  <c r="D18" i="9"/>
  <c r="D22" i="9" s="1"/>
  <c r="D24" i="9" s="1"/>
  <c r="F17" i="9"/>
  <c r="F16" i="9"/>
  <c r="F15" i="9"/>
  <c r="F14" i="9"/>
  <c r="F13" i="9"/>
  <c r="F12" i="9"/>
  <c r="F11" i="9"/>
  <c r="F10" i="9"/>
  <c r="F8" i="9"/>
  <c r="E7" i="9"/>
  <c r="D7" i="9"/>
  <c r="D9" i="9" s="1"/>
  <c r="F6" i="9"/>
  <c r="F5" i="9"/>
  <c r="E19" i="8"/>
  <c r="D19" i="8"/>
  <c r="F18" i="9" l="1"/>
  <c r="F7" i="9"/>
  <c r="E21" i="9"/>
  <c r="F21" i="9" s="1"/>
  <c r="E9" i="9"/>
  <c r="F23" i="8"/>
  <c r="F20" i="8"/>
  <c r="F19" i="8"/>
  <c r="D21" i="8"/>
  <c r="E18" i="8"/>
  <c r="D18" i="8"/>
  <c r="D22" i="8" s="1"/>
  <c r="D24" i="8" s="1"/>
  <c r="F17" i="8"/>
  <c r="F16" i="8"/>
  <c r="F15" i="8"/>
  <c r="F14" i="8"/>
  <c r="F13" i="8"/>
  <c r="F12" i="8"/>
  <c r="F11" i="8"/>
  <c r="F10" i="8"/>
  <c r="F8" i="8"/>
  <c r="E7" i="8"/>
  <c r="D7" i="8"/>
  <c r="D9" i="8" s="1"/>
  <c r="F6" i="8"/>
  <c r="F5" i="8"/>
  <c r="E19" i="7"/>
  <c r="E22" i="9" l="1"/>
  <c r="F9" i="9"/>
  <c r="F7" i="8"/>
  <c r="F18" i="8"/>
  <c r="E9" i="8"/>
  <c r="E21" i="8"/>
  <c r="F21" i="8" s="1"/>
  <c r="D19" i="7"/>
  <c r="E24" i="9" l="1"/>
  <c r="F24" i="9" s="1"/>
  <c r="F22" i="9"/>
  <c r="E22" i="8"/>
  <c r="F9" i="8"/>
  <c r="F23" i="7"/>
  <c r="E21" i="7"/>
  <c r="F20" i="7"/>
  <c r="F19" i="7"/>
  <c r="D21" i="7"/>
  <c r="E18" i="7"/>
  <c r="D18" i="7"/>
  <c r="D22" i="7" s="1"/>
  <c r="D24" i="7" s="1"/>
  <c r="F17" i="7"/>
  <c r="F16" i="7"/>
  <c r="F15" i="7"/>
  <c r="F14" i="7"/>
  <c r="F13" i="7"/>
  <c r="F12" i="7"/>
  <c r="F11" i="7"/>
  <c r="F10" i="7"/>
  <c r="F8" i="7"/>
  <c r="E7" i="7"/>
  <c r="E9" i="7" s="1"/>
  <c r="D7" i="7"/>
  <c r="D9" i="7" s="1"/>
  <c r="F6" i="7"/>
  <c r="F5" i="7"/>
  <c r="F22" i="8" l="1"/>
  <c r="E24" i="8"/>
  <c r="F24" i="8" s="1"/>
  <c r="F21" i="7"/>
  <c r="F18" i="7"/>
  <c r="E22" i="7"/>
  <c r="E24" i="7" s="1"/>
  <c r="F9" i="7"/>
  <c r="F7" i="7"/>
  <c r="F22" i="7" l="1"/>
  <c r="F24" i="7"/>
  <c r="F24" i="1" l="1"/>
  <c r="F23" i="1"/>
  <c r="F22" i="1"/>
  <c r="F21" i="1"/>
  <c r="F20" i="1"/>
  <c r="F19" i="1"/>
  <c r="F18" i="1"/>
  <c r="F17" i="1"/>
  <c r="F15" i="1"/>
  <c r="F14" i="1"/>
  <c r="F12" i="1"/>
  <c r="F11" i="1"/>
  <c r="F9" i="1"/>
  <c r="F8" i="1"/>
  <c r="F7" i="1"/>
  <c r="E26" i="1" l="1"/>
  <c r="D26" i="1"/>
  <c r="E27" i="1" l="1"/>
  <c r="F26" i="1"/>
  <c r="D27" i="1"/>
  <c r="F27" i="1" l="1"/>
</calcChain>
</file>

<file path=xl/sharedStrings.xml><?xml version="1.0" encoding="utf-8"?>
<sst xmlns="http://schemas.openxmlformats.org/spreadsheetml/2006/main" count="146" uniqueCount="59">
  <si>
    <t>№</t>
  </si>
  <si>
    <t>1.1.</t>
  </si>
  <si>
    <t>1.2.</t>
  </si>
  <si>
    <t>II.</t>
  </si>
  <si>
    <t>I.</t>
  </si>
  <si>
    <t>2.1.</t>
  </si>
  <si>
    <t>2.2.</t>
  </si>
  <si>
    <t>2.3.</t>
  </si>
  <si>
    <t>2.4.</t>
  </si>
  <si>
    <t>2.5.</t>
  </si>
  <si>
    <t>2.6.</t>
  </si>
  <si>
    <t>III.</t>
  </si>
  <si>
    <t>Даромад ва харажат турлари</t>
  </si>
  <si>
    <t>режа</t>
  </si>
  <si>
    <t>амалда</t>
  </si>
  <si>
    <t>бажарилиши (%)</t>
  </si>
  <si>
    <t>ДАРОМАДЛАР</t>
  </si>
  <si>
    <t>Фоизли даромадлар</t>
  </si>
  <si>
    <t xml:space="preserve">Фоизсиз даромадлар </t>
  </si>
  <si>
    <t>ХАРАЖАТЛАР</t>
  </si>
  <si>
    <t>Фоизли харажатлар</t>
  </si>
  <si>
    <t>Фоизсиз харажатлар</t>
  </si>
  <si>
    <t>Амалиёт харажатлари, шундан:</t>
  </si>
  <si>
    <t>иш ҳақи ва бошқа тўловлар</t>
  </si>
  <si>
    <t>репрезентация, тақдимот ва хомийлик харажатлари</t>
  </si>
  <si>
    <t>Бошқа амалиёт харажатлари</t>
  </si>
  <si>
    <t>Ижара ва бинони сақлаш</t>
  </si>
  <si>
    <t>Хизмат сафари ва транспорт харажатлари</t>
  </si>
  <si>
    <t>Маъмурий харажатлар</t>
  </si>
  <si>
    <t>Эскириш харажатлари</t>
  </si>
  <si>
    <t>Суғурта, солиқ ва бошқа харажатлар</t>
  </si>
  <si>
    <t>Кредит ва бошқа активлар бўйича эхтимолий йўқотишларга қарши заҳиралар</t>
  </si>
  <si>
    <t>Солиқ тўлагунга қадар Фойда</t>
  </si>
  <si>
    <t>Фойда солиғи</t>
  </si>
  <si>
    <t>Солиқлар билан бирга ЖАМИ ХАРАЖАТЛАР</t>
  </si>
  <si>
    <t>ЖАМИ ХАРАЖАТЛАР</t>
  </si>
  <si>
    <t>ЖАМИ ДАРОМАДЛАР</t>
  </si>
  <si>
    <t>СОФ ФОЙДА</t>
  </si>
  <si>
    <t>Кўрсаткичлар</t>
  </si>
  <si>
    <t>Соф фоизли даромад</t>
  </si>
  <si>
    <t>Фоизсиз даромадлар</t>
  </si>
  <si>
    <t>комиссион даромадлар</t>
  </si>
  <si>
    <t>хорижий валюта билан амалиётлардан</t>
  </si>
  <si>
    <t>бошқалар</t>
  </si>
  <si>
    <t>комиссион харажатлар</t>
  </si>
  <si>
    <t>Амалиёт харажатларигача соф даромад</t>
  </si>
  <si>
    <t>Амалиёт харажатлари</t>
  </si>
  <si>
    <t>иш хақи ва бошқа тўловлар</t>
  </si>
  <si>
    <t>бошқа амалиёт харажатлари</t>
  </si>
  <si>
    <t>Солиқ тўлагунга қадар қадар фойда</t>
  </si>
  <si>
    <t>Кредит ва лизинглар бўйича кўрилиши мумкин бўлган зарарлар бахолангандан сўнгги соф даромад</t>
  </si>
  <si>
    <t>Кўрилиши мумкин бўлган зарарларни баҳолаш</t>
  </si>
  <si>
    <t>хорижий валюта билан амалиётлардан хамда инвестициялардан олинган фойда ва дивидендлар</t>
  </si>
  <si>
    <t xml:space="preserve">СОФ ФОЙДА </t>
  </si>
  <si>
    <t>(млн.сўм)</t>
  </si>
  <si>
    <t>"Туронбанк" АТБ бўйича 31.03.2021 йил ҳолатига даромад ва харажатлар сметасини ижроси</t>
  </si>
  <si>
    <t>"Туронбанк" АТБ бўйича 30.06.2021 йил ҳолатига даромад ва харажатлар сметасини ижроси</t>
  </si>
  <si>
    <t>"Туронбанк" АТБ бўйича 30.09.2021 йил ҳолатига даромад ва харажатлар сметасини ижроси</t>
  </si>
  <si>
    <t>"Туронбанк" АТБ бўйича 30.12.2021 йил ҳолатига даромад ва харажатлар сметасини ижроси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</si>
</sst>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0" xfId="0" applyNumberFormat="1"/>
    <xf numFmtId="165" fontId="0" fillId="0" borderId="1" xfId="2" applyNumberFormat="1" applyFont="1" applyBorder="1"/>
    <xf numFmtId="0" fontId="1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F27"/>
  <sheetViews>
    <sheetView zoomScale="115" zoomScaleNormal="115" zoomScaleSheetLayoutView="100" workbookViewId="0">
      <selection activeCell="D17" sqref="D17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</cols>
  <sheetData>
    <row r="4" spans="2:6" ht="29.25" customHeight="1" x14ac:dyDescent="0.25">
      <c r="B4" s="3" t="s">
        <v>0</v>
      </c>
      <c r="C4" s="4" t="s">
        <v>12</v>
      </c>
      <c r="D4" s="4" t="s">
        <v>13</v>
      </c>
      <c r="E4" s="4" t="s">
        <v>14</v>
      </c>
      <c r="F4" s="4" t="s">
        <v>15</v>
      </c>
    </row>
    <row r="5" spans="2:6" x14ac:dyDescent="0.25">
      <c r="B5" s="5">
        <v>1</v>
      </c>
      <c r="C5" s="7">
        <v>2</v>
      </c>
      <c r="D5" s="7">
        <v>3</v>
      </c>
      <c r="E5" s="7">
        <v>4</v>
      </c>
      <c r="F5" s="7">
        <v>5</v>
      </c>
    </row>
    <row r="6" spans="2:6" x14ac:dyDescent="0.25">
      <c r="B6" s="5" t="s">
        <v>4</v>
      </c>
      <c r="C6" s="5" t="s">
        <v>16</v>
      </c>
      <c r="E6" s="1"/>
      <c r="F6" s="1"/>
    </row>
    <row r="7" spans="2:6" x14ac:dyDescent="0.25">
      <c r="B7" s="5" t="s">
        <v>1</v>
      </c>
      <c r="C7" s="1" t="s">
        <v>17</v>
      </c>
      <c r="D7" s="8">
        <v>696469000</v>
      </c>
      <c r="E7" s="15">
        <v>683516719.42285013</v>
      </c>
      <c r="F7" s="9">
        <f>E7/D7</f>
        <v>0.98140293311382143</v>
      </c>
    </row>
    <row r="8" spans="2:6" x14ac:dyDescent="0.25">
      <c r="B8" s="5" t="s">
        <v>2</v>
      </c>
      <c r="C8" s="1" t="s">
        <v>18</v>
      </c>
      <c r="D8" s="8">
        <v>119860000</v>
      </c>
      <c r="E8" s="15">
        <v>128431800.25416003</v>
      </c>
      <c r="F8" s="9">
        <f>E8/D8</f>
        <v>1.0715151030715837</v>
      </c>
    </row>
    <row r="9" spans="2:6" x14ac:dyDescent="0.25">
      <c r="B9" s="5"/>
      <c r="C9" s="2" t="s">
        <v>36</v>
      </c>
      <c r="D9" s="8">
        <v>816329000</v>
      </c>
      <c r="E9" s="15">
        <v>811948519.67701018</v>
      </c>
      <c r="F9" s="9">
        <f>E9/D9</f>
        <v>0.99463392783670579</v>
      </c>
    </row>
    <row r="10" spans="2:6" x14ac:dyDescent="0.25">
      <c r="B10" s="5" t="s">
        <v>3</v>
      </c>
      <c r="C10" s="5" t="s">
        <v>19</v>
      </c>
      <c r="D10" s="1"/>
      <c r="E10" s="15"/>
      <c r="F10" s="9"/>
    </row>
    <row r="11" spans="2:6" x14ac:dyDescent="0.25">
      <c r="B11" s="5" t="s">
        <v>5</v>
      </c>
      <c r="C11" s="1" t="s">
        <v>20</v>
      </c>
      <c r="D11" s="8">
        <v>384522000</v>
      </c>
      <c r="E11" s="15">
        <v>413230672.90592998</v>
      </c>
      <c r="F11" s="9">
        <f>E11/D11</f>
        <v>1.0746606771678342</v>
      </c>
    </row>
    <row r="12" spans="2:6" x14ac:dyDescent="0.25">
      <c r="B12" s="5" t="s">
        <v>6</v>
      </c>
      <c r="C12" s="1" t="s">
        <v>21</v>
      </c>
      <c r="D12" s="8">
        <v>37300000</v>
      </c>
      <c r="E12" s="15">
        <v>28242590.696680002</v>
      </c>
      <c r="F12" s="9">
        <f>E12/D12</f>
        <v>0.7571740133158178</v>
      </c>
    </row>
    <row r="13" spans="2:6" x14ac:dyDescent="0.25">
      <c r="B13" s="5" t="s">
        <v>7</v>
      </c>
      <c r="C13" s="2" t="s">
        <v>22</v>
      </c>
      <c r="D13" s="1"/>
      <c r="E13" s="15"/>
      <c r="F13" s="9"/>
    </row>
    <row r="14" spans="2:6" x14ac:dyDescent="0.25">
      <c r="B14" s="5"/>
      <c r="C14" s="1" t="s">
        <v>23</v>
      </c>
      <c r="D14" s="1">
        <v>134742000</v>
      </c>
      <c r="E14" s="15">
        <v>112892267.29339999</v>
      </c>
      <c r="F14" s="9">
        <f>E14/D14</f>
        <v>0.83784022274717596</v>
      </c>
    </row>
    <row r="15" spans="2:6" x14ac:dyDescent="0.25">
      <c r="B15" s="5"/>
      <c r="C15" s="1" t="s">
        <v>24</v>
      </c>
      <c r="D15" s="8">
        <v>14000000</v>
      </c>
      <c r="E15" s="15">
        <v>10159230.524</v>
      </c>
      <c r="F15" s="9">
        <f>E15/D15</f>
        <v>0.72565932314285719</v>
      </c>
    </row>
    <row r="16" spans="2:6" x14ac:dyDescent="0.25">
      <c r="B16" s="5" t="s">
        <v>8</v>
      </c>
      <c r="C16" s="2" t="s">
        <v>25</v>
      </c>
      <c r="D16" s="1"/>
      <c r="E16" s="15"/>
      <c r="F16" s="9"/>
    </row>
    <row r="17" spans="2:6" x14ac:dyDescent="0.25">
      <c r="B17" s="5"/>
      <c r="C17" s="1" t="s">
        <v>26</v>
      </c>
      <c r="D17" s="8">
        <v>25900000</v>
      </c>
      <c r="E17" s="15">
        <v>26842449.229500003</v>
      </c>
      <c r="F17" s="9">
        <f t="shared" ref="F17:F24" si="0">E17/D17</f>
        <v>1.0363880011389963</v>
      </c>
    </row>
    <row r="18" spans="2:6" x14ac:dyDescent="0.25">
      <c r="B18" s="5"/>
      <c r="C18" s="1" t="s">
        <v>27</v>
      </c>
      <c r="D18" s="8">
        <v>3650000</v>
      </c>
      <c r="E18" s="15">
        <v>3090644.9928300004</v>
      </c>
      <c r="F18" s="9">
        <f t="shared" si="0"/>
        <v>0.8467520528301371</v>
      </c>
    </row>
    <row r="19" spans="2:6" x14ac:dyDescent="0.25">
      <c r="B19" s="5"/>
      <c r="C19" s="1" t="s">
        <v>28</v>
      </c>
      <c r="D19" s="8">
        <v>15415000</v>
      </c>
      <c r="E19" s="15">
        <v>12607145.918670001</v>
      </c>
      <c r="F19" s="9">
        <f t="shared" si="0"/>
        <v>0.81784923247940322</v>
      </c>
    </row>
    <row r="20" spans="2:6" x14ac:dyDescent="0.25">
      <c r="B20" s="5"/>
      <c r="C20" s="1" t="s">
        <v>29</v>
      </c>
      <c r="D20" s="8">
        <v>21000000</v>
      </c>
      <c r="E20" s="15">
        <v>24168577.830419999</v>
      </c>
      <c r="F20" s="9">
        <f t="shared" si="0"/>
        <v>1.1508846585914285</v>
      </c>
    </row>
    <row r="21" spans="2:6" x14ac:dyDescent="0.25">
      <c r="B21" s="5"/>
      <c r="C21" s="1" t="s">
        <v>30</v>
      </c>
      <c r="D21" s="8">
        <v>8800000</v>
      </c>
      <c r="E21" s="15">
        <v>9905882.3736300003</v>
      </c>
      <c r="F21" s="9">
        <f t="shared" si="0"/>
        <v>1.1256684515488637</v>
      </c>
    </row>
    <row r="22" spans="2:6" ht="30" x14ac:dyDescent="0.25">
      <c r="B22" s="5" t="s">
        <v>9</v>
      </c>
      <c r="C22" s="6" t="s">
        <v>31</v>
      </c>
      <c r="D22" s="8">
        <v>23000000</v>
      </c>
      <c r="E22" s="15">
        <v>23209069.72969</v>
      </c>
      <c r="F22" s="9">
        <f t="shared" si="0"/>
        <v>1.0090899882473914</v>
      </c>
    </row>
    <row r="23" spans="2:6" x14ac:dyDescent="0.25">
      <c r="B23" s="5"/>
      <c r="C23" s="5" t="s">
        <v>35</v>
      </c>
      <c r="D23" s="8">
        <v>668329000</v>
      </c>
      <c r="E23" s="15">
        <v>664348531.49475014</v>
      </c>
      <c r="F23" s="9">
        <f t="shared" si="0"/>
        <v>0.99404414815869147</v>
      </c>
    </row>
    <row r="24" spans="2:6" x14ac:dyDescent="0.25">
      <c r="B24" s="5"/>
      <c r="C24" s="1" t="s">
        <v>32</v>
      </c>
      <c r="D24" s="8">
        <v>33000000</v>
      </c>
      <c r="E24" s="15">
        <v>32430517.49997</v>
      </c>
      <c r="F24" s="9">
        <f t="shared" si="0"/>
        <v>0.98274295454454541</v>
      </c>
    </row>
    <row r="25" spans="2:6" x14ac:dyDescent="0.25">
      <c r="B25" s="5" t="s">
        <v>10</v>
      </c>
      <c r="C25" s="2" t="s">
        <v>33</v>
      </c>
      <c r="D25" s="1"/>
      <c r="E25" s="15"/>
      <c r="F25" s="9"/>
    </row>
    <row r="26" spans="2:6" x14ac:dyDescent="0.25">
      <c r="B26" s="5"/>
      <c r="C26" s="1" t="s">
        <v>34</v>
      </c>
      <c r="D26" s="8">
        <f>+D23+D24</f>
        <v>701329000</v>
      </c>
      <c r="E26" s="15">
        <f>+E23+E24</f>
        <v>696779048.9947201</v>
      </c>
      <c r="F26" s="9">
        <f>E26/D26</f>
        <v>0.99351238718878032</v>
      </c>
    </row>
    <row r="27" spans="2:6" x14ac:dyDescent="0.25">
      <c r="B27" s="5" t="s">
        <v>11</v>
      </c>
      <c r="C27" s="5" t="s">
        <v>37</v>
      </c>
      <c r="D27" s="8">
        <f>+D9-D26</f>
        <v>115000000</v>
      </c>
      <c r="E27" s="15">
        <f>+E9-E26</f>
        <v>115169470.68229008</v>
      </c>
      <c r="F27" s="9">
        <f>E27/D27</f>
        <v>1.0014736581068702</v>
      </c>
    </row>
  </sheetData>
  <printOptions horizontalCentered="1" verticalCentered="1"/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F1A1-F011-40CE-A6FD-19973FB8EEEE}">
  <sheetPr>
    <tabColor rgb="FFFFC000"/>
  </sheetPr>
  <dimension ref="B1:G26"/>
  <sheetViews>
    <sheetView tabSelected="1" zoomScale="115" zoomScaleNormal="115" workbookViewId="0">
      <selection activeCell="D21" sqref="D21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8.5703125" customWidth="1"/>
    <col min="7" max="7" width="14" bestFit="1" customWidth="1"/>
    <col min="8" max="9" width="12.140625" bestFit="1" customWidth="1"/>
    <col min="10" max="10" width="13.42578125" bestFit="1" customWidth="1"/>
  </cols>
  <sheetData>
    <row r="1" spans="2:7" ht="15.75" x14ac:dyDescent="0.25">
      <c r="C1" s="20" t="s">
        <v>58</v>
      </c>
      <c r="D1" s="20"/>
      <c r="E1" s="20"/>
      <c r="F1" s="20"/>
    </row>
    <row r="3" spans="2:7" x14ac:dyDescent="0.25">
      <c r="F3" s="19" t="s">
        <v>54</v>
      </c>
    </row>
    <row r="4" spans="2:7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</row>
    <row r="5" spans="2:7" x14ac:dyDescent="0.25">
      <c r="B5" s="5">
        <v>1</v>
      </c>
      <c r="C5" s="1" t="s">
        <v>17</v>
      </c>
      <c r="D5" s="8">
        <v>1094195670.3992102</v>
      </c>
      <c r="E5" s="8">
        <v>994750645.90998006</v>
      </c>
      <c r="F5" s="9">
        <f t="shared" ref="F5:F24" si="0">E5/D5</f>
        <v>0.90911586731745309</v>
      </c>
    </row>
    <row r="6" spans="2:7" x14ac:dyDescent="0.25">
      <c r="B6" s="5">
        <v>2</v>
      </c>
      <c r="C6" s="1" t="s">
        <v>20</v>
      </c>
      <c r="D6" s="8">
        <v>697788919.00323045</v>
      </c>
      <c r="E6" s="8">
        <v>647077262.59103</v>
      </c>
      <c r="F6" s="9">
        <f t="shared" si="0"/>
        <v>0.92732521966006498</v>
      </c>
    </row>
    <row r="7" spans="2:7" x14ac:dyDescent="0.25">
      <c r="B7" s="5">
        <v>3</v>
      </c>
      <c r="C7" s="2" t="s">
        <v>39</v>
      </c>
      <c r="D7" s="8">
        <f>D5-D6</f>
        <v>396406751.39597976</v>
      </c>
      <c r="E7" s="8">
        <f>E5-E6</f>
        <v>347673383.31895006</v>
      </c>
      <c r="F7" s="9">
        <f t="shared" si="0"/>
        <v>0.87706221474429724</v>
      </c>
    </row>
    <row r="8" spans="2:7" x14ac:dyDescent="0.25">
      <c r="B8" s="5">
        <v>4</v>
      </c>
      <c r="C8" s="18" t="s">
        <v>51</v>
      </c>
      <c r="D8" s="8">
        <v>95610625.06019038</v>
      </c>
      <c r="E8" s="8">
        <v>97232598.496770009</v>
      </c>
      <c r="F8" s="9">
        <f t="shared" si="0"/>
        <v>1.0169643639036827</v>
      </c>
    </row>
    <row r="9" spans="2:7" ht="45" x14ac:dyDescent="0.25">
      <c r="B9" s="4">
        <v>5</v>
      </c>
      <c r="C9" s="16" t="s">
        <v>50</v>
      </c>
      <c r="D9" s="8">
        <f>D7-D8</f>
        <v>300796126.33578938</v>
      </c>
      <c r="E9" s="8">
        <f>E7-E8</f>
        <v>250440784.82218003</v>
      </c>
      <c r="F9" s="9">
        <f t="shared" si="0"/>
        <v>0.83259311837880556</v>
      </c>
      <c r="G9" s="14"/>
    </row>
    <row r="10" spans="2:7" x14ac:dyDescent="0.25">
      <c r="B10" s="5">
        <v>6</v>
      </c>
      <c r="C10" s="2" t="s">
        <v>40</v>
      </c>
      <c r="D10" s="8">
        <v>196650172.75053659</v>
      </c>
      <c r="E10" s="8">
        <v>199847844.09006</v>
      </c>
      <c r="F10" s="9">
        <f t="shared" si="0"/>
        <v>1.0162607095371325</v>
      </c>
    </row>
    <row r="11" spans="2:7" x14ac:dyDescent="0.25">
      <c r="B11" s="5"/>
      <c r="C11" s="1" t="s">
        <v>41</v>
      </c>
      <c r="D11" s="8">
        <v>85382355</v>
      </c>
      <c r="E11" s="8">
        <v>79125732</v>
      </c>
      <c r="F11" s="9">
        <f t="shared" si="0"/>
        <v>0.9267222952564379</v>
      </c>
    </row>
    <row r="12" spans="2:7" ht="30" x14ac:dyDescent="0.25">
      <c r="B12" s="5"/>
      <c r="C12" s="18" t="s">
        <v>52</v>
      </c>
      <c r="D12" s="8">
        <v>54365021.162931003</v>
      </c>
      <c r="E12" s="8">
        <v>76292450.581409991</v>
      </c>
      <c r="F12" s="9">
        <f t="shared" si="0"/>
        <v>1.4033370897210335</v>
      </c>
    </row>
    <row r="13" spans="2:7" x14ac:dyDescent="0.25">
      <c r="B13" s="5"/>
      <c r="C13" s="1" t="s">
        <v>43</v>
      </c>
      <c r="D13" s="8">
        <v>56902796.487769194</v>
      </c>
      <c r="E13" s="8">
        <v>56515331.953450002</v>
      </c>
      <c r="F13" s="9">
        <f t="shared" si="0"/>
        <v>0.99319076463311473</v>
      </c>
    </row>
    <row r="14" spans="2:7" x14ac:dyDescent="0.25">
      <c r="B14" s="5">
        <v>7</v>
      </c>
      <c r="C14" s="2" t="s">
        <v>21</v>
      </c>
      <c r="D14" s="8">
        <v>34942434.2533608</v>
      </c>
      <c r="E14" s="8">
        <v>35455915.68959</v>
      </c>
      <c r="F14" s="9">
        <f t="shared" si="0"/>
        <v>1.0146950676792019</v>
      </c>
    </row>
    <row r="15" spans="2:7" x14ac:dyDescent="0.25">
      <c r="B15" s="5"/>
      <c r="C15" s="1" t="s">
        <v>44</v>
      </c>
      <c r="D15" s="8">
        <v>28125586</v>
      </c>
      <c r="E15" s="8">
        <v>23265569</v>
      </c>
      <c r="F15" s="9">
        <f t="shared" si="0"/>
        <v>0.82720299587713475</v>
      </c>
    </row>
    <row r="16" spans="2:7" x14ac:dyDescent="0.25">
      <c r="B16" s="5"/>
      <c r="C16" s="1" t="s">
        <v>42</v>
      </c>
      <c r="D16" s="8">
        <v>4891071.3517380003</v>
      </c>
      <c r="E16" s="8">
        <v>5793428.5618999992</v>
      </c>
      <c r="F16" s="9">
        <f t="shared" si="0"/>
        <v>1.1844907066917669</v>
      </c>
    </row>
    <row r="17" spans="2:6" x14ac:dyDescent="0.25">
      <c r="B17" s="5"/>
      <c r="C17" s="1" t="s">
        <v>43</v>
      </c>
      <c r="D17" s="8">
        <v>1925777.3875836004</v>
      </c>
      <c r="E17" s="8">
        <v>1505489.1576700001</v>
      </c>
      <c r="F17" s="9">
        <f t="shared" si="0"/>
        <v>0.78175658691217498</v>
      </c>
    </row>
    <row r="18" spans="2:6" x14ac:dyDescent="0.25">
      <c r="B18" s="5">
        <v>8</v>
      </c>
      <c r="C18" s="2" t="s">
        <v>45</v>
      </c>
      <c r="D18" s="8">
        <f>+D5+D10-D6-D14</f>
        <v>558114489.89315569</v>
      </c>
      <c r="E18" s="8">
        <f>+E5+E10-E6-E14</f>
        <v>512065311.71942008</v>
      </c>
      <c r="F18" s="9">
        <f t="shared" si="0"/>
        <v>0.91749152009554313</v>
      </c>
    </row>
    <row r="19" spans="2:6" x14ac:dyDescent="0.25">
      <c r="B19" s="5">
        <v>9</v>
      </c>
      <c r="C19" s="2" t="s">
        <v>46</v>
      </c>
      <c r="D19" s="8">
        <f>326233181.748454+8066387.8696104</f>
        <v>334299569.6180644</v>
      </c>
      <c r="E19" s="8">
        <f>286929790.47296+2500+4832442</f>
        <v>291764732.47296</v>
      </c>
      <c r="F19" s="9">
        <f t="shared" si="0"/>
        <v>0.87276430779225878</v>
      </c>
    </row>
    <row r="20" spans="2:6" x14ac:dyDescent="0.25">
      <c r="B20" s="5"/>
      <c r="C20" s="10" t="s">
        <v>47</v>
      </c>
      <c r="D20" s="8">
        <v>197012320.07361114</v>
      </c>
      <c r="E20" s="8">
        <v>167493737.57989001</v>
      </c>
      <c r="F20" s="9">
        <f t="shared" si="0"/>
        <v>0.85016884993440067</v>
      </c>
    </row>
    <row r="21" spans="2:6" x14ac:dyDescent="0.25">
      <c r="B21" s="5"/>
      <c r="C21" s="13" t="s">
        <v>48</v>
      </c>
      <c r="D21" s="8">
        <f>+D19-D20</f>
        <v>137287249.54445326</v>
      </c>
      <c r="E21" s="8">
        <f>+E19-E20</f>
        <v>124270994.89306998</v>
      </c>
      <c r="F21" s="9">
        <f t="shared" si="0"/>
        <v>0.90518963199733526</v>
      </c>
    </row>
    <row r="22" spans="2:6" x14ac:dyDescent="0.25">
      <c r="B22" s="5">
        <v>10</v>
      </c>
      <c r="C22" s="2" t="s">
        <v>49</v>
      </c>
      <c r="D22" s="8">
        <f>+D18-D19-D8</f>
        <v>128204295.21490091</v>
      </c>
      <c r="E22" s="8">
        <f>+E9+E10-E14-E19</f>
        <v>123067980.74969006</v>
      </c>
      <c r="F22" s="9">
        <f t="shared" si="0"/>
        <v>0.95993648686573907</v>
      </c>
    </row>
    <row r="23" spans="2:6" x14ac:dyDescent="0.25">
      <c r="B23" s="5">
        <v>11</v>
      </c>
      <c r="C23" s="11" t="s">
        <v>33</v>
      </c>
      <c r="D23" s="8">
        <v>28204295.214836407</v>
      </c>
      <c r="E23" s="8">
        <v>21504552.912799999</v>
      </c>
      <c r="F23" s="9">
        <f t="shared" si="0"/>
        <v>0.76245666658204181</v>
      </c>
    </row>
    <row r="24" spans="2:6" x14ac:dyDescent="0.25">
      <c r="B24" s="5">
        <v>12</v>
      </c>
      <c r="C24" s="12" t="s">
        <v>53</v>
      </c>
      <c r="D24" s="8">
        <f>+D22-D23</f>
        <v>100000000.00006451</v>
      </c>
      <c r="E24" s="8">
        <f>E22-E23</f>
        <v>101563427.83689006</v>
      </c>
      <c r="F24" s="9">
        <f t="shared" si="0"/>
        <v>1.0156342783682455</v>
      </c>
    </row>
    <row r="26" spans="2:6" x14ac:dyDescent="0.25">
      <c r="D26" s="14"/>
      <c r="E26" s="17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3048-6686-4F3C-BFCC-C7BF4C05FADF}">
  <sheetPr>
    <tabColor rgb="FFFFC000"/>
  </sheetPr>
  <dimension ref="B1:G26"/>
  <sheetViews>
    <sheetView zoomScale="115" zoomScaleNormal="115" workbookViewId="0">
      <selection activeCell="D11" sqref="D11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8.5703125" customWidth="1"/>
    <col min="7" max="7" width="14" bestFit="1" customWidth="1"/>
    <col min="8" max="9" width="12.140625" bestFit="1" customWidth="1"/>
    <col min="10" max="10" width="13.42578125" bestFit="1" customWidth="1"/>
  </cols>
  <sheetData>
    <row r="1" spans="2:7" ht="15.75" x14ac:dyDescent="0.25">
      <c r="C1" s="20" t="s">
        <v>57</v>
      </c>
      <c r="D1" s="20"/>
      <c r="E1" s="20"/>
      <c r="F1" s="20"/>
    </row>
    <row r="3" spans="2:7" x14ac:dyDescent="0.25">
      <c r="F3" s="19" t="s">
        <v>54</v>
      </c>
    </row>
    <row r="4" spans="2:7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</row>
    <row r="5" spans="2:7" x14ac:dyDescent="0.25">
      <c r="B5" s="5">
        <v>1</v>
      </c>
      <c r="C5" s="1" t="s">
        <v>17</v>
      </c>
      <c r="D5" s="8">
        <v>639229500</v>
      </c>
      <c r="E5" s="8">
        <v>718691403.38654006</v>
      </c>
      <c r="F5" s="9">
        <f t="shared" ref="F5:F24" si="0">E5/D5</f>
        <v>1.1243088802793677</v>
      </c>
    </row>
    <row r="6" spans="2:7" x14ac:dyDescent="0.25">
      <c r="B6" s="5">
        <v>2</v>
      </c>
      <c r="C6" s="1" t="s">
        <v>20</v>
      </c>
      <c r="D6" s="8">
        <v>370566000</v>
      </c>
      <c r="E6" s="8">
        <v>476037046.59040999</v>
      </c>
      <c r="F6" s="9">
        <f t="shared" si="0"/>
        <v>1.284621488723763</v>
      </c>
    </row>
    <row r="7" spans="2:7" x14ac:dyDescent="0.25">
      <c r="B7" s="5">
        <v>3</v>
      </c>
      <c r="C7" s="2" t="s">
        <v>39</v>
      </c>
      <c r="D7" s="8">
        <f>D5-D6</f>
        <v>268663500</v>
      </c>
      <c r="E7" s="8">
        <f>E5-E6</f>
        <v>242654356.79613006</v>
      </c>
      <c r="F7" s="9">
        <f t="shared" si="0"/>
        <v>0.90319063362209628</v>
      </c>
    </row>
    <row r="8" spans="2:7" x14ac:dyDescent="0.25">
      <c r="B8" s="5">
        <v>4</v>
      </c>
      <c r="C8" s="18" t="s">
        <v>51</v>
      </c>
      <c r="D8" s="8">
        <v>21000000</v>
      </c>
      <c r="E8" s="8">
        <v>74712432.474539995</v>
      </c>
      <c r="F8" s="9">
        <f t="shared" si="0"/>
        <v>3.5577348797399999</v>
      </c>
    </row>
    <row r="9" spans="2:7" ht="45" x14ac:dyDescent="0.25">
      <c r="B9" s="4">
        <v>5</v>
      </c>
      <c r="C9" s="16" t="s">
        <v>50</v>
      </c>
      <c r="D9" s="8">
        <f>D7-D8</f>
        <v>247663500</v>
      </c>
      <c r="E9" s="8">
        <f>E7-E8</f>
        <v>167941924.32159007</v>
      </c>
      <c r="F9" s="9">
        <f t="shared" si="0"/>
        <v>0.6781052691316648</v>
      </c>
      <c r="G9" s="14"/>
    </row>
    <row r="10" spans="2:7" x14ac:dyDescent="0.25">
      <c r="B10" s="5">
        <v>6</v>
      </c>
      <c r="C10" s="2" t="s">
        <v>40</v>
      </c>
      <c r="D10" s="8">
        <v>106785000</v>
      </c>
      <c r="E10" s="8">
        <v>150928851.09647</v>
      </c>
      <c r="F10" s="9">
        <f t="shared" si="0"/>
        <v>1.4133899994987122</v>
      </c>
    </row>
    <row r="11" spans="2:7" x14ac:dyDescent="0.25">
      <c r="B11" s="5"/>
      <c r="C11" s="1" t="s">
        <v>41</v>
      </c>
      <c r="D11" s="8">
        <v>54180000</v>
      </c>
      <c r="E11" s="8">
        <v>54420601</v>
      </c>
      <c r="F11" s="9">
        <f t="shared" si="0"/>
        <v>1.0044407715023993</v>
      </c>
    </row>
    <row r="12" spans="2:7" ht="30" x14ac:dyDescent="0.25">
      <c r="B12" s="5"/>
      <c r="C12" s="18" t="s">
        <v>52</v>
      </c>
      <c r="D12" s="8">
        <v>39270000</v>
      </c>
      <c r="E12" s="8">
        <v>56223120.368829995</v>
      </c>
      <c r="F12" s="9">
        <f t="shared" si="0"/>
        <v>1.4317066556870384</v>
      </c>
    </row>
    <row r="13" spans="2:7" x14ac:dyDescent="0.25">
      <c r="B13" s="5"/>
      <c r="C13" s="1" t="s">
        <v>43</v>
      </c>
      <c r="D13" s="8">
        <v>13335000</v>
      </c>
      <c r="E13" s="8">
        <v>47314226.671179995</v>
      </c>
      <c r="F13" s="9">
        <f t="shared" si="0"/>
        <v>3.5481234849028866</v>
      </c>
    </row>
    <row r="14" spans="2:7" x14ac:dyDescent="0.25">
      <c r="B14" s="5">
        <v>7</v>
      </c>
      <c r="C14" s="2" t="s">
        <v>21</v>
      </c>
      <c r="D14" s="8">
        <v>27090000</v>
      </c>
      <c r="E14" s="8">
        <v>23278440.279890001</v>
      </c>
      <c r="F14" s="9">
        <f t="shared" si="0"/>
        <v>0.85930012107382803</v>
      </c>
    </row>
    <row r="15" spans="2:7" x14ac:dyDescent="0.25">
      <c r="B15" s="5"/>
      <c r="C15" s="1" t="s">
        <v>44</v>
      </c>
      <c r="D15" s="8">
        <v>16800000</v>
      </c>
      <c r="E15" s="8">
        <v>15116086</v>
      </c>
      <c r="F15" s="9">
        <f t="shared" si="0"/>
        <v>0.89976702380952378</v>
      </c>
    </row>
    <row r="16" spans="2:7" x14ac:dyDescent="0.25">
      <c r="B16" s="5"/>
      <c r="C16" s="1" t="s">
        <v>42</v>
      </c>
      <c r="D16" s="8">
        <v>8750000</v>
      </c>
      <c r="E16" s="8">
        <v>3224093.7000899999</v>
      </c>
      <c r="F16" s="9">
        <f t="shared" si="0"/>
        <v>0.36846785143885713</v>
      </c>
    </row>
    <row r="17" spans="2:6" x14ac:dyDescent="0.25">
      <c r="B17" s="5"/>
      <c r="C17" s="1" t="s">
        <v>43</v>
      </c>
      <c r="D17" s="8">
        <v>1540000</v>
      </c>
      <c r="E17" s="8">
        <v>1458921.7907799999</v>
      </c>
      <c r="F17" s="9">
        <f t="shared" si="0"/>
        <v>0.94735181219480513</v>
      </c>
    </row>
    <row r="18" spans="2:6" x14ac:dyDescent="0.25">
      <c r="B18" s="5">
        <v>8</v>
      </c>
      <c r="C18" s="2" t="s">
        <v>45</v>
      </c>
      <c r="D18" s="8">
        <f>+D5+D10-D6-D14</f>
        <v>348358500</v>
      </c>
      <c r="E18" s="8">
        <f>+E5+E10-E6-E14</f>
        <v>370304767.61271006</v>
      </c>
      <c r="F18" s="9">
        <f t="shared" si="0"/>
        <v>1.0629990874708384</v>
      </c>
    </row>
    <row r="19" spans="2:6" x14ac:dyDescent="0.25">
      <c r="B19" s="5">
        <v>9</v>
      </c>
      <c r="C19" s="2" t="s">
        <v>46</v>
      </c>
      <c r="D19" s="8">
        <f>198628500+4130000</f>
        <v>202758500</v>
      </c>
      <c r="E19" s="8">
        <f>201843158.15917+6152412.78848999+3416.6671</f>
        <v>207998987.61476001</v>
      </c>
      <c r="F19" s="9">
        <f t="shared" si="0"/>
        <v>1.0258459577021926</v>
      </c>
    </row>
    <row r="20" spans="2:6" x14ac:dyDescent="0.25">
      <c r="B20" s="5"/>
      <c r="C20" s="10" t="s">
        <v>47</v>
      </c>
      <c r="D20" s="8">
        <v>116095000</v>
      </c>
      <c r="E20" s="8">
        <v>119204806.25137001</v>
      </c>
      <c r="F20" s="9">
        <f t="shared" si="0"/>
        <v>1.026786737166717</v>
      </c>
    </row>
    <row r="21" spans="2:6" x14ac:dyDescent="0.25">
      <c r="B21" s="5"/>
      <c r="C21" s="13" t="s">
        <v>48</v>
      </c>
      <c r="D21" s="8">
        <f>+D19-D20</f>
        <v>86663500</v>
      </c>
      <c r="E21" s="8">
        <f>+E19-E20</f>
        <v>88794181.363389999</v>
      </c>
      <c r="F21" s="9">
        <f t="shared" si="0"/>
        <v>1.0245856832852354</v>
      </c>
    </row>
    <row r="22" spans="2:6" x14ac:dyDescent="0.25">
      <c r="B22" s="5">
        <v>10</v>
      </c>
      <c r="C22" s="2" t="s">
        <v>49</v>
      </c>
      <c r="D22" s="8">
        <f>+D18-D19-D8</f>
        <v>124600000</v>
      </c>
      <c r="E22" s="8">
        <f>+E9+E10-E14-E19</f>
        <v>87593347.523410052</v>
      </c>
      <c r="F22" s="9">
        <f t="shared" si="0"/>
        <v>0.70299636856669379</v>
      </c>
    </row>
    <row r="23" spans="2:6" x14ac:dyDescent="0.25">
      <c r="B23" s="5">
        <v>11</v>
      </c>
      <c r="C23" s="11" t="s">
        <v>33</v>
      </c>
      <c r="D23" s="8">
        <v>33600000</v>
      </c>
      <c r="E23" s="8">
        <v>18857498.393789999</v>
      </c>
      <c r="F23" s="9">
        <f t="shared" si="0"/>
        <v>0.56123507124374994</v>
      </c>
    </row>
    <row r="24" spans="2:6" x14ac:dyDescent="0.25">
      <c r="B24" s="5">
        <v>12</v>
      </c>
      <c r="C24" s="12" t="s">
        <v>53</v>
      </c>
      <c r="D24" s="8">
        <f>+D22-D23</f>
        <v>91000000</v>
      </c>
      <c r="E24" s="8">
        <f>E22-E23</f>
        <v>68735849.129620045</v>
      </c>
      <c r="F24" s="9">
        <f t="shared" si="0"/>
        <v>0.75533900142439614</v>
      </c>
    </row>
    <row r="26" spans="2:6" x14ac:dyDescent="0.25">
      <c r="D26" s="14"/>
      <c r="E26" s="17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B6CB-2A89-4006-9047-35FD4B1D6AB4}">
  <sheetPr>
    <tabColor rgb="FFFFC000"/>
  </sheetPr>
  <dimension ref="B1:G26"/>
  <sheetViews>
    <sheetView zoomScale="115" zoomScaleNormal="115" workbookViewId="0">
      <selection activeCell="F19" sqref="F19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8.5703125" customWidth="1"/>
    <col min="7" max="7" width="14" bestFit="1" customWidth="1"/>
    <col min="8" max="9" width="12.140625" bestFit="1" customWidth="1"/>
    <col min="10" max="10" width="13.42578125" bestFit="1" customWidth="1"/>
  </cols>
  <sheetData>
    <row r="1" spans="2:7" ht="15.75" x14ac:dyDescent="0.25">
      <c r="C1" s="20" t="s">
        <v>56</v>
      </c>
      <c r="D1" s="20"/>
      <c r="E1" s="20"/>
      <c r="F1" s="20"/>
    </row>
    <row r="3" spans="2:7" x14ac:dyDescent="0.25">
      <c r="F3" s="19" t="s">
        <v>54</v>
      </c>
    </row>
    <row r="4" spans="2:7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</row>
    <row r="5" spans="2:7" x14ac:dyDescent="0.25">
      <c r="B5" s="5">
        <v>1</v>
      </c>
      <c r="C5" s="1" t="s">
        <v>17</v>
      </c>
      <c r="D5" s="8">
        <v>365274000</v>
      </c>
      <c r="E5" s="8">
        <v>456904807.24606997</v>
      </c>
      <c r="F5" s="9">
        <f t="shared" ref="F5:F24" si="0">E5/D5</f>
        <v>1.2508549944591456</v>
      </c>
    </row>
    <row r="6" spans="2:7" x14ac:dyDescent="0.25">
      <c r="B6" s="5">
        <v>2</v>
      </c>
      <c r="C6" s="1" t="s">
        <v>20</v>
      </c>
      <c r="D6" s="8">
        <v>211752000</v>
      </c>
      <c r="E6" s="8">
        <v>304616693.92824</v>
      </c>
      <c r="F6" s="9">
        <f t="shared" si="0"/>
        <v>1.4385540345698742</v>
      </c>
    </row>
    <row r="7" spans="2:7" x14ac:dyDescent="0.25">
      <c r="B7" s="5">
        <v>3</v>
      </c>
      <c r="C7" s="2" t="s">
        <v>39</v>
      </c>
      <c r="D7" s="8">
        <f>D5-D6</f>
        <v>153522000</v>
      </c>
      <c r="E7" s="8">
        <f>E5-E6</f>
        <v>152288113.31782997</v>
      </c>
      <c r="F7" s="9">
        <f t="shared" si="0"/>
        <v>0.99196280219010935</v>
      </c>
    </row>
    <row r="8" spans="2:7" x14ac:dyDescent="0.25">
      <c r="B8" s="5">
        <v>4</v>
      </c>
      <c r="C8" s="18" t="s">
        <v>51</v>
      </c>
      <c r="D8" s="8">
        <v>12000000</v>
      </c>
      <c r="E8" s="8">
        <v>64342469.222730003</v>
      </c>
      <c r="F8" s="9">
        <f t="shared" si="0"/>
        <v>5.3618724352275002</v>
      </c>
    </row>
    <row r="9" spans="2:7" ht="45" x14ac:dyDescent="0.25">
      <c r="B9" s="4">
        <v>5</v>
      </c>
      <c r="C9" s="16" t="s">
        <v>50</v>
      </c>
      <c r="D9" s="8">
        <f>D7-D8</f>
        <v>141522000</v>
      </c>
      <c r="E9" s="8">
        <f>E7-E8</f>
        <v>87945644.095099956</v>
      </c>
      <c r="F9" s="9">
        <f t="shared" si="0"/>
        <v>0.6214273688550187</v>
      </c>
      <c r="G9" s="14"/>
    </row>
    <row r="10" spans="2:7" x14ac:dyDescent="0.25">
      <c r="B10" s="5">
        <v>6</v>
      </c>
      <c r="C10" s="2" t="s">
        <v>40</v>
      </c>
      <c r="D10" s="8">
        <v>61020000</v>
      </c>
      <c r="E10" s="8">
        <v>106919339.42063999</v>
      </c>
      <c r="F10" s="9">
        <f t="shared" si="0"/>
        <v>1.7522015637600785</v>
      </c>
    </row>
    <row r="11" spans="2:7" x14ac:dyDescent="0.25">
      <c r="B11" s="5"/>
      <c r="C11" s="1" t="s">
        <v>41</v>
      </c>
      <c r="D11" s="8">
        <v>30960000</v>
      </c>
      <c r="E11" s="8">
        <v>36057103</v>
      </c>
      <c r="F11" s="9">
        <f t="shared" si="0"/>
        <v>1.1646351098191214</v>
      </c>
    </row>
    <row r="12" spans="2:7" ht="30" x14ac:dyDescent="0.25">
      <c r="B12" s="5"/>
      <c r="C12" s="18" t="s">
        <v>52</v>
      </c>
      <c r="D12" s="8">
        <v>22440000</v>
      </c>
      <c r="E12" s="8">
        <v>37822233.460570008</v>
      </c>
      <c r="F12" s="9">
        <f t="shared" si="0"/>
        <v>1.6854827745352052</v>
      </c>
    </row>
    <row r="13" spans="2:7" x14ac:dyDescent="0.25">
      <c r="B13" s="5"/>
      <c r="C13" s="1" t="s">
        <v>43</v>
      </c>
      <c r="D13" s="8">
        <v>7620000</v>
      </c>
      <c r="E13" s="8">
        <v>38622276.338239998</v>
      </c>
      <c r="F13" s="9">
        <f t="shared" si="0"/>
        <v>5.0685402018687657</v>
      </c>
    </row>
    <row r="14" spans="2:7" x14ac:dyDescent="0.25">
      <c r="B14" s="5">
        <v>7</v>
      </c>
      <c r="C14" s="2" t="s">
        <v>21</v>
      </c>
      <c r="D14" s="8">
        <v>15480000</v>
      </c>
      <c r="E14" s="8">
        <v>15526369.438210003</v>
      </c>
      <c r="F14" s="9">
        <f t="shared" si="0"/>
        <v>1.0029954417448324</v>
      </c>
    </row>
    <row r="15" spans="2:7" x14ac:dyDescent="0.25">
      <c r="B15" s="5"/>
      <c r="C15" s="1" t="s">
        <v>44</v>
      </c>
      <c r="D15" s="8">
        <v>9600000</v>
      </c>
      <c r="E15" s="8">
        <v>9794759</v>
      </c>
      <c r="F15" s="9">
        <f t="shared" si="0"/>
        <v>1.0202873958333334</v>
      </c>
    </row>
    <row r="16" spans="2:7" x14ac:dyDescent="0.25">
      <c r="B16" s="5"/>
      <c r="C16" s="1" t="s">
        <v>42</v>
      </c>
      <c r="D16" s="8">
        <v>5000000</v>
      </c>
      <c r="E16" s="8">
        <v>2839932.1195999999</v>
      </c>
      <c r="F16" s="9">
        <f t="shared" si="0"/>
        <v>0.56798642391999998</v>
      </c>
    </row>
    <row r="17" spans="2:6" x14ac:dyDescent="0.25">
      <c r="B17" s="5"/>
      <c r="C17" s="1" t="s">
        <v>43</v>
      </c>
      <c r="D17" s="8">
        <v>880000</v>
      </c>
      <c r="E17" s="8">
        <v>715652.24011000001</v>
      </c>
      <c r="F17" s="9">
        <f t="shared" si="0"/>
        <v>0.81324118194318185</v>
      </c>
    </row>
    <row r="18" spans="2:6" x14ac:dyDescent="0.25">
      <c r="B18" s="5">
        <v>8</v>
      </c>
      <c r="C18" s="2" t="s">
        <v>45</v>
      </c>
      <c r="D18" s="8">
        <f>+D5+D10-D6-D14</f>
        <v>199062000</v>
      </c>
      <c r="E18" s="8">
        <f>+E5+E10-E6-E14</f>
        <v>243681083.30025989</v>
      </c>
      <c r="F18" s="9">
        <f t="shared" si="0"/>
        <v>1.2241466643571344</v>
      </c>
    </row>
    <row r="19" spans="2:6" x14ac:dyDescent="0.25">
      <c r="B19" s="5">
        <v>9</v>
      </c>
      <c r="C19" s="2" t="s">
        <v>46</v>
      </c>
      <c r="D19" s="8">
        <f>113502000+2360000</f>
        <v>115862000</v>
      </c>
      <c r="E19" s="8">
        <f>127990856.67981+2042805.86914999+3062.5</f>
        <v>130036725.04895999</v>
      </c>
      <c r="F19" s="9">
        <f t="shared" si="0"/>
        <v>1.122341449732958</v>
      </c>
    </row>
    <row r="20" spans="2:6" x14ac:dyDescent="0.25">
      <c r="B20" s="5"/>
      <c r="C20" s="10" t="s">
        <v>47</v>
      </c>
      <c r="D20" s="8">
        <v>66340000</v>
      </c>
      <c r="E20" s="8">
        <v>74520037.093759999</v>
      </c>
      <c r="F20" s="9">
        <f t="shared" si="0"/>
        <v>1.1233047496798312</v>
      </c>
    </row>
    <row r="21" spans="2:6" x14ac:dyDescent="0.25">
      <c r="B21" s="5"/>
      <c r="C21" s="13" t="s">
        <v>48</v>
      </c>
      <c r="D21" s="8">
        <f>+D19-D20</f>
        <v>49522000</v>
      </c>
      <c r="E21" s="8">
        <f>+E19-E20</f>
        <v>55516687.955199987</v>
      </c>
      <c r="F21" s="9">
        <f t="shared" si="0"/>
        <v>1.1210510067283226</v>
      </c>
    </row>
    <row r="22" spans="2:6" x14ac:dyDescent="0.25">
      <c r="B22" s="5">
        <v>10</v>
      </c>
      <c r="C22" s="2" t="s">
        <v>49</v>
      </c>
      <c r="D22" s="8">
        <f>+D18-D19-D8</f>
        <v>71200000</v>
      </c>
      <c r="E22" s="8">
        <f>+E9+E10-E14-E19</f>
        <v>49301889.028569952</v>
      </c>
      <c r="F22" s="9">
        <f t="shared" si="0"/>
        <v>0.69244226163721845</v>
      </c>
    </row>
    <row r="23" spans="2:6" x14ac:dyDescent="0.25">
      <c r="B23" s="5">
        <v>11</v>
      </c>
      <c r="C23" s="11" t="s">
        <v>33</v>
      </c>
      <c r="D23" s="8">
        <v>19200000</v>
      </c>
      <c r="E23" s="8">
        <v>13678455.987200001</v>
      </c>
      <c r="F23" s="9">
        <f t="shared" si="0"/>
        <v>0.71241958266666672</v>
      </c>
    </row>
    <row r="24" spans="2:6" x14ac:dyDescent="0.25">
      <c r="B24" s="5">
        <v>12</v>
      </c>
      <c r="C24" s="12" t="s">
        <v>53</v>
      </c>
      <c r="D24" s="8">
        <f>+D22-D23</f>
        <v>52000000</v>
      </c>
      <c r="E24" s="8">
        <f>E22-E23</f>
        <v>35623433.041369952</v>
      </c>
      <c r="F24" s="9">
        <f t="shared" si="0"/>
        <v>0.6850660200263452</v>
      </c>
    </row>
    <row r="26" spans="2:6" x14ac:dyDescent="0.25">
      <c r="D26" s="14"/>
      <c r="E26" s="17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42251-D839-4CC5-AE77-9AD2034634ED}">
  <sheetPr>
    <tabColor rgb="FFFFC000"/>
  </sheetPr>
  <dimension ref="B1:H26"/>
  <sheetViews>
    <sheetView zoomScale="115" zoomScaleNormal="115" workbookViewId="0">
      <selection activeCell="C1" sqref="C1:F1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  <col min="7" max="7" width="14" bestFit="1" customWidth="1"/>
    <col min="8" max="9" width="12.140625" bestFit="1" customWidth="1"/>
    <col min="10" max="10" width="13.42578125" bestFit="1" customWidth="1"/>
  </cols>
  <sheetData>
    <row r="1" spans="2:8" ht="15.75" x14ac:dyDescent="0.25">
      <c r="C1" s="20" t="s">
        <v>55</v>
      </c>
      <c r="D1" s="20"/>
      <c r="E1" s="20"/>
      <c r="F1" s="20"/>
    </row>
    <row r="3" spans="2:8" x14ac:dyDescent="0.25">
      <c r="F3" s="19" t="s">
        <v>54</v>
      </c>
    </row>
    <row r="4" spans="2:8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  <c r="H4" s="14"/>
    </row>
    <row r="5" spans="2:8" x14ac:dyDescent="0.25">
      <c r="B5" s="5">
        <v>1</v>
      </c>
      <c r="C5" s="1" t="s">
        <v>17</v>
      </c>
      <c r="D5" s="8">
        <v>136977750</v>
      </c>
      <c r="E5" s="8">
        <v>216179845.58027002</v>
      </c>
      <c r="F5" s="9">
        <f t="shared" ref="F5:F24" si="0">E5/D5</f>
        <v>1.578211392582153</v>
      </c>
    </row>
    <row r="6" spans="2:8" x14ac:dyDescent="0.25">
      <c r="B6" s="5">
        <v>2</v>
      </c>
      <c r="C6" s="1" t="s">
        <v>20</v>
      </c>
      <c r="D6" s="8">
        <v>79407000</v>
      </c>
      <c r="E6" s="8">
        <v>141611908.79438999</v>
      </c>
      <c r="F6" s="9">
        <f t="shared" si="0"/>
        <v>1.7833680757916808</v>
      </c>
    </row>
    <row r="7" spans="2:8" x14ac:dyDescent="0.25">
      <c r="B7" s="5">
        <v>3</v>
      </c>
      <c r="C7" s="2" t="s">
        <v>39</v>
      </c>
      <c r="D7" s="8">
        <f>D5-D6</f>
        <v>57570750</v>
      </c>
      <c r="E7" s="8">
        <f>E5-E6</f>
        <v>74567936.785880029</v>
      </c>
      <c r="F7" s="9">
        <f t="shared" si="0"/>
        <v>1.2952399749157346</v>
      </c>
    </row>
    <row r="8" spans="2:8" x14ac:dyDescent="0.25">
      <c r="B8" s="5">
        <v>4</v>
      </c>
      <c r="C8" s="18" t="s">
        <v>51</v>
      </c>
      <c r="D8" s="8">
        <v>4500000</v>
      </c>
      <c r="E8" s="8">
        <v>20122503.75781</v>
      </c>
      <c r="F8" s="9">
        <f t="shared" si="0"/>
        <v>4.4716675017355554</v>
      </c>
    </row>
    <row r="9" spans="2:8" ht="45" x14ac:dyDescent="0.25">
      <c r="B9" s="4">
        <v>5</v>
      </c>
      <c r="C9" s="16" t="s">
        <v>50</v>
      </c>
      <c r="D9" s="8">
        <f>D7-D8</f>
        <v>53070750</v>
      </c>
      <c r="E9" s="8">
        <f>E7-E8</f>
        <v>54445433.028070033</v>
      </c>
      <c r="F9" s="9">
        <f t="shared" si="0"/>
        <v>1.0259028377791917</v>
      </c>
      <c r="G9" s="14"/>
    </row>
    <row r="10" spans="2:8" x14ac:dyDescent="0.25">
      <c r="B10" s="5">
        <v>6</v>
      </c>
      <c r="C10" s="2" t="s">
        <v>40</v>
      </c>
      <c r="D10" s="8">
        <v>22882500</v>
      </c>
      <c r="E10" s="8">
        <v>46856247.731600001</v>
      </c>
      <c r="F10" s="9">
        <f t="shared" si="0"/>
        <v>2.0476891830700317</v>
      </c>
    </row>
    <row r="11" spans="2:8" x14ac:dyDescent="0.25">
      <c r="B11" s="5"/>
      <c r="C11" s="1" t="s">
        <v>41</v>
      </c>
      <c r="D11" s="8">
        <v>11610000</v>
      </c>
      <c r="E11" s="8">
        <v>17718053</v>
      </c>
      <c r="F11" s="9">
        <f t="shared" si="0"/>
        <v>1.5261027562446168</v>
      </c>
    </row>
    <row r="12" spans="2:8" ht="30" x14ac:dyDescent="0.25">
      <c r="B12" s="5"/>
      <c r="C12" s="18" t="s">
        <v>52</v>
      </c>
      <c r="D12" s="8">
        <v>8415000</v>
      </c>
      <c r="E12" s="8">
        <v>15553748.27564</v>
      </c>
      <c r="F12" s="9">
        <f t="shared" si="0"/>
        <v>1.8483360993036244</v>
      </c>
    </row>
    <row r="13" spans="2:8" x14ac:dyDescent="0.25">
      <c r="B13" s="5"/>
      <c r="C13" s="1" t="s">
        <v>43</v>
      </c>
      <c r="D13" s="8">
        <v>2857500</v>
      </c>
      <c r="E13" s="8">
        <v>17501238.034790002</v>
      </c>
      <c r="F13" s="9">
        <f t="shared" si="0"/>
        <v>6.1246677287104117</v>
      </c>
    </row>
    <row r="14" spans="2:8" x14ac:dyDescent="0.25">
      <c r="B14" s="5">
        <v>7</v>
      </c>
      <c r="C14" s="2" t="s">
        <v>21</v>
      </c>
      <c r="D14" s="8">
        <v>5805000</v>
      </c>
      <c r="E14" s="8">
        <v>6275926.9732400002</v>
      </c>
      <c r="F14" s="9">
        <f t="shared" si="0"/>
        <v>1.0811243709285099</v>
      </c>
    </row>
    <row r="15" spans="2:8" x14ac:dyDescent="0.25">
      <c r="B15" s="5"/>
      <c r="C15" s="1" t="s">
        <v>44</v>
      </c>
      <c r="D15" s="8">
        <v>3600000</v>
      </c>
      <c r="E15" s="8">
        <v>3710964</v>
      </c>
      <c r="F15" s="9">
        <f t="shared" si="0"/>
        <v>1.0308233333333334</v>
      </c>
    </row>
    <row r="16" spans="2:8" x14ac:dyDescent="0.25">
      <c r="B16" s="5"/>
      <c r="C16" s="1" t="s">
        <v>42</v>
      </c>
      <c r="D16" s="8">
        <v>1875000</v>
      </c>
      <c r="E16" s="8">
        <v>1651705.4439000001</v>
      </c>
      <c r="F16" s="9">
        <f t="shared" si="0"/>
        <v>0.88090957008000004</v>
      </c>
    </row>
    <row r="17" spans="2:6" x14ac:dyDescent="0.25">
      <c r="B17" s="5"/>
      <c r="C17" s="1" t="s">
        <v>43</v>
      </c>
      <c r="D17" s="8">
        <v>330000</v>
      </c>
      <c r="E17" s="8">
        <v>198139.57568000001</v>
      </c>
      <c r="F17" s="9">
        <f t="shared" si="0"/>
        <v>0.6004229566060606</v>
      </c>
    </row>
    <row r="18" spans="2:6" x14ac:dyDescent="0.25">
      <c r="B18" s="5">
        <v>8</v>
      </c>
      <c r="C18" s="2" t="s">
        <v>45</v>
      </c>
      <c r="D18" s="8">
        <f>+D5+D10-D6-D14</f>
        <v>74648250</v>
      </c>
      <c r="E18" s="8">
        <f>+E5+E10-E6-E14</f>
        <v>115148257.54424004</v>
      </c>
      <c r="F18" s="9">
        <f t="shared" si="0"/>
        <v>1.5425446349276781</v>
      </c>
    </row>
    <row r="19" spans="2:6" x14ac:dyDescent="0.25">
      <c r="B19" s="5">
        <v>9</v>
      </c>
      <c r="C19" s="2" t="s">
        <v>46</v>
      </c>
      <c r="D19" s="8">
        <f>42563250+885000</f>
        <v>43448250</v>
      </c>
      <c r="E19" s="8">
        <f>57996292.94092+1797303+2612.64774993434</f>
        <v>59796208.588669933</v>
      </c>
      <c r="F19" s="9">
        <f t="shared" si="0"/>
        <v>1.3762627629115081</v>
      </c>
    </row>
    <row r="20" spans="2:6" x14ac:dyDescent="0.25">
      <c r="B20" s="5"/>
      <c r="C20" s="10" t="s">
        <v>47</v>
      </c>
      <c r="D20" s="8">
        <v>24877500</v>
      </c>
      <c r="E20" s="8">
        <v>34061542.489409998</v>
      </c>
      <c r="F20" s="9">
        <f t="shared" si="0"/>
        <v>1.3691706356912872</v>
      </c>
    </row>
    <row r="21" spans="2:6" x14ac:dyDescent="0.25">
      <c r="B21" s="5"/>
      <c r="C21" s="13" t="s">
        <v>48</v>
      </c>
      <c r="D21" s="8">
        <f>+D19-D20</f>
        <v>18570750</v>
      </c>
      <c r="E21" s="8">
        <f>+E19-E20</f>
        <v>25734666.099259935</v>
      </c>
      <c r="F21" s="9">
        <f t="shared" si="0"/>
        <v>1.3857634236237057</v>
      </c>
    </row>
    <row r="22" spans="2:6" x14ac:dyDescent="0.25">
      <c r="B22" s="5">
        <v>10</v>
      </c>
      <c r="C22" s="2" t="s">
        <v>49</v>
      </c>
      <c r="D22" s="8">
        <f>+D18-D19-D8</f>
        <v>26700000</v>
      </c>
      <c r="E22" s="8">
        <f>+E9+E10-E14-E19</f>
        <v>35229545.197760098</v>
      </c>
      <c r="F22" s="9">
        <f t="shared" si="0"/>
        <v>1.319458621638955</v>
      </c>
    </row>
    <row r="23" spans="2:6" x14ac:dyDescent="0.25">
      <c r="B23" s="5">
        <v>11</v>
      </c>
      <c r="C23" s="11" t="s">
        <v>33</v>
      </c>
      <c r="D23" s="8">
        <v>7200000</v>
      </c>
      <c r="E23" s="8">
        <v>7812778.3385800002</v>
      </c>
      <c r="F23" s="9">
        <f t="shared" si="0"/>
        <v>1.0851081025805556</v>
      </c>
    </row>
    <row r="24" spans="2:6" x14ac:dyDescent="0.25">
      <c r="B24" s="5">
        <v>12</v>
      </c>
      <c r="C24" s="12" t="s">
        <v>53</v>
      </c>
      <c r="D24" s="8">
        <f>+D22-D23</f>
        <v>19500000</v>
      </c>
      <c r="E24" s="8">
        <f>E22-E23</f>
        <v>27416766.859180097</v>
      </c>
      <c r="F24" s="9">
        <f t="shared" si="0"/>
        <v>1.4059880440605177</v>
      </c>
    </row>
    <row r="26" spans="2:6" x14ac:dyDescent="0.25">
      <c r="D26" s="14"/>
      <c r="E26" s="17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2020-1</vt:lpstr>
      <vt:lpstr>2021-4</vt:lpstr>
      <vt:lpstr>2021-3</vt:lpstr>
      <vt:lpstr>2021-2</vt:lpstr>
      <vt:lpstr>2021-1</vt:lpstr>
      <vt:lpstr>'2020-1'!Область_печати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2022-04-06T09:12:07Z</dcterms:modified>
</cp:coreProperties>
</file>