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72.16.2.55\Unversal\6_ЛАЗИЗ\Бизнес Режа last 27.12.2022\"/>
    </mc:Choice>
  </mc:AlternateContent>
  <xr:revisionPtr revIDLastSave="0" documentId="13_ncr:1_{7BC9394D-12BE-45C7-BC05-920BC6AC1694}" xr6:coauthVersionLast="45" xr6:coauthVersionMax="45" xr10:uidLastSave="{00000000-0000-0000-0000-000000000000}"/>
  <bookViews>
    <workbookView xWindow="-120" yWindow="-120" windowWidth="29040" windowHeight="15840" tabRatio="952" firstSheet="2" activeTab="2" xr2:uid="{00000000-000D-0000-FFFF-FFFF00000000}"/>
  </bookViews>
  <sheets>
    <sheet name="SVOD_2023" sheetId="48" state="hidden" r:id="rId1"/>
    <sheet name="RAISGA_TOTAL_ESTIMATE" sheetId="47" state="hidden" r:id="rId2"/>
    <sheet name="REJA_2023" sheetId="46" r:id="rId3"/>
    <sheet name="TOTAL_ESTIMATE" sheetId="23" r:id="rId4"/>
    <sheet name="00111" sheetId="5" r:id="rId5"/>
    <sheet name="00192" sheetId="6" r:id="rId6"/>
    <sheet name="00200" sheetId="7" r:id="rId7"/>
    <sheet name="00226" sheetId="8" r:id="rId8"/>
    <sheet name="00282" sheetId="10" r:id="rId9"/>
    <sheet name="00328" sheetId="9" r:id="rId10"/>
    <sheet name="00368" sheetId="11" r:id="rId11"/>
    <sheet name="10725" sheetId="12" r:id="rId12"/>
    <sheet name="00498" sheetId="13" r:id="rId13"/>
    <sheet name="00551" sheetId="14" r:id="rId14"/>
    <sheet name="00585" sheetId="15" r:id="rId15"/>
    <sheet name="00982" sheetId="17" r:id="rId16"/>
    <sheet name="00986" sheetId="18" r:id="rId17"/>
    <sheet name="00989" sheetId="19" r:id="rId18"/>
    <sheet name="01019" sheetId="33" r:id="rId19"/>
    <sheet name="01083" sheetId="37" r:id="rId20"/>
    <sheet name="01084" sheetId="36" r:id="rId21"/>
    <sheet name="01144" sheetId="38" r:id="rId22"/>
    <sheet name="01154" sheetId="41" r:id="rId23"/>
    <sheet name="01171" sheetId="42" r:id="rId24"/>
    <sheet name="00446" sheetId="50" r:id="rId25"/>
  </sheets>
  <definedNames>
    <definedName name="_xlnm._FilterDatabase" localSheetId="4" hidden="1">'00111'!$A$14:$C$109</definedName>
    <definedName name="_xlnm._FilterDatabase" localSheetId="5" hidden="1">'00192'!$A$14:$C$100</definedName>
    <definedName name="_xlnm._FilterDatabase" localSheetId="6" hidden="1">'00200'!$A$14:$C$14</definedName>
    <definedName name="_xlnm._FilterDatabase" localSheetId="7" hidden="1">'00226'!$A$14:$C$100</definedName>
    <definedName name="_xlnm._FilterDatabase" localSheetId="8" hidden="1">'00282'!$A$14:$C$100</definedName>
    <definedName name="_xlnm._FilterDatabase" localSheetId="9" hidden="1">'00328'!$A$14:$C$100</definedName>
    <definedName name="_xlnm._FilterDatabase" localSheetId="10" hidden="1">'00368'!$A$14:$C$100</definedName>
    <definedName name="_xlnm._FilterDatabase" localSheetId="12" hidden="1">'00498'!$A$14:$C$100</definedName>
    <definedName name="_xlnm._FilterDatabase" localSheetId="13" hidden="1">'00551'!$A$14:$C$100</definedName>
    <definedName name="_xlnm._FilterDatabase" localSheetId="14" hidden="1">'00585'!$A$14:$C$100</definedName>
    <definedName name="_xlnm._FilterDatabase" localSheetId="15" hidden="1">'00982'!$A$14:$C$100</definedName>
    <definedName name="_xlnm._FilterDatabase" localSheetId="16" hidden="1">'00986'!$A$14:$C$100</definedName>
    <definedName name="_xlnm._FilterDatabase" localSheetId="17" hidden="1">'00989'!$A$14:$C$100</definedName>
    <definedName name="_xlnm._FilterDatabase" localSheetId="18" hidden="1">'01019'!$A$14:$C$100</definedName>
    <definedName name="_xlnm._FilterDatabase" localSheetId="19" hidden="1">'01083'!$A$14:$C$100</definedName>
    <definedName name="_xlnm._FilterDatabase" localSheetId="20" hidden="1">'01084'!$A$14:$C$100</definedName>
    <definedName name="_xlnm._FilterDatabase" localSheetId="21" hidden="1">'01144'!$A$14:$C$100</definedName>
    <definedName name="_xlnm._FilterDatabase" localSheetId="22" hidden="1">'01154'!$A$14:$C$100</definedName>
    <definedName name="_xlnm._FilterDatabase" localSheetId="23" hidden="1">'01171'!$A$14:$C$14</definedName>
    <definedName name="_xlnm._FilterDatabase" localSheetId="11" hidden="1">'10725'!$A$14:$C$100</definedName>
    <definedName name="_xlnm._FilterDatabase" localSheetId="1" hidden="1">RAISGA_TOTAL_ESTIMATE!$A$14:$G$107</definedName>
    <definedName name="_xlnm._FilterDatabase" localSheetId="3" hidden="1">TOTAL_ESTIMATE!$A$14:$D$104</definedName>
    <definedName name="_xlnm.Print_Titles" localSheetId="4">'00111'!$11:$15</definedName>
    <definedName name="_xlnm.Print_Titles" localSheetId="5">'00192'!$11:$15</definedName>
    <definedName name="_xlnm.Print_Titles" localSheetId="6">'00200'!$11:$15</definedName>
    <definedName name="_xlnm.Print_Titles" localSheetId="7">'00226'!$11:$15</definedName>
    <definedName name="_xlnm.Print_Titles" localSheetId="8">'00282'!$11:$15</definedName>
    <definedName name="_xlnm.Print_Titles" localSheetId="9">'00328'!$11:$15</definedName>
    <definedName name="_xlnm.Print_Titles" localSheetId="10">'00368'!$11:$15</definedName>
    <definedName name="_xlnm.Print_Titles" localSheetId="12">'00498'!$11:$15</definedName>
    <definedName name="_xlnm.Print_Titles" localSheetId="13">'00551'!$11:$15</definedName>
    <definedName name="_xlnm.Print_Titles" localSheetId="14">'00585'!$11:$15</definedName>
    <definedName name="_xlnm.Print_Titles" localSheetId="15">'00982'!$11:$15</definedName>
    <definedName name="_xlnm.Print_Titles" localSheetId="16">'00986'!$11:$15</definedName>
    <definedName name="_xlnm.Print_Titles" localSheetId="17">'00989'!$11:$15</definedName>
    <definedName name="_xlnm.Print_Titles" localSheetId="18">'01019'!$11:$15</definedName>
    <definedName name="_xlnm.Print_Titles" localSheetId="19">'01083'!$11:$15</definedName>
    <definedName name="_xlnm.Print_Titles" localSheetId="20">'01084'!$11:$15</definedName>
    <definedName name="_xlnm.Print_Titles" localSheetId="21">'01144'!$11:$15</definedName>
    <definedName name="_xlnm.Print_Titles" localSheetId="22">'01154'!$11:$15</definedName>
    <definedName name="_xlnm.Print_Titles" localSheetId="23">'01171'!$11:$15</definedName>
    <definedName name="_xlnm.Print_Titles" localSheetId="11">'10725'!$11:$15</definedName>
    <definedName name="_xlnm.Print_Titles" localSheetId="1">RAISGA_TOTAL_ESTIMATE!$11:$15</definedName>
    <definedName name="_xlnm.Print_Titles" localSheetId="3">TOTAL_ESTIMATE!$11:$14</definedName>
    <definedName name="_xlnm.Print_Area" localSheetId="4">'00111'!$A$1:$S$102</definedName>
    <definedName name="_xlnm.Print_Area" localSheetId="5">'00192'!$A$1:$S$104</definedName>
    <definedName name="_xlnm.Print_Area" localSheetId="6">'00200'!$A$1:$S$104</definedName>
    <definedName name="_xlnm.Print_Area" localSheetId="7">'00226'!$A$1:$S$104</definedName>
    <definedName name="_xlnm.Print_Area" localSheetId="8">'00282'!$A$1:$S$104</definedName>
    <definedName name="_xlnm.Print_Area" localSheetId="9">'00328'!$A$1:$S$104</definedName>
    <definedName name="_xlnm.Print_Area" localSheetId="10">'00368'!$A$1:$S$104</definedName>
    <definedName name="_xlnm.Print_Area" localSheetId="24">'00446'!$A$1:$S$104</definedName>
    <definedName name="_xlnm.Print_Area" localSheetId="12">'00498'!$A$1:$S$104</definedName>
    <definedName name="_xlnm.Print_Area" localSheetId="13">'00551'!$A$1:$S$104</definedName>
    <definedName name="_xlnm.Print_Area" localSheetId="14">'00585'!$A$1:$S$104</definedName>
    <definedName name="_xlnm.Print_Area" localSheetId="15">'00982'!$A$1:$S$104</definedName>
    <definedName name="_xlnm.Print_Area" localSheetId="16">'00986'!$A$1:$S$104</definedName>
    <definedName name="_xlnm.Print_Area" localSheetId="17">'00989'!$A$1:$S$104</definedName>
    <definedName name="_xlnm.Print_Area" localSheetId="18">'01019'!$A$1:$S$104</definedName>
    <definedName name="_xlnm.Print_Area" localSheetId="19">'01083'!$A$1:$S$104</definedName>
    <definedName name="_xlnm.Print_Area" localSheetId="20">'01084'!$A$1:$S$104</definedName>
    <definedName name="_xlnm.Print_Area" localSheetId="21">'01144'!$A$1:$S$104</definedName>
    <definedName name="_xlnm.Print_Area" localSheetId="22">'01154'!$A$1:$S$104</definedName>
    <definedName name="_xlnm.Print_Area" localSheetId="23">'01171'!$A$1:$S$104</definedName>
    <definedName name="_xlnm.Print_Area" localSheetId="11">'10725'!$A$1:$S$104</definedName>
    <definedName name="_xlnm.Print_Area" localSheetId="1">RAISGA_TOTAL_ESTIMATE!$A$1:$G$106</definedName>
    <definedName name="_xlnm.Print_Area" localSheetId="2">REJA_2023!$A$9:$S$34</definedName>
    <definedName name="_xlnm.Print_Area" localSheetId="3">TOTAL_ESTIMATE!$A$1:$S$102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6" i="23" l="1"/>
  <c r="U16" i="23"/>
  <c r="S97" i="23" l="1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C63" i="50" l="1"/>
  <c r="C63" i="42"/>
  <c r="C62" i="42"/>
  <c r="C66" i="42"/>
  <c r="C66" i="41"/>
  <c r="C63" i="41"/>
  <c r="C62" i="41"/>
  <c r="C66" i="38"/>
  <c r="C63" i="38"/>
  <c r="C62" i="38"/>
  <c r="C66" i="36"/>
  <c r="C63" i="36"/>
  <c r="C62" i="36"/>
  <c r="C74" i="37"/>
  <c r="C66" i="37"/>
  <c r="C63" i="37"/>
  <c r="C62" i="37"/>
  <c r="C74" i="33"/>
  <c r="C66" i="33"/>
  <c r="C63" i="33"/>
  <c r="C62" i="33"/>
  <c r="C74" i="19"/>
  <c r="C63" i="19"/>
  <c r="C62" i="19"/>
  <c r="C63" i="18"/>
  <c r="C62" i="18"/>
  <c r="C74" i="18"/>
  <c r="C74" i="17"/>
  <c r="C62" i="17"/>
  <c r="C74" i="15"/>
  <c r="C62" i="15"/>
  <c r="C74" i="14"/>
  <c r="C63" i="13"/>
  <c r="C62" i="13"/>
  <c r="C63" i="12"/>
  <c r="C62" i="12"/>
  <c r="C63" i="11"/>
  <c r="C62" i="11"/>
  <c r="C63" i="9"/>
  <c r="C62" i="9"/>
  <c r="C63" i="10"/>
  <c r="C62" i="10"/>
  <c r="C63" i="8"/>
  <c r="C62" i="8"/>
  <c r="C63" i="7"/>
  <c r="C62" i="7"/>
  <c r="C74" i="7"/>
  <c r="C62" i="50" l="1"/>
  <c r="C88" i="50"/>
  <c r="C74" i="6"/>
  <c r="T16" i="5" l="1"/>
  <c r="Q24" i="48" l="1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Q9" i="48"/>
  <c r="Q8" i="48"/>
  <c r="Q7" i="48"/>
  <c r="Q6" i="48"/>
  <c r="Q5" i="48"/>
  <c r="O5" i="48"/>
  <c r="AG26" i="48" l="1"/>
  <c r="AE26" i="48"/>
  <c r="S26" i="48" l="1"/>
  <c r="R26" i="48"/>
  <c r="M26" i="48" l="1"/>
  <c r="R98" i="50" l="1"/>
  <c r="Q98" i="50"/>
  <c r="P98" i="50"/>
  <c r="S98" i="50" s="1"/>
  <c r="N98" i="50"/>
  <c r="M98" i="50"/>
  <c r="L98" i="50"/>
  <c r="O98" i="50" s="1"/>
  <c r="K98" i="50"/>
  <c r="J98" i="50"/>
  <c r="I98" i="50"/>
  <c r="H98" i="50"/>
  <c r="F98" i="50"/>
  <c r="E98" i="50"/>
  <c r="D98" i="50"/>
  <c r="G98" i="50" s="1"/>
  <c r="R97" i="50"/>
  <c r="Q97" i="50"/>
  <c r="P97" i="50"/>
  <c r="S97" i="50" s="1"/>
  <c r="N97" i="50"/>
  <c r="M97" i="50"/>
  <c r="O97" i="50" s="1"/>
  <c r="L97" i="50"/>
  <c r="J97" i="50"/>
  <c r="I97" i="50"/>
  <c r="H97" i="50"/>
  <c r="F97" i="50"/>
  <c r="E97" i="50"/>
  <c r="D97" i="50"/>
  <c r="R96" i="50"/>
  <c r="Q96" i="50"/>
  <c r="P96" i="50"/>
  <c r="S96" i="50" s="1"/>
  <c r="N96" i="50"/>
  <c r="M96" i="50"/>
  <c r="L96" i="50"/>
  <c r="O96" i="50" s="1"/>
  <c r="J96" i="50"/>
  <c r="I96" i="50"/>
  <c r="H96" i="50"/>
  <c r="F96" i="50"/>
  <c r="E96" i="50"/>
  <c r="D96" i="50"/>
  <c r="G96" i="50" s="1"/>
  <c r="S95" i="50"/>
  <c r="R95" i="50"/>
  <c r="Q95" i="50"/>
  <c r="P95" i="50"/>
  <c r="N95" i="50"/>
  <c r="M95" i="50"/>
  <c r="L95" i="50"/>
  <c r="O95" i="50" s="1"/>
  <c r="J95" i="50"/>
  <c r="I95" i="50"/>
  <c r="H95" i="50"/>
  <c r="K95" i="50" s="1"/>
  <c r="F95" i="50"/>
  <c r="G95" i="50" s="1"/>
  <c r="E95" i="50"/>
  <c r="D95" i="50"/>
  <c r="R93" i="50"/>
  <c r="Q93" i="50"/>
  <c r="P93" i="50"/>
  <c r="S93" i="50" s="1"/>
  <c r="N93" i="50"/>
  <c r="M93" i="50"/>
  <c r="L93" i="50"/>
  <c r="J93" i="50"/>
  <c r="I93" i="50"/>
  <c r="H93" i="50"/>
  <c r="F93" i="50"/>
  <c r="E93" i="50"/>
  <c r="D93" i="50"/>
  <c r="R92" i="50"/>
  <c r="Q92" i="50"/>
  <c r="P92" i="50"/>
  <c r="S92" i="50" s="1"/>
  <c r="N92" i="50"/>
  <c r="M92" i="50"/>
  <c r="L92" i="50"/>
  <c r="J92" i="50"/>
  <c r="I92" i="50"/>
  <c r="H92" i="50"/>
  <c r="F92" i="50"/>
  <c r="E92" i="50"/>
  <c r="D92" i="50"/>
  <c r="R91" i="50"/>
  <c r="Q91" i="50"/>
  <c r="P91" i="50"/>
  <c r="O91" i="50"/>
  <c r="N91" i="50"/>
  <c r="M91" i="50"/>
  <c r="L91" i="50"/>
  <c r="J91" i="50"/>
  <c r="I91" i="50"/>
  <c r="H91" i="50"/>
  <c r="K91" i="50" s="1"/>
  <c r="F91" i="50"/>
  <c r="E91" i="50"/>
  <c r="D91" i="50"/>
  <c r="R90" i="50"/>
  <c r="Q90" i="50"/>
  <c r="S90" i="50" s="1"/>
  <c r="P90" i="50"/>
  <c r="N90" i="50"/>
  <c r="M90" i="50"/>
  <c r="L90" i="50"/>
  <c r="O90" i="50" s="1"/>
  <c r="J90" i="50"/>
  <c r="I90" i="50"/>
  <c r="H90" i="50"/>
  <c r="K90" i="50" s="1"/>
  <c r="F90" i="50"/>
  <c r="E90" i="50"/>
  <c r="D90" i="50"/>
  <c r="G90" i="50" s="1"/>
  <c r="R88" i="50"/>
  <c r="Q88" i="50"/>
  <c r="P88" i="50"/>
  <c r="N88" i="50"/>
  <c r="M88" i="50"/>
  <c r="O88" i="50" s="1"/>
  <c r="L88" i="50"/>
  <c r="J88" i="50"/>
  <c r="I88" i="50"/>
  <c r="H88" i="50"/>
  <c r="F88" i="50"/>
  <c r="E88" i="50"/>
  <c r="D88" i="50"/>
  <c r="R87" i="50"/>
  <c r="Q87" i="50"/>
  <c r="P87" i="50"/>
  <c r="N87" i="50"/>
  <c r="M87" i="50"/>
  <c r="L87" i="50"/>
  <c r="J87" i="50"/>
  <c r="I87" i="50"/>
  <c r="H87" i="50"/>
  <c r="F87" i="50"/>
  <c r="E87" i="50"/>
  <c r="D87" i="50"/>
  <c r="R86" i="50"/>
  <c r="Q86" i="50"/>
  <c r="P86" i="50"/>
  <c r="S86" i="50" s="1"/>
  <c r="N86" i="50"/>
  <c r="M86" i="50"/>
  <c r="L86" i="50"/>
  <c r="J86" i="50"/>
  <c r="I86" i="50"/>
  <c r="H86" i="50"/>
  <c r="F86" i="50"/>
  <c r="E86" i="50"/>
  <c r="D86" i="50"/>
  <c r="R85" i="50"/>
  <c r="Q85" i="50"/>
  <c r="P85" i="50"/>
  <c r="N85" i="50"/>
  <c r="M85" i="50"/>
  <c r="L85" i="50"/>
  <c r="J85" i="50"/>
  <c r="I85" i="50"/>
  <c r="H85" i="50"/>
  <c r="F85" i="50"/>
  <c r="E85" i="50"/>
  <c r="D85" i="50"/>
  <c r="R83" i="50"/>
  <c r="Q83" i="50"/>
  <c r="P83" i="50"/>
  <c r="S83" i="50" s="1"/>
  <c r="N83" i="50"/>
  <c r="M83" i="50"/>
  <c r="L83" i="50"/>
  <c r="J83" i="50"/>
  <c r="I83" i="50"/>
  <c r="H83" i="50"/>
  <c r="F83" i="50"/>
  <c r="E83" i="50"/>
  <c r="D83" i="50"/>
  <c r="R82" i="50"/>
  <c r="Q82" i="50"/>
  <c r="P82" i="50"/>
  <c r="N82" i="50"/>
  <c r="M82" i="50"/>
  <c r="L82" i="50"/>
  <c r="J82" i="50"/>
  <c r="I82" i="50"/>
  <c r="H82" i="50"/>
  <c r="F82" i="50"/>
  <c r="E82" i="50"/>
  <c r="D82" i="50"/>
  <c r="R81" i="50"/>
  <c r="Q81" i="50"/>
  <c r="P81" i="50"/>
  <c r="N81" i="50"/>
  <c r="M81" i="50"/>
  <c r="L81" i="50"/>
  <c r="J81" i="50"/>
  <c r="I81" i="50"/>
  <c r="H81" i="50"/>
  <c r="F81" i="50"/>
  <c r="E81" i="50"/>
  <c r="D81" i="50"/>
  <c r="G81" i="50" s="1"/>
  <c r="R80" i="50"/>
  <c r="Q80" i="50"/>
  <c r="P80" i="50"/>
  <c r="N80" i="50"/>
  <c r="M80" i="50"/>
  <c r="L80" i="50"/>
  <c r="J80" i="50"/>
  <c r="I80" i="50"/>
  <c r="H80" i="50"/>
  <c r="F80" i="50"/>
  <c r="E80" i="50"/>
  <c r="D80" i="50"/>
  <c r="R78" i="50"/>
  <c r="Q78" i="50"/>
  <c r="P78" i="50"/>
  <c r="N78" i="50"/>
  <c r="M78" i="50"/>
  <c r="L78" i="50"/>
  <c r="J78" i="50"/>
  <c r="I78" i="50"/>
  <c r="H78" i="50"/>
  <c r="F78" i="50"/>
  <c r="E78" i="50"/>
  <c r="D78" i="50"/>
  <c r="G78" i="50" s="1"/>
  <c r="R77" i="50"/>
  <c r="Q77" i="50"/>
  <c r="P77" i="50"/>
  <c r="S77" i="50" s="1"/>
  <c r="N77" i="50"/>
  <c r="M77" i="50"/>
  <c r="L77" i="50"/>
  <c r="J77" i="50"/>
  <c r="I77" i="50"/>
  <c r="H77" i="50"/>
  <c r="F77" i="50"/>
  <c r="E77" i="50"/>
  <c r="D77" i="50"/>
  <c r="R76" i="50"/>
  <c r="Q76" i="50"/>
  <c r="P76" i="50"/>
  <c r="N76" i="50"/>
  <c r="M76" i="50"/>
  <c r="L76" i="50"/>
  <c r="O76" i="50" s="1"/>
  <c r="J76" i="50"/>
  <c r="I76" i="50"/>
  <c r="H76" i="50"/>
  <c r="F76" i="50"/>
  <c r="E76" i="50"/>
  <c r="D76" i="50"/>
  <c r="R74" i="50"/>
  <c r="Q74" i="50"/>
  <c r="P74" i="50"/>
  <c r="N74" i="50"/>
  <c r="M74" i="50"/>
  <c r="L74" i="50"/>
  <c r="J74" i="50"/>
  <c r="I74" i="50"/>
  <c r="H74" i="50"/>
  <c r="K74" i="50" s="1"/>
  <c r="F74" i="50"/>
  <c r="E74" i="50"/>
  <c r="D74" i="50"/>
  <c r="G74" i="50" s="1"/>
  <c r="R73" i="50"/>
  <c r="Q73" i="50"/>
  <c r="P73" i="50"/>
  <c r="N73" i="50"/>
  <c r="M73" i="50"/>
  <c r="L73" i="50"/>
  <c r="K73" i="50"/>
  <c r="J73" i="50"/>
  <c r="I73" i="50"/>
  <c r="H73" i="50"/>
  <c r="F73" i="50"/>
  <c r="E73" i="50"/>
  <c r="D73" i="50"/>
  <c r="R72" i="50"/>
  <c r="Q72" i="50"/>
  <c r="P72" i="50"/>
  <c r="N72" i="50"/>
  <c r="M72" i="50"/>
  <c r="O72" i="50" s="1"/>
  <c r="L72" i="50"/>
  <c r="J72" i="50"/>
  <c r="I72" i="50"/>
  <c r="H72" i="50"/>
  <c r="F72" i="50"/>
  <c r="E72" i="50"/>
  <c r="D72" i="50"/>
  <c r="G72" i="50" s="1"/>
  <c r="R71" i="50"/>
  <c r="Q71" i="50"/>
  <c r="P71" i="50"/>
  <c r="N71" i="50"/>
  <c r="M71" i="50"/>
  <c r="L71" i="50"/>
  <c r="J71" i="50"/>
  <c r="K71" i="50" s="1"/>
  <c r="I71" i="50"/>
  <c r="H71" i="50"/>
  <c r="F71" i="50"/>
  <c r="E71" i="50"/>
  <c r="D71" i="50"/>
  <c r="G71" i="50" s="1"/>
  <c r="R70" i="50"/>
  <c r="Q70" i="50"/>
  <c r="P70" i="50"/>
  <c r="S70" i="50" s="1"/>
  <c r="N70" i="50"/>
  <c r="M70" i="50"/>
  <c r="L70" i="50"/>
  <c r="J70" i="50"/>
  <c r="I70" i="50"/>
  <c r="H70" i="50"/>
  <c r="F70" i="50"/>
  <c r="E70" i="50"/>
  <c r="D70" i="50"/>
  <c r="R68" i="50"/>
  <c r="S68" i="50" s="1"/>
  <c r="Q68" i="50"/>
  <c r="P68" i="50"/>
  <c r="N68" i="50"/>
  <c r="M68" i="50"/>
  <c r="L68" i="50"/>
  <c r="O68" i="50" s="1"/>
  <c r="J68" i="50"/>
  <c r="I68" i="50"/>
  <c r="H68" i="50"/>
  <c r="F68" i="50"/>
  <c r="E68" i="50"/>
  <c r="D68" i="50"/>
  <c r="R67" i="50"/>
  <c r="Q67" i="50"/>
  <c r="P67" i="50"/>
  <c r="N67" i="50"/>
  <c r="M67" i="50"/>
  <c r="O67" i="50" s="1"/>
  <c r="L67" i="50"/>
  <c r="J67" i="50"/>
  <c r="I67" i="50"/>
  <c r="H67" i="50"/>
  <c r="F67" i="50"/>
  <c r="E67" i="50"/>
  <c r="D67" i="50"/>
  <c r="R66" i="50"/>
  <c r="Q66" i="50"/>
  <c r="P66" i="50"/>
  <c r="N66" i="50"/>
  <c r="M66" i="50"/>
  <c r="L66" i="50"/>
  <c r="J66" i="50"/>
  <c r="I66" i="50"/>
  <c r="H66" i="50"/>
  <c r="G66" i="50"/>
  <c r="F66" i="50"/>
  <c r="E66" i="50"/>
  <c r="D66" i="50"/>
  <c r="R65" i="50"/>
  <c r="Q65" i="50"/>
  <c r="P65" i="50"/>
  <c r="N65" i="50"/>
  <c r="M65" i="50"/>
  <c r="L65" i="50"/>
  <c r="J65" i="50"/>
  <c r="I65" i="50"/>
  <c r="H65" i="50"/>
  <c r="K65" i="50" s="1"/>
  <c r="F65" i="50"/>
  <c r="E65" i="50"/>
  <c r="D65" i="50"/>
  <c r="R64" i="50"/>
  <c r="Q64" i="50"/>
  <c r="P64" i="50"/>
  <c r="N64" i="50"/>
  <c r="M64" i="50"/>
  <c r="L64" i="50"/>
  <c r="J64" i="50"/>
  <c r="I64" i="50"/>
  <c r="H64" i="50"/>
  <c r="K64" i="50" s="1"/>
  <c r="F64" i="50"/>
  <c r="E64" i="50"/>
  <c r="D64" i="50"/>
  <c r="R63" i="50"/>
  <c r="Q63" i="50"/>
  <c r="P63" i="50"/>
  <c r="N63" i="50"/>
  <c r="M63" i="50"/>
  <c r="L63" i="50"/>
  <c r="J63" i="50"/>
  <c r="I63" i="50"/>
  <c r="H63" i="50"/>
  <c r="F63" i="50"/>
  <c r="E63" i="50"/>
  <c r="D63" i="50"/>
  <c r="G63" i="50" s="1"/>
  <c r="R62" i="50"/>
  <c r="Q62" i="50"/>
  <c r="P62" i="50"/>
  <c r="S62" i="50" s="1"/>
  <c r="N62" i="50"/>
  <c r="M62" i="50"/>
  <c r="L62" i="50"/>
  <c r="J62" i="50"/>
  <c r="I62" i="50"/>
  <c r="H62" i="50"/>
  <c r="F62" i="50"/>
  <c r="E62" i="50"/>
  <c r="D62" i="50"/>
  <c r="R60" i="50"/>
  <c r="Q60" i="50"/>
  <c r="P60" i="50"/>
  <c r="N60" i="50"/>
  <c r="M60" i="50"/>
  <c r="L60" i="50"/>
  <c r="O60" i="50" s="1"/>
  <c r="J60" i="50"/>
  <c r="I60" i="50"/>
  <c r="H60" i="50"/>
  <c r="F60" i="50"/>
  <c r="E60" i="50"/>
  <c r="D60" i="50"/>
  <c r="R59" i="50"/>
  <c r="Q59" i="50"/>
  <c r="P59" i="50"/>
  <c r="S59" i="50" s="1"/>
  <c r="N59" i="50"/>
  <c r="M59" i="50"/>
  <c r="L59" i="50"/>
  <c r="J59" i="50"/>
  <c r="I59" i="50"/>
  <c r="H59" i="50"/>
  <c r="K59" i="50" s="1"/>
  <c r="F59" i="50"/>
  <c r="G59" i="50" s="1"/>
  <c r="E59" i="50"/>
  <c r="D59" i="50"/>
  <c r="R58" i="50"/>
  <c r="Q58" i="50"/>
  <c r="P58" i="50"/>
  <c r="N58" i="50"/>
  <c r="M58" i="50"/>
  <c r="L58" i="50"/>
  <c r="O58" i="50" s="1"/>
  <c r="J58" i="50"/>
  <c r="I58" i="50"/>
  <c r="H58" i="50"/>
  <c r="F58" i="50"/>
  <c r="E58" i="50"/>
  <c r="D58" i="50"/>
  <c r="G58" i="50" s="1"/>
  <c r="R57" i="50"/>
  <c r="Q57" i="50"/>
  <c r="P57" i="50"/>
  <c r="N57" i="50"/>
  <c r="M57" i="50"/>
  <c r="L57" i="50"/>
  <c r="J57" i="50"/>
  <c r="I57" i="50"/>
  <c r="H57" i="50"/>
  <c r="F57" i="50"/>
  <c r="E57" i="50"/>
  <c r="D57" i="50"/>
  <c r="G57" i="50" s="1"/>
  <c r="R55" i="50"/>
  <c r="Q55" i="50"/>
  <c r="P55" i="50"/>
  <c r="N55" i="50"/>
  <c r="M55" i="50"/>
  <c r="O55" i="50" s="1"/>
  <c r="L55" i="50"/>
  <c r="K55" i="50"/>
  <c r="J55" i="50"/>
  <c r="I55" i="50"/>
  <c r="H55" i="50"/>
  <c r="F55" i="50"/>
  <c r="E55" i="50"/>
  <c r="D55" i="50"/>
  <c r="R54" i="50"/>
  <c r="Q54" i="50"/>
  <c r="P54" i="50"/>
  <c r="N54" i="50"/>
  <c r="O54" i="50" s="1"/>
  <c r="M54" i="50"/>
  <c r="L54" i="50"/>
  <c r="J54" i="50"/>
  <c r="I54" i="50"/>
  <c r="H54" i="50"/>
  <c r="K54" i="50" s="1"/>
  <c r="F54" i="50"/>
  <c r="E54" i="50"/>
  <c r="G54" i="50" s="1"/>
  <c r="D54" i="50"/>
  <c r="S53" i="50"/>
  <c r="R53" i="50"/>
  <c r="Q53" i="50"/>
  <c r="P53" i="50"/>
  <c r="N53" i="50"/>
  <c r="M53" i="50"/>
  <c r="L53" i="50"/>
  <c r="J53" i="50"/>
  <c r="K53" i="50" s="1"/>
  <c r="I53" i="50"/>
  <c r="H53" i="50"/>
  <c r="F53" i="50"/>
  <c r="E53" i="50"/>
  <c r="D53" i="50"/>
  <c r="R51" i="50"/>
  <c r="Q51" i="50"/>
  <c r="P51" i="50"/>
  <c r="N51" i="50"/>
  <c r="M51" i="50"/>
  <c r="L51" i="50"/>
  <c r="J51" i="50"/>
  <c r="I51" i="50"/>
  <c r="H51" i="50"/>
  <c r="F51" i="50"/>
  <c r="E51" i="50"/>
  <c r="D51" i="50"/>
  <c r="G51" i="50" s="1"/>
  <c r="S50" i="50"/>
  <c r="R50" i="50"/>
  <c r="Q50" i="50"/>
  <c r="P50" i="50"/>
  <c r="N50" i="50"/>
  <c r="M50" i="50"/>
  <c r="L50" i="50"/>
  <c r="J50" i="50"/>
  <c r="I50" i="50"/>
  <c r="H50" i="50"/>
  <c r="K50" i="50" s="1"/>
  <c r="F50" i="50"/>
  <c r="E50" i="50"/>
  <c r="D50" i="50"/>
  <c r="R48" i="50"/>
  <c r="S48" i="50" s="1"/>
  <c r="Q48" i="50"/>
  <c r="P48" i="50"/>
  <c r="N48" i="50"/>
  <c r="M48" i="50"/>
  <c r="L48" i="50"/>
  <c r="O48" i="50" s="1"/>
  <c r="J48" i="50"/>
  <c r="I48" i="50"/>
  <c r="H48" i="50"/>
  <c r="K48" i="50" s="1"/>
  <c r="F48" i="50"/>
  <c r="E48" i="50"/>
  <c r="G48" i="50" s="1"/>
  <c r="D48" i="50"/>
  <c r="R46" i="50"/>
  <c r="Q46" i="50"/>
  <c r="P46" i="50"/>
  <c r="N46" i="50"/>
  <c r="M46" i="50"/>
  <c r="O46" i="50" s="1"/>
  <c r="L46" i="50"/>
  <c r="K46" i="50"/>
  <c r="J46" i="50"/>
  <c r="I46" i="50"/>
  <c r="H46" i="50"/>
  <c r="F46" i="50"/>
  <c r="E46" i="50"/>
  <c r="D46" i="50"/>
  <c r="R45" i="50"/>
  <c r="Q45" i="50"/>
  <c r="P45" i="50"/>
  <c r="S45" i="50" s="1"/>
  <c r="N45" i="50"/>
  <c r="O45" i="50" s="1"/>
  <c r="M45" i="50"/>
  <c r="L45" i="50"/>
  <c r="J45" i="50"/>
  <c r="I45" i="50"/>
  <c r="H45" i="50"/>
  <c r="G45" i="50"/>
  <c r="F45" i="50"/>
  <c r="E45" i="50"/>
  <c r="D45" i="50"/>
  <c r="R44" i="50"/>
  <c r="Q44" i="50"/>
  <c r="S44" i="50" s="1"/>
  <c r="P44" i="50"/>
  <c r="N44" i="50"/>
  <c r="M44" i="50"/>
  <c r="L44" i="50"/>
  <c r="O44" i="50" s="1"/>
  <c r="J44" i="50"/>
  <c r="I44" i="50"/>
  <c r="K44" i="50" s="1"/>
  <c r="H44" i="50"/>
  <c r="F44" i="50"/>
  <c r="E44" i="50"/>
  <c r="D44" i="50"/>
  <c r="G44" i="50" s="1"/>
  <c r="R43" i="50"/>
  <c r="Q43" i="50"/>
  <c r="P43" i="50"/>
  <c r="N43" i="50"/>
  <c r="M43" i="50"/>
  <c r="L43" i="50"/>
  <c r="J43" i="50"/>
  <c r="I43" i="50"/>
  <c r="H43" i="50"/>
  <c r="F43" i="50"/>
  <c r="E43" i="50"/>
  <c r="D43" i="50"/>
  <c r="R41" i="50"/>
  <c r="Q41" i="50"/>
  <c r="P41" i="50"/>
  <c r="S41" i="50" s="1"/>
  <c r="N41" i="50"/>
  <c r="M41" i="50"/>
  <c r="L41" i="50"/>
  <c r="J41" i="50"/>
  <c r="I41" i="50"/>
  <c r="H41" i="50"/>
  <c r="F41" i="50"/>
  <c r="E41" i="50"/>
  <c r="D41" i="50"/>
  <c r="G41" i="50" s="1"/>
  <c r="R40" i="50"/>
  <c r="Q40" i="50"/>
  <c r="P40" i="50"/>
  <c r="N40" i="50"/>
  <c r="O40" i="50" s="1"/>
  <c r="M40" i="50"/>
  <c r="L40" i="50"/>
  <c r="J40" i="50"/>
  <c r="I40" i="50"/>
  <c r="H40" i="50"/>
  <c r="F40" i="50"/>
  <c r="E40" i="50"/>
  <c r="D40" i="50"/>
  <c r="R39" i="50"/>
  <c r="Q39" i="50"/>
  <c r="P39" i="50"/>
  <c r="N39" i="50"/>
  <c r="M39" i="50"/>
  <c r="L39" i="50"/>
  <c r="J39" i="50"/>
  <c r="I39" i="50"/>
  <c r="H39" i="50"/>
  <c r="F39" i="50"/>
  <c r="E39" i="50"/>
  <c r="D39" i="50"/>
  <c r="G39" i="50" s="1"/>
  <c r="R38" i="50"/>
  <c r="Q38" i="50"/>
  <c r="P38" i="50"/>
  <c r="S38" i="50" s="1"/>
  <c r="N38" i="50"/>
  <c r="M38" i="50"/>
  <c r="L38" i="50"/>
  <c r="J38" i="50"/>
  <c r="I38" i="50"/>
  <c r="H38" i="50"/>
  <c r="K38" i="50" s="1"/>
  <c r="F38" i="50"/>
  <c r="E38" i="50"/>
  <c r="D38" i="50"/>
  <c r="R36" i="50"/>
  <c r="Q36" i="50"/>
  <c r="P36" i="50"/>
  <c r="N36" i="50"/>
  <c r="M36" i="50"/>
  <c r="L36" i="50"/>
  <c r="J36" i="50"/>
  <c r="I36" i="50"/>
  <c r="H36" i="50"/>
  <c r="F36" i="50"/>
  <c r="E36" i="50"/>
  <c r="D36" i="50"/>
  <c r="G36" i="50" s="1"/>
  <c r="S35" i="50"/>
  <c r="R35" i="50"/>
  <c r="Q35" i="50"/>
  <c r="P35" i="50"/>
  <c r="N35" i="50"/>
  <c r="M35" i="50"/>
  <c r="L35" i="50"/>
  <c r="O35" i="50" s="1"/>
  <c r="J35" i="50"/>
  <c r="I35" i="50"/>
  <c r="H35" i="50"/>
  <c r="K35" i="50" s="1"/>
  <c r="F35" i="50"/>
  <c r="E35" i="50"/>
  <c r="D35" i="50"/>
  <c r="G35" i="50" s="1"/>
  <c r="R34" i="50"/>
  <c r="Q34" i="50"/>
  <c r="P34" i="50"/>
  <c r="S34" i="50" s="1"/>
  <c r="O34" i="50"/>
  <c r="N34" i="50"/>
  <c r="M34" i="50"/>
  <c r="L34" i="50"/>
  <c r="J34" i="50"/>
  <c r="I34" i="50"/>
  <c r="K34" i="50" s="1"/>
  <c r="H34" i="50"/>
  <c r="F34" i="50"/>
  <c r="E34" i="50"/>
  <c r="D34" i="50"/>
  <c r="G34" i="50" s="1"/>
  <c r="R33" i="50"/>
  <c r="S33" i="50" s="1"/>
  <c r="Q33" i="50"/>
  <c r="P33" i="50"/>
  <c r="N33" i="50"/>
  <c r="M33" i="50"/>
  <c r="L33" i="50"/>
  <c r="O33" i="50" s="1"/>
  <c r="J33" i="50"/>
  <c r="I33" i="50"/>
  <c r="H33" i="50"/>
  <c r="K33" i="50" s="1"/>
  <c r="F33" i="50"/>
  <c r="E33" i="50"/>
  <c r="G33" i="50" s="1"/>
  <c r="D33" i="50"/>
  <c r="R32" i="50"/>
  <c r="Q32" i="50"/>
  <c r="S32" i="50" s="1"/>
  <c r="P32" i="50"/>
  <c r="N32" i="50"/>
  <c r="M32" i="50"/>
  <c r="L32" i="50"/>
  <c r="J32" i="50"/>
  <c r="I32" i="50"/>
  <c r="H32" i="50"/>
  <c r="K32" i="50" s="1"/>
  <c r="F32" i="50"/>
  <c r="E32" i="50"/>
  <c r="D32" i="50"/>
  <c r="G32" i="50" s="1"/>
  <c r="R31" i="50"/>
  <c r="Q31" i="50"/>
  <c r="P31" i="50"/>
  <c r="N31" i="50"/>
  <c r="M31" i="50"/>
  <c r="L31" i="50"/>
  <c r="O31" i="50" s="1"/>
  <c r="K31" i="50"/>
  <c r="J31" i="50"/>
  <c r="I31" i="50"/>
  <c r="H31" i="50"/>
  <c r="F31" i="50"/>
  <c r="E31" i="50"/>
  <c r="D31" i="50"/>
  <c r="G31" i="50" s="1"/>
  <c r="R29" i="50"/>
  <c r="Q29" i="50"/>
  <c r="P29" i="50"/>
  <c r="S29" i="50" s="1"/>
  <c r="N29" i="50"/>
  <c r="M29" i="50"/>
  <c r="L29" i="50"/>
  <c r="J29" i="50"/>
  <c r="I29" i="50"/>
  <c r="H29" i="50"/>
  <c r="K29" i="50" s="1"/>
  <c r="G29" i="50"/>
  <c r="F29" i="50"/>
  <c r="E29" i="50"/>
  <c r="D29" i="50"/>
  <c r="R28" i="50"/>
  <c r="Q28" i="50"/>
  <c r="P28" i="50"/>
  <c r="O28" i="50"/>
  <c r="N28" i="50"/>
  <c r="M28" i="50"/>
  <c r="L28" i="50"/>
  <c r="J28" i="50"/>
  <c r="K28" i="50" s="1"/>
  <c r="I28" i="50"/>
  <c r="H28" i="50"/>
  <c r="F28" i="50"/>
  <c r="E28" i="50"/>
  <c r="D28" i="50"/>
  <c r="G28" i="50" s="1"/>
  <c r="R27" i="50"/>
  <c r="S27" i="50" s="1"/>
  <c r="Q27" i="50"/>
  <c r="P27" i="50"/>
  <c r="N27" i="50"/>
  <c r="M27" i="50"/>
  <c r="L27" i="50"/>
  <c r="O27" i="50" s="1"/>
  <c r="J27" i="50"/>
  <c r="I27" i="50"/>
  <c r="H27" i="50"/>
  <c r="G27" i="50"/>
  <c r="F27" i="50"/>
  <c r="E27" i="50"/>
  <c r="D27" i="50"/>
  <c r="R26" i="50"/>
  <c r="Q26" i="50"/>
  <c r="P26" i="50"/>
  <c r="S26" i="50" s="1"/>
  <c r="N26" i="50"/>
  <c r="M26" i="50"/>
  <c r="L26" i="50"/>
  <c r="J26" i="50"/>
  <c r="K26" i="50" s="1"/>
  <c r="I26" i="50"/>
  <c r="H26" i="50"/>
  <c r="F26" i="50"/>
  <c r="E26" i="50"/>
  <c r="D26" i="50"/>
  <c r="G26" i="50" s="1"/>
  <c r="R25" i="50"/>
  <c r="Q25" i="50"/>
  <c r="P25" i="50"/>
  <c r="N25" i="50"/>
  <c r="M25" i="50"/>
  <c r="O25" i="50" s="1"/>
  <c r="L25" i="50"/>
  <c r="K25" i="50"/>
  <c r="J25" i="50"/>
  <c r="I25" i="50"/>
  <c r="H25" i="50"/>
  <c r="F25" i="50"/>
  <c r="E25" i="50"/>
  <c r="D25" i="50"/>
  <c r="S24" i="50"/>
  <c r="R24" i="50"/>
  <c r="Q24" i="50"/>
  <c r="P24" i="50"/>
  <c r="N24" i="50"/>
  <c r="O24" i="50" s="1"/>
  <c r="M24" i="50"/>
  <c r="L24" i="50"/>
  <c r="J24" i="50"/>
  <c r="I24" i="50"/>
  <c r="H24" i="50"/>
  <c r="K24" i="50" s="1"/>
  <c r="F24" i="50"/>
  <c r="E24" i="50"/>
  <c r="D24" i="50"/>
  <c r="G24" i="50" s="1"/>
  <c r="S23" i="50"/>
  <c r="R23" i="50"/>
  <c r="Q23" i="50"/>
  <c r="P23" i="50"/>
  <c r="N23" i="50"/>
  <c r="M23" i="50"/>
  <c r="L23" i="50"/>
  <c r="O23" i="50" s="1"/>
  <c r="K23" i="50"/>
  <c r="J23" i="50"/>
  <c r="I23" i="50"/>
  <c r="H23" i="50"/>
  <c r="F23" i="50"/>
  <c r="G23" i="50" s="1"/>
  <c r="E23" i="50"/>
  <c r="D23" i="50"/>
  <c r="R22" i="50"/>
  <c r="Q22" i="50"/>
  <c r="P22" i="50"/>
  <c r="N22" i="50"/>
  <c r="O22" i="50" s="1"/>
  <c r="M22" i="50"/>
  <c r="L22" i="50"/>
  <c r="J22" i="50"/>
  <c r="I22" i="50"/>
  <c r="K22" i="50" s="1"/>
  <c r="H22" i="50"/>
  <c r="F22" i="50"/>
  <c r="E22" i="50"/>
  <c r="D22" i="50"/>
  <c r="R21" i="50"/>
  <c r="Q21" i="50"/>
  <c r="P21" i="50"/>
  <c r="S21" i="50" s="1"/>
  <c r="N21" i="50"/>
  <c r="M21" i="50"/>
  <c r="L21" i="50"/>
  <c r="O21" i="50" s="1"/>
  <c r="J21" i="50"/>
  <c r="I21" i="50"/>
  <c r="H21" i="50"/>
  <c r="F21" i="50"/>
  <c r="E21" i="50"/>
  <c r="D21" i="50"/>
  <c r="G21" i="50" s="1"/>
  <c r="R20" i="50"/>
  <c r="Q20" i="50"/>
  <c r="P20" i="50"/>
  <c r="S20" i="50" s="1"/>
  <c r="N20" i="50"/>
  <c r="M20" i="50"/>
  <c r="L20" i="50"/>
  <c r="J20" i="50"/>
  <c r="I20" i="50"/>
  <c r="H20" i="50"/>
  <c r="K20" i="50" s="1"/>
  <c r="G20" i="50"/>
  <c r="F20" i="50"/>
  <c r="E20" i="50"/>
  <c r="D20" i="50"/>
  <c r="R19" i="50"/>
  <c r="Q19" i="50"/>
  <c r="P19" i="50"/>
  <c r="O19" i="50"/>
  <c r="N19" i="50"/>
  <c r="M19" i="50"/>
  <c r="L19" i="50"/>
  <c r="J19" i="50"/>
  <c r="K19" i="50" s="1"/>
  <c r="I19" i="50"/>
  <c r="H19" i="50"/>
  <c r="F19" i="50"/>
  <c r="E19" i="50"/>
  <c r="D19" i="50"/>
  <c r="G19" i="50" s="1"/>
  <c r="R98" i="42"/>
  <c r="Q98" i="42"/>
  <c r="P98" i="42"/>
  <c r="N98" i="42"/>
  <c r="M98" i="42"/>
  <c r="L98" i="42"/>
  <c r="J98" i="42"/>
  <c r="I98" i="42"/>
  <c r="H98" i="42"/>
  <c r="F98" i="42"/>
  <c r="E98" i="42"/>
  <c r="D98" i="42"/>
  <c r="R97" i="42"/>
  <c r="Q97" i="42"/>
  <c r="P97" i="42"/>
  <c r="N97" i="42"/>
  <c r="M97" i="42"/>
  <c r="L97" i="42"/>
  <c r="J97" i="42"/>
  <c r="I97" i="42"/>
  <c r="H97" i="42"/>
  <c r="F97" i="42"/>
  <c r="E97" i="42"/>
  <c r="D97" i="42"/>
  <c r="R96" i="42"/>
  <c r="Q96" i="42"/>
  <c r="P96" i="42"/>
  <c r="N96" i="42"/>
  <c r="M96" i="42"/>
  <c r="L96" i="42"/>
  <c r="J96" i="42"/>
  <c r="I96" i="42"/>
  <c r="H96" i="42"/>
  <c r="F96" i="42"/>
  <c r="E96" i="42"/>
  <c r="D96" i="42"/>
  <c r="R95" i="42"/>
  <c r="S95" i="42" s="1"/>
  <c r="Q95" i="42"/>
  <c r="P95" i="42"/>
  <c r="N95" i="42"/>
  <c r="M95" i="42"/>
  <c r="L95" i="42"/>
  <c r="J95" i="42"/>
  <c r="I95" i="42"/>
  <c r="H95" i="42"/>
  <c r="F95" i="42"/>
  <c r="E95" i="42"/>
  <c r="D95" i="42"/>
  <c r="R93" i="42"/>
  <c r="Q93" i="42"/>
  <c r="P93" i="42"/>
  <c r="N93" i="42"/>
  <c r="M93" i="42"/>
  <c r="L93" i="42"/>
  <c r="J93" i="42"/>
  <c r="I93" i="42"/>
  <c r="H93" i="42"/>
  <c r="F93" i="42"/>
  <c r="E93" i="42"/>
  <c r="G93" i="42" s="1"/>
  <c r="D93" i="42"/>
  <c r="R92" i="42"/>
  <c r="Q92" i="42"/>
  <c r="P92" i="42"/>
  <c r="N92" i="42"/>
  <c r="M92" i="42"/>
  <c r="L92" i="42"/>
  <c r="J92" i="42"/>
  <c r="I92" i="42"/>
  <c r="H92" i="42"/>
  <c r="F92" i="42"/>
  <c r="E92" i="42"/>
  <c r="D92" i="42"/>
  <c r="R91" i="42"/>
  <c r="Q91" i="42"/>
  <c r="P91" i="42"/>
  <c r="N91" i="42"/>
  <c r="M91" i="42"/>
  <c r="L91" i="42"/>
  <c r="J91" i="42"/>
  <c r="I91" i="42"/>
  <c r="H91" i="42"/>
  <c r="F91" i="42"/>
  <c r="E91" i="42"/>
  <c r="D91" i="42"/>
  <c r="R90" i="42"/>
  <c r="Q90" i="42"/>
  <c r="P90" i="42"/>
  <c r="N90" i="42"/>
  <c r="M90" i="42"/>
  <c r="L90" i="42"/>
  <c r="J90" i="42"/>
  <c r="I90" i="42"/>
  <c r="H90" i="42"/>
  <c r="F90" i="42"/>
  <c r="E90" i="42"/>
  <c r="D90" i="42"/>
  <c r="R88" i="42"/>
  <c r="Q88" i="42"/>
  <c r="P88" i="42"/>
  <c r="N88" i="42"/>
  <c r="M88" i="42"/>
  <c r="O88" i="42" s="1"/>
  <c r="L88" i="42"/>
  <c r="J88" i="42"/>
  <c r="I88" i="42"/>
  <c r="H88" i="42"/>
  <c r="F88" i="42"/>
  <c r="E88" i="42"/>
  <c r="D88" i="42"/>
  <c r="R87" i="42"/>
  <c r="Q87" i="42"/>
  <c r="P87" i="42"/>
  <c r="N87" i="42"/>
  <c r="M87" i="42"/>
  <c r="L87" i="42"/>
  <c r="J87" i="42"/>
  <c r="I87" i="42"/>
  <c r="H87" i="42"/>
  <c r="F87" i="42"/>
  <c r="E87" i="42"/>
  <c r="D87" i="42"/>
  <c r="R86" i="42"/>
  <c r="Q86" i="42"/>
  <c r="P86" i="42"/>
  <c r="N86" i="42"/>
  <c r="M86" i="42"/>
  <c r="L86" i="42"/>
  <c r="J86" i="42"/>
  <c r="I86" i="42"/>
  <c r="H86" i="42"/>
  <c r="F86" i="42"/>
  <c r="E86" i="42"/>
  <c r="D86" i="42"/>
  <c r="R85" i="42"/>
  <c r="Q85" i="42"/>
  <c r="P85" i="42"/>
  <c r="N85" i="42"/>
  <c r="M85" i="42"/>
  <c r="L85" i="42"/>
  <c r="J85" i="42"/>
  <c r="I85" i="42"/>
  <c r="H85" i="42"/>
  <c r="F85" i="42"/>
  <c r="E85" i="42"/>
  <c r="D85" i="42"/>
  <c r="R83" i="42"/>
  <c r="Q83" i="42"/>
  <c r="P83" i="42"/>
  <c r="N83" i="42"/>
  <c r="M83" i="42"/>
  <c r="L83" i="42"/>
  <c r="J83" i="42"/>
  <c r="I83" i="42"/>
  <c r="H83" i="42"/>
  <c r="F83" i="42"/>
  <c r="E83" i="42"/>
  <c r="D83" i="42"/>
  <c r="R82" i="42"/>
  <c r="Q82" i="42"/>
  <c r="P82" i="42"/>
  <c r="S82" i="42" s="1"/>
  <c r="N82" i="42"/>
  <c r="M82" i="42"/>
  <c r="L82" i="42"/>
  <c r="J82" i="42"/>
  <c r="I82" i="42"/>
  <c r="H82" i="42"/>
  <c r="F82" i="42"/>
  <c r="E82" i="42"/>
  <c r="D82" i="42"/>
  <c r="R81" i="42"/>
  <c r="Q81" i="42"/>
  <c r="P81" i="42"/>
  <c r="S81" i="42" s="1"/>
  <c r="N81" i="42"/>
  <c r="O81" i="42" s="1"/>
  <c r="M81" i="42"/>
  <c r="L81" i="42"/>
  <c r="J81" i="42"/>
  <c r="I81" i="42"/>
  <c r="H81" i="42"/>
  <c r="F81" i="42"/>
  <c r="E81" i="42"/>
  <c r="D81" i="42"/>
  <c r="R80" i="42"/>
  <c r="Q80" i="42"/>
  <c r="P80" i="42"/>
  <c r="N80" i="42"/>
  <c r="M80" i="42"/>
  <c r="L80" i="42"/>
  <c r="J80" i="42"/>
  <c r="I80" i="42"/>
  <c r="H80" i="42"/>
  <c r="F80" i="42"/>
  <c r="E80" i="42"/>
  <c r="D80" i="42"/>
  <c r="R78" i="42"/>
  <c r="Q78" i="42"/>
  <c r="P78" i="42"/>
  <c r="N78" i="42"/>
  <c r="O78" i="42" s="1"/>
  <c r="M78" i="42"/>
  <c r="L78" i="42"/>
  <c r="J78" i="42"/>
  <c r="I78" i="42"/>
  <c r="H78" i="42"/>
  <c r="F78" i="42"/>
  <c r="E78" i="42"/>
  <c r="D78" i="42"/>
  <c r="R77" i="42"/>
  <c r="Q77" i="42"/>
  <c r="P77" i="42"/>
  <c r="N77" i="42"/>
  <c r="M77" i="42"/>
  <c r="L77" i="42"/>
  <c r="J77" i="42"/>
  <c r="I77" i="42"/>
  <c r="H77" i="42"/>
  <c r="F77" i="42"/>
  <c r="E77" i="42"/>
  <c r="D77" i="42"/>
  <c r="R76" i="42"/>
  <c r="Q76" i="42"/>
  <c r="P76" i="42"/>
  <c r="N76" i="42"/>
  <c r="M76" i="42"/>
  <c r="L76" i="42"/>
  <c r="J76" i="42"/>
  <c r="I76" i="42"/>
  <c r="H76" i="42"/>
  <c r="F76" i="42"/>
  <c r="E76" i="42"/>
  <c r="D76" i="42"/>
  <c r="R74" i="42"/>
  <c r="S74" i="42" s="1"/>
  <c r="Q74" i="42"/>
  <c r="P74" i="42"/>
  <c r="N74" i="42"/>
  <c r="M74" i="42"/>
  <c r="L74" i="42"/>
  <c r="J74" i="42"/>
  <c r="I74" i="42"/>
  <c r="H74" i="42"/>
  <c r="F74" i="42"/>
  <c r="E74" i="42"/>
  <c r="D74" i="42"/>
  <c r="R73" i="42"/>
  <c r="Q73" i="42"/>
  <c r="P73" i="42"/>
  <c r="N73" i="42"/>
  <c r="M73" i="42"/>
  <c r="L73" i="42"/>
  <c r="J73" i="42"/>
  <c r="I73" i="42"/>
  <c r="H73" i="42"/>
  <c r="F73" i="42"/>
  <c r="E73" i="42"/>
  <c r="D73" i="42"/>
  <c r="G73" i="42" s="1"/>
  <c r="R72" i="42"/>
  <c r="Q72" i="42"/>
  <c r="P72" i="42"/>
  <c r="N72" i="42"/>
  <c r="O72" i="42" s="1"/>
  <c r="M72" i="42"/>
  <c r="L72" i="42"/>
  <c r="J72" i="42"/>
  <c r="I72" i="42"/>
  <c r="H72" i="42"/>
  <c r="F72" i="42"/>
  <c r="E72" i="42"/>
  <c r="D72" i="42"/>
  <c r="R71" i="42"/>
  <c r="Q71" i="42"/>
  <c r="P71" i="42"/>
  <c r="N71" i="42"/>
  <c r="M71" i="42"/>
  <c r="L71" i="42"/>
  <c r="J71" i="42"/>
  <c r="I71" i="42"/>
  <c r="H71" i="42"/>
  <c r="F71" i="42"/>
  <c r="E71" i="42"/>
  <c r="D71" i="42"/>
  <c r="G71" i="42" s="1"/>
  <c r="R70" i="42"/>
  <c r="Q70" i="42"/>
  <c r="P70" i="42"/>
  <c r="S70" i="42" s="1"/>
  <c r="N70" i="42"/>
  <c r="M70" i="42"/>
  <c r="L70" i="42"/>
  <c r="J70" i="42"/>
  <c r="I70" i="42"/>
  <c r="H70" i="42"/>
  <c r="F70" i="42"/>
  <c r="E70" i="42"/>
  <c r="D70" i="42"/>
  <c r="G70" i="42" s="1"/>
  <c r="R68" i="42"/>
  <c r="Q68" i="42"/>
  <c r="P68" i="42"/>
  <c r="N68" i="42"/>
  <c r="M68" i="42"/>
  <c r="L68" i="42"/>
  <c r="J68" i="42"/>
  <c r="I68" i="42"/>
  <c r="H68" i="42"/>
  <c r="F68" i="42"/>
  <c r="E68" i="42"/>
  <c r="D68" i="42"/>
  <c r="R67" i="42"/>
  <c r="Q67" i="42"/>
  <c r="P67" i="42"/>
  <c r="S67" i="42" s="1"/>
  <c r="N67" i="42"/>
  <c r="M67" i="42"/>
  <c r="L67" i="42"/>
  <c r="J67" i="42"/>
  <c r="I67" i="42"/>
  <c r="H67" i="42"/>
  <c r="F67" i="42"/>
  <c r="E67" i="42"/>
  <c r="D67" i="42"/>
  <c r="G67" i="42" s="1"/>
  <c r="R66" i="42"/>
  <c r="Q66" i="42"/>
  <c r="P66" i="42"/>
  <c r="N66" i="42"/>
  <c r="O66" i="42" s="1"/>
  <c r="M66" i="42"/>
  <c r="L66" i="42"/>
  <c r="J66" i="42"/>
  <c r="I66" i="42"/>
  <c r="H66" i="42"/>
  <c r="F66" i="42"/>
  <c r="E66" i="42"/>
  <c r="D66" i="42"/>
  <c r="R65" i="42"/>
  <c r="Q65" i="42"/>
  <c r="P65" i="42"/>
  <c r="N65" i="42"/>
  <c r="M65" i="42"/>
  <c r="L65" i="42"/>
  <c r="O65" i="42" s="1"/>
  <c r="J65" i="42"/>
  <c r="I65" i="42"/>
  <c r="K65" i="42" s="1"/>
  <c r="H65" i="42"/>
  <c r="F65" i="42"/>
  <c r="E65" i="42"/>
  <c r="D65" i="42"/>
  <c r="R64" i="42"/>
  <c r="Q64" i="42"/>
  <c r="P64" i="42"/>
  <c r="N64" i="42"/>
  <c r="M64" i="42"/>
  <c r="L64" i="42"/>
  <c r="J64" i="42"/>
  <c r="I64" i="42"/>
  <c r="H64" i="42"/>
  <c r="F64" i="42"/>
  <c r="E64" i="42"/>
  <c r="D64" i="42"/>
  <c r="R63" i="42"/>
  <c r="Q63" i="42"/>
  <c r="P63" i="42"/>
  <c r="N63" i="42"/>
  <c r="M63" i="42"/>
  <c r="L63" i="42"/>
  <c r="J63" i="42"/>
  <c r="I63" i="42"/>
  <c r="H63" i="42"/>
  <c r="F63" i="42"/>
  <c r="E63" i="42"/>
  <c r="D63" i="42"/>
  <c r="R62" i="42"/>
  <c r="Q62" i="42"/>
  <c r="P62" i="42"/>
  <c r="N62" i="42"/>
  <c r="M62" i="42"/>
  <c r="L62" i="42"/>
  <c r="O62" i="42" s="1"/>
  <c r="J62" i="42"/>
  <c r="I62" i="42"/>
  <c r="H62" i="42"/>
  <c r="F62" i="42"/>
  <c r="E62" i="42"/>
  <c r="D62" i="42"/>
  <c r="R60" i="42"/>
  <c r="Q60" i="42"/>
  <c r="P60" i="42"/>
  <c r="N60" i="42"/>
  <c r="M60" i="42"/>
  <c r="L60" i="42"/>
  <c r="J60" i="42"/>
  <c r="I60" i="42"/>
  <c r="H60" i="42"/>
  <c r="K60" i="42" s="1"/>
  <c r="F60" i="42"/>
  <c r="E60" i="42"/>
  <c r="D60" i="42"/>
  <c r="S59" i="42"/>
  <c r="R59" i="42"/>
  <c r="Q59" i="42"/>
  <c r="P59" i="42"/>
  <c r="N59" i="42"/>
  <c r="M59" i="42"/>
  <c r="L59" i="42"/>
  <c r="J59" i="42"/>
  <c r="I59" i="42"/>
  <c r="K59" i="42" s="1"/>
  <c r="H59" i="42"/>
  <c r="F59" i="42"/>
  <c r="E59" i="42"/>
  <c r="D59" i="42"/>
  <c r="R58" i="42"/>
  <c r="Q58" i="42"/>
  <c r="P58" i="42"/>
  <c r="S58" i="42" s="1"/>
  <c r="N58" i="42"/>
  <c r="M58" i="42"/>
  <c r="O58" i="42" s="1"/>
  <c r="L58" i="42"/>
  <c r="J58" i="42"/>
  <c r="I58" i="42"/>
  <c r="H58" i="42"/>
  <c r="F58" i="42"/>
  <c r="E58" i="42"/>
  <c r="G58" i="42" s="1"/>
  <c r="D58" i="42"/>
  <c r="R57" i="42"/>
  <c r="Q57" i="42"/>
  <c r="P57" i="42"/>
  <c r="N57" i="42"/>
  <c r="M57" i="42"/>
  <c r="L57" i="42"/>
  <c r="J57" i="42"/>
  <c r="I57" i="42"/>
  <c r="H57" i="42"/>
  <c r="F57" i="42"/>
  <c r="E57" i="42"/>
  <c r="D57" i="42"/>
  <c r="R55" i="42"/>
  <c r="Q55" i="42"/>
  <c r="P55" i="42"/>
  <c r="N55" i="42"/>
  <c r="M55" i="42"/>
  <c r="L55" i="42"/>
  <c r="J55" i="42"/>
  <c r="I55" i="42"/>
  <c r="H55" i="42"/>
  <c r="K55" i="42" s="1"/>
  <c r="F55" i="42"/>
  <c r="E55" i="42"/>
  <c r="D55" i="42"/>
  <c r="R54" i="42"/>
  <c r="Q54" i="42"/>
  <c r="S54" i="42" s="1"/>
  <c r="P54" i="42"/>
  <c r="N54" i="42"/>
  <c r="O54" i="42" s="1"/>
  <c r="M54" i="42"/>
  <c r="L54" i="42"/>
  <c r="J54" i="42"/>
  <c r="I54" i="42"/>
  <c r="H54" i="42"/>
  <c r="K54" i="42" s="1"/>
  <c r="F54" i="42"/>
  <c r="E54" i="42"/>
  <c r="D54" i="42"/>
  <c r="R53" i="42"/>
  <c r="Q53" i="42"/>
  <c r="S53" i="42" s="1"/>
  <c r="P53" i="42"/>
  <c r="N53" i="42"/>
  <c r="M53" i="42"/>
  <c r="L53" i="42"/>
  <c r="J53" i="42"/>
  <c r="I53" i="42"/>
  <c r="H53" i="42"/>
  <c r="F53" i="42"/>
  <c r="E53" i="42"/>
  <c r="D53" i="42"/>
  <c r="G53" i="42" s="1"/>
  <c r="R52" i="42"/>
  <c r="Q52" i="42"/>
  <c r="P52" i="42"/>
  <c r="N52" i="42"/>
  <c r="M52" i="42"/>
  <c r="L52" i="42"/>
  <c r="J52" i="42"/>
  <c r="I52" i="42"/>
  <c r="K52" i="42" s="1"/>
  <c r="H52" i="42"/>
  <c r="F52" i="42"/>
  <c r="E52" i="42"/>
  <c r="D52" i="42"/>
  <c r="R51" i="42"/>
  <c r="Q51" i="42"/>
  <c r="P51" i="42"/>
  <c r="O51" i="42"/>
  <c r="N51" i="42"/>
  <c r="M51" i="42"/>
  <c r="L51" i="42"/>
  <c r="J51" i="42"/>
  <c r="I51" i="42"/>
  <c r="H51" i="42"/>
  <c r="F51" i="42"/>
  <c r="E51" i="42"/>
  <c r="D51" i="42"/>
  <c r="R50" i="42"/>
  <c r="Q50" i="42"/>
  <c r="P50" i="42"/>
  <c r="N50" i="42"/>
  <c r="M50" i="42"/>
  <c r="L50" i="42"/>
  <c r="O50" i="42" s="1"/>
  <c r="J50" i="42"/>
  <c r="I50" i="42"/>
  <c r="H50" i="42"/>
  <c r="F50" i="42"/>
  <c r="E50" i="42"/>
  <c r="D50" i="42"/>
  <c r="G50" i="42" s="1"/>
  <c r="R48" i="42"/>
  <c r="Q48" i="42"/>
  <c r="P48" i="42"/>
  <c r="N48" i="42"/>
  <c r="M48" i="42"/>
  <c r="L48" i="42"/>
  <c r="J48" i="42"/>
  <c r="I48" i="42"/>
  <c r="H48" i="42"/>
  <c r="K48" i="42" s="1"/>
  <c r="F48" i="42"/>
  <c r="E48" i="42"/>
  <c r="G48" i="42" s="1"/>
  <c r="D48" i="42"/>
  <c r="R46" i="42"/>
  <c r="Q46" i="42"/>
  <c r="P46" i="42"/>
  <c r="N46" i="42"/>
  <c r="M46" i="42"/>
  <c r="L46" i="42"/>
  <c r="K46" i="42"/>
  <c r="J46" i="42"/>
  <c r="I46" i="42"/>
  <c r="H46" i="42"/>
  <c r="F46" i="42"/>
  <c r="E46" i="42"/>
  <c r="D46" i="42"/>
  <c r="R45" i="42"/>
  <c r="Q45" i="42"/>
  <c r="P45" i="42"/>
  <c r="N45" i="42"/>
  <c r="M45" i="42"/>
  <c r="O45" i="42" s="1"/>
  <c r="L45" i="42"/>
  <c r="J45" i="42"/>
  <c r="I45" i="42"/>
  <c r="H45" i="42"/>
  <c r="K45" i="42" s="1"/>
  <c r="F45" i="42"/>
  <c r="E45" i="42"/>
  <c r="D45" i="42"/>
  <c r="R44" i="42"/>
  <c r="Q44" i="42"/>
  <c r="P44" i="42"/>
  <c r="S44" i="42" s="1"/>
  <c r="N44" i="42"/>
  <c r="M44" i="42"/>
  <c r="L44" i="42"/>
  <c r="J44" i="42"/>
  <c r="I44" i="42"/>
  <c r="H44" i="42"/>
  <c r="F44" i="42"/>
  <c r="E44" i="42"/>
  <c r="D44" i="42"/>
  <c r="R43" i="42"/>
  <c r="Q43" i="42"/>
  <c r="P43" i="42"/>
  <c r="N43" i="42"/>
  <c r="M43" i="42"/>
  <c r="L43" i="42"/>
  <c r="J43" i="42"/>
  <c r="I43" i="42"/>
  <c r="H43" i="42"/>
  <c r="K43" i="42" s="1"/>
  <c r="F43" i="42"/>
  <c r="E43" i="42"/>
  <c r="D43" i="42"/>
  <c r="G43" i="42" s="1"/>
  <c r="R41" i="42"/>
  <c r="Q41" i="42"/>
  <c r="P41" i="42"/>
  <c r="S41" i="42" s="1"/>
  <c r="N41" i="42"/>
  <c r="M41" i="42"/>
  <c r="L41" i="42"/>
  <c r="J41" i="42"/>
  <c r="I41" i="42"/>
  <c r="H41" i="42"/>
  <c r="F41" i="42"/>
  <c r="E41" i="42"/>
  <c r="D41" i="42"/>
  <c r="G41" i="42" s="1"/>
  <c r="R40" i="42"/>
  <c r="Q40" i="42"/>
  <c r="P40" i="42"/>
  <c r="N40" i="42"/>
  <c r="M40" i="42"/>
  <c r="L40" i="42"/>
  <c r="J40" i="42"/>
  <c r="I40" i="42"/>
  <c r="H40" i="42"/>
  <c r="G40" i="42"/>
  <c r="F40" i="42"/>
  <c r="E40" i="42"/>
  <c r="D40" i="42"/>
  <c r="R39" i="42"/>
  <c r="Q39" i="42"/>
  <c r="P39" i="42"/>
  <c r="N39" i="42"/>
  <c r="M39" i="42"/>
  <c r="L39" i="42"/>
  <c r="J39" i="42"/>
  <c r="I39" i="42"/>
  <c r="H39" i="42"/>
  <c r="F39" i="42"/>
  <c r="E39" i="42"/>
  <c r="D39" i="42"/>
  <c r="R38" i="42"/>
  <c r="S38" i="42" s="1"/>
  <c r="Q38" i="42"/>
  <c r="P38" i="42"/>
  <c r="N38" i="42"/>
  <c r="M38" i="42"/>
  <c r="L38" i="42"/>
  <c r="J38" i="42"/>
  <c r="I38" i="42"/>
  <c r="H38" i="42"/>
  <c r="F38" i="42"/>
  <c r="E38" i="42"/>
  <c r="D38" i="42"/>
  <c r="G38" i="42" s="1"/>
  <c r="R36" i="42"/>
  <c r="Q36" i="42"/>
  <c r="P36" i="42"/>
  <c r="N36" i="42"/>
  <c r="M36" i="42"/>
  <c r="L36" i="42"/>
  <c r="J36" i="42"/>
  <c r="I36" i="42"/>
  <c r="H36" i="42"/>
  <c r="K36" i="42" s="1"/>
  <c r="F36" i="42"/>
  <c r="E36" i="42"/>
  <c r="D36" i="42"/>
  <c r="R35" i="42"/>
  <c r="Q35" i="42"/>
  <c r="P35" i="42"/>
  <c r="S35" i="42" s="1"/>
  <c r="N35" i="42"/>
  <c r="M35" i="42"/>
  <c r="L35" i="42"/>
  <c r="J35" i="42"/>
  <c r="I35" i="42"/>
  <c r="H35" i="42"/>
  <c r="F35" i="42"/>
  <c r="E35" i="42"/>
  <c r="G35" i="42" s="1"/>
  <c r="D35" i="42"/>
  <c r="R34" i="42"/>
  <c r="Q34" i="42"/>
  <c r="S34" i="42" s="1"/>
  <c r="P34" i="42"/>
  <c r="N34" i="42"/>
  <c r="M34" i="42"/>
  <c r="L34" i="42"/>
  <c r="J34" i="42"/>
  <c r="I34" i="42"/>
  <c r="H34" i="42"/>
  <c r="F34" i="42"/>
  <c r="E34" i="42"/>
  <c r="D34" i="42"/>
  <c r="R33" i="42"/>
  <c r="Q33" i="42"/>
  <c r="P33" i="42"/>
  <c r="N33" i="42"/>
  <c r="M33" i="42"/>
  <c r="L33" i="42"/>
  <c r="J33" i="42"/>
  <c r="I33" i="42"/>
  <c r="H33" i="42"/>
  <c r="F33" i="42"/>
  <c r="E33" i="42"/>
  <c r="D33" i="42"/>
  <c r="R32" i="42"/>
  <c r="Q32" i="42"/>
  <c r="P32" i="42"/>
  <c r="N32" i="42"/>
  <c r="M32" i="42"/>
  <c r="L32" i="42"/>
  <c r="J32" i="42"/>
  <c r="I32" i="42"/>
  <c r="H32" i="42"/>
  <c r="F32" i="42"/>
  <c r="E32" i="42"/>
  <c r="G32" i="42" s="1"/>
  <c r="D32" i="42"/>
  <c r="R31" i="42"/>
  <c r="Q31" i="42"/>
  <c r="P31" i="42"/>
  <c r="N31" i="42"/>
  <c r="M31" i="42"/>
  <c r="L31" i="42"/>
  <c r="J31" i="42"/>
  <c r="I31" i="42"/>
  <c r="H31" i="42"/>
  <c r="F31" i="42"/>
  <c r="E31" i="42"/>
  <c r="D31" i="42"/>
  <c r="R29" i="42"/>
  <c r="Q29" i="42"/>
  <c r="P29" i="42"/>
  <c r="S29" i="42" s="1"/>
  <c r="N29" i="42"/>
  <c r="M29" i="42"/>
  <c r="L29" i="42"/>
  <c r="O29" i="42" s="1"/>
  <c r="J29" i="42"/>
  <c r="I29" i="42"/>
  <c r="H29" i="42"/>
  <c r="F29" i="42"/>
  <c r="E29" i="42"/>
  <c r="D29" i="42"/>
  <c r="G29" i="42" s="1"/>
  <c r="R28" i="42"/>
  <c r="Q28" i="42"/>
  <c r="P28" i="42"/>
  <c r="N28" i="42"/>
  <c r="M28" i="42"/>
  <c r="L28" i="42"/>
  <c r="J28" i="42"/>
  <c r="I28" i="42"/>
  <c r="H28" i="42"/>
  <c r="K28" i="42" s="1"/>
  <c r="F28" i="42"/>
  <c r="E28" i="42"/>
  <c r="D28" i="42"/>
  <c r="R27" i="42"/>
  <c r="Q27" i="42"/>
  <c r="P27" i="42"/>
  <c r="N27" i="42"/>
  <c r="M27" i="42"/>
  <c r="L27" i="42"/>
  <c r="O27" i="42" s="1"/>
  <c r="J27" i="42"/>
  <c r="I27" i="42"/>
  <c r="H27" i="42"/>
  <c r="F27" i="42"/>
  <c r="E27" i="42"/>
  <c r="D27" i="42"/>
  <c r="G27" i="42" s="1"/>
  <c r="R26" i="42"/>
  <c r="Q26" i="42"/>
  <c r="S26" i="42" s="1"/>
  <c r="P26" i="42"/>
  <c r="N26" i="42"/>
  <c r="M26" i="42"/>
  <c r="L26" i="42"/>
  <c r="J26" i="42"/>
  <c r="I26" i="42"/>
  <c r="H26" i="42"/>
  <c r="F26" i="42"/>
  <c r="E26" i="42"/>
  <c r="D26" i="42"/>
  <c r="R25" i="42"/>
  <c r="Q25" i="42"/>
  <c r="P25" i="42"/>
  <c r="N25" i="42"/>
  <c r="M25" i="42"/>
  <c r="L25" i="42"/>
  <c r="J25" i="42"/>
  <c r="I25" i="42"/>
  <c r="K25" i="42" s="1"/>
  <c r="H25" i="42"/>
  <c r="F25" i="42"/>
  <c r="E25" i="42"/>
  <c r="D25" i="42"/>
  <c r="G25" i="42" s="1"/>
  <c r="R24" i="42"/>
  <c r="Q24" i="42"/>
  <c r="P24" i="42"/>
  <c r="N24" i="42"/>
  <c r="M24" i="42"/>
  <c r="L24" i="42"/>
  <c r="J24" i="42"/>
  <c r="I24" i="42"/>
  <c r="H24" i="42"/>
  <c r="F24" i="42"/>
  <c r="E24" i="42"/>
  <c r="D24" i="42"/>
  <c r="G24" i="42" s="1"/>
  <c r="R23" i="42"/>
  <c r="Q23" i="42"/>
  <c r="P23" i="42"/>
  <c r="S23" i="42" s="1"/>
  <c r="N23" i="42"/>
  <c r="M23" i="42"/>
  <c r="L23" i="42"/>
  <c r="J23" i="42"/>
  <c r="I23" i="42"/>
  <c r="H23" i="42"/>
  <c r="F23" i="42"/>
  <c r="E23" i="42"/>
  <c r="D23" i="42"/>
  <c r="R22" i="42"/>
  <c r="Q22" i="42"/>
  <c r="P22" i="42"/>
  <c r="S22" i="42" s="1"/>
  <c r="N22" i="42"/>
  <c r="M22" i="42"/>
  <c r="L22" i="42"/>
  <c r="J22" i="42"/>
  <c r="I22" i="42"/>
  <c r="H22" i="42"/>
  <c r="F22" i="42"/>
  <c r="E22" i="42"/>
  <c r="D22" i="42"/>
  <c r="R21" i="42"/>
  <c r="Q21" i="42"/>
  <c r="P21" i="42"/>
  <c r="N21" i="42"/>
  <c r="M21" i="42"/>
  <c r="L21" i="42"/>
  <c r="J21" i="42"/>
  <c r="I21" i="42"/>
  <c r="H21" i="42"/>
  <c r="F21" i="42"/>
  <c r="E21" i="42"/>
  <c r="D21" i="42"/>
  <c r="G21" i="42" s="1"/>
  <c r="R20" i="42"/>
  <c r="Q20" i="42"/>
  <c r="P20" i="42"/>
  <c r="S20" i="42" s="1"/>
  <c r="O20" i="42"/>
  <c r="N20" i="42"/>
  <c r="M20" i="42"/>
  <c r="L20" i="42"/>
  <c r="J20" i="42"/>
  <c r="I20" i="42"/>
  <c r="H20" i="42"/>
  <c r="F20" i="42"/>
  <c r="E20" i="42"/>
  <c r="D20" i="42"/>
  <c r="R19" i="42"/>
  <c r="Q19" i="42"/>
  <c r="P19" i="42"/>
  <c r="N19" i="42"/>
  <c r="M19" i="42"/>
  <c r="L19" i="42"/>
  <c r="J19" i="42"/>
  <c r="I19" i="42"/>
  <c r="H19" i="42"/>
  <c r="K19" i="42" s="1"/>
  <c r="F19" i="42"/>
  <c r="E19" i="42"/>
  <c r="G19" i="42" s="1"/>
  <c r="D19" i="42"/>
  <c r="R98" i="41"/>
  <c r="Q98" i="41"/>
  <c r="P98" i="41"/>
  <c r="N98" i="41"/>
  <c r="M98" i="41"/>
  <c r="L98" i="41"/>
  <c r="J98" i="41"/>
  <c r="I98" i="41"/>
  <c r="H98" i="41"/>
  <c r="F98" i="41"/>
  <c r="E98" i="41"/>
  <c r="D98" i="41"/>
  <c r="R97" i="41"/>
  <c r="Q97" i="41"/>
  <c r="P97" i="41"/>
  <c r="S97" i="41" s="1"/>
  <c r="O97" i="41"/>
  <c r="N97" i="41"/>
  <c r="M97" i="41"/>
  <c r="L97" i="41"/>
  <c r="J97" i="41"/>
  <c r="K97" i="41" s="1"/>
  <c r="I97" i="41"/>
  <c r="H97" i="41"/>
  <c r="F97" i="41"/>
  <c r="E97" i="41"/>
  <c r="D97" i="41"/>
  <c r="G97" i="41" s="1"/>
  <c r="R96" i="41"/>
  <c r="Q96" i="41"/>
  <c r="S96" i="41" s="1"/>
  <c r="P96" i="41"/>
  <c r="N96" i="41"/>
  <c r="M96" i="41"/>
  <c r="L96" i="41"/>
  <c r="J96" i="41"/>
  <c r="I96" i="41"/>
  <c r="H96" i="41"/>
  <c r="K96" i="41" s="1"/>
  <c r="F96" i="41"/>
  <c r="E96" i="41"/>
  <c r="D96" i="41"/>
  <c r="G96" i="41" s="1"/>
  <c r="R95" i="41"/>
  <c r="Q95" i="41"/>
  <c r="P95" i="41"/>
  <c r="N95" i="41"/>
  <c r="M95" i="41"/>
  <c r="L95" i="41"/>
  <c r="J95" i="41"/>
  <c r="I95" i="41"/>
  <c r="H95" i="41"/>
  <c r="K95" i="41" s="1"/>
  <c r="F95" i="41"/>
  <c r="E95" i="41"/>
  <c r="D95" i="41"/>
  <c r="R93" i="41"/>
  <c r="Q93" i="41"/>
  <c r="P93" i="41"/>
  <c r="N93" i="41"/>
  <c r="M93" i="41"/>
  <c r="L93" i="41"/>
  <c r="J93" i="41"/>
  <c r="I93" i="41"/>
  <c r="H93" i="41"/>
  <c r="F93" i="41"/>
  <c r="E93" i="41"/>
  <c r="D93" i="41"/>
  <c r="R92" i="41"/>
  <c r="Q92" i="41"/>
  <c r="P92" i="41"/>
  <c r="N92" i="41"/>
  <c r="M92" i="41"/>
  <c r="L92" i="41"/>
  <c r="O92" i="41" s="1"/>
  <c r="J92" i="41"/>
  <c r="I92" i="41"/>
  <c r="H92" i="41"/>
  <c r="F92" i="41"/>
  <c r="E92" i="41"/>
  <c r="D92" i="41"/>
  <c r="R91" i="41"/>
  <c r="Q91" i="41"/>
  <c r="P91" i="41"/>
  <c r="N91" i="41"/>
  <c r="M91" i="41"/>
  <c r="L91" i="41"/>
  <c r="O91" i="41" s="1"/>
  <c r="J91" i="41"/>
  <c r="I91" i="41"/>
  <c r="H91" i="41"/>
  <c r="F91" i="41"/>
  <c r="E91" i="41"/>
  <c r="D91" i="41"/>
  <c r="R90" i="41"/>
  <c r="Q90" i="41"/>
  <c r="P90" i="41"/>
  <c r="N90" i="41"/>
  <c r="M90" i="41"/>
  <c r="L90" i="41"/>
  <c r="J90" i="41"/>
  <c r="I90" i="41"/>
  <c r="H90" i="41"/>
  <c r="F90" i="41"/>
  <c r="E90" i="41"/>
  <c r="D90" i="41"/>
  <c r="R88" i="41"/>
  <c r="Q88" i="41"/>
  <c r="P88" i="41"/>
  <c r="N88" i="41"/>
  <c r="M88" i="41"/>
  <c r="L88" i="41"/>
  <c r="O88" i="41" s="1"/>
  <c r="J88" i="41"/>
  <c r="I88" i="41"/>
  <c r="H88" i="41"/>
  <c r="F88" i="41"/>
  <c r="E88" i="41"/>
  <c r="D88" i="41"/>
  <c r="R87" i="41"/>
  <c r="Q87" i="41"/>
  <c r="P87" i="41"/>
  <c r="N87" i="41"/>
  <c r="M87" i="41"/>
  <c r="L87" i="41"/>
  <c r="O87" i="41" s="1"/>
  <c r="J87" i="41"/>
  <c r="I87" i="41"/>
  <c r="H87" i="41"/>
  <c r="F87" i="41"/>
  <c r="E87" i="41"/>
  <c r="D87" i="41"/>
  <c r="R86" i="41"/>
  <c r="Q86" i="41"/>
  <c r="P86" i="41"/>
  <c r="N86" i="41"/>
  <c r="M86" i="41"/>
  <c r="L86" i="41"/>
  <c r="O86" i="41" s="1"/>
  <c r="J86" i="41"/>
  <c r="I86" i="41"/>
  <c r="H86" i="41"/>
  <c r="F86" i="41"/>
  <c r="E86" i="41"/>
  <c r="D86" i="41"/>
  <c r="R85" i="41"/>
  <c r="Q85" i="41"/>
  <c r="P85" i="41"/>
  <c r="N85" i="41"/>
  <c r="M85" i="41"/>
  <c r="L85" i="41"/>
  <c r="O85" i="41" s="1"/>
  <c r="J85" i="41"/>
  <c r="I85" i="41"/>
  <c r="H85" i="41"/>
  <c r="F85" i="41"/>
  <c r="E85" i="41"/>
  <c r="D85" i="41"/>
  <c r="R83" i="41"/>
  <c r="Q83" i="41"/>
  <c r="P83" i="41"/>
  <c r="N83" i="41"/>
  <c r="M83" i="41"/>
  <c r="L83" i="41"/>
  <c r="O83" i="41" s="1"/>
  <c r="J83" i="41"/>
  <c r="I83" i="41"/>
  <c r="H83" i="41"/>
  <c r="F83" i="41"/>
  <c r="E83" i="41"/>
  <c r="D83" i="41"/>
  <c r="R82" i="41"/>
  <c r="Q82" i="41"/>
  <c r="P82" i="41"/>
  <c r="N82" i="41"/>
  <c r="M82" i="41"/>
  <c r="L82" i="41"/>
  <c r="O82" i="41" s="1"/>
  <c r="J82" i="41"/>
  <c r="I82" i="41"/>
  <c r="H82" i="41"/>
  <c r="F82" i="41"/>
  <c r="E82" i="41"/>
  <c r="D82" i="41"/>
  <c r="R81" i="41"/>
  <c r="Q81" i="41"/>
  <c r="P81" i="41"/>
  <c r="N81" i="41"/>
  <c r="M81" i="41"/>
  <c r="L81" i="41"/>
  <c r="J81" i="41"/>
  <c r="I81" i="41"/>
  <c r="H81" i="41"/>
  <c r="F81" i="41"/>
  <c r="E81" i="41"/>
  <c r="G81" i="41" s="1"/>
  <c r="D81" i="41"/>
  <c r="R80" i="41"/>
  <c r="Q80" i="41"/>
  <c r="P80" i="41"/>
  <c r="N80" i="41"/>
  <c r="M80" i="41"/>
  <c r="L80" i="41"/>
  <c r="O80" i="41" s="1"/>
  <c r="K80" i="41"/>
  <c r="J80" i="41"/>
  <c r="I80" i="41"/>
  <c r="H80" i="41"/>
  <c r="F80" i="41"/>
  <c r="E80" i="41"/>
  <c r="D80" i="41"/>
  <c r="R78" i="41"/>
  <c r="Q78" i="41"/>
  <c r="P78" i="41"/>
  <c r="N78" i="41"/>
  <c r="M78" i="41"/>
  <c r="L78" i="41"/>
  <c r="J78" i="41"/>
  <c r="I78" i="41"/>
  <c r="H78" i="41"/>
  <c r="F78" i="41"/>
  <c r="E78" i="41"/>
  <c r="D78" i="41"/>
  <c r="G78" i="41" s="1"/>
  <c r="R77" i="41"/>
  <c r="Q77" i="41"/>
  <c r="P77" i="41"/>
  <c r="N77" i="41"/>
  <c r="M77" i="41"/>
  <c r="L77" i="41"/>
  <c r="J77" i="41"/>
  <c r="I77" i="41"/>
  <c r="H77" i="41"/>
  <c r="K77" i="41" s="1"/>
  <c r="F77" i="41"/>
  <c r="E77" i="41"/>
  <c r="D77" i="41"/>
  <c r="G77" i="41" s="1"/>
  <c r="R76" i="41"/>
  <c r="Q76" i="41"/>
  <c r="P76" i="41"/>
  <c r="N76" i="41"/>
  <c r="M76" i="41"/>
  <c r="L76" i="41"/>
  <c r="O76" i="41" s="1"/>
  <c r="J76" i="41"/>
  <c r="I76" i="41"/>
  <c r="H76" i="41"/>
  <c r="F76" i="41"/>
  <c r="E76" i="41"/>
  <c r="D76" i="41"/>
  <c r="R74" i="41"/>
  <c r="Q74" i="41"/>
  <c r="P74" i="41"/>
  <c r="S74" i="41" s="1"/>
  <c r="N74" i="41"/>
  <c r="M74" i="41"/>
  <c r="L74" i="41"/>
  <c r="O74" i="41" s="1"/>
  <c r="J74" i="41"/>
  <c r="I74" i="41"/>
  <c r="H74" i="41"/>
  <c r="K74" i="41" s="1"/>
  <c r="F74" i="41"/>
  <c r="E74" i="41"/>
  <c r="D74" i="41"/>
  <c r="G74" i="41" s="1"/>
  <c r="R73" i="41"/>
  <c r="Q73" i="41"/>
  <c r="P73" i="41"/>
  <c r="N73" i="41"/>
  <c r="M73" i="41"/>
  <c r="L73" i="41"/>
  <c r="J73" i="41"/>
  <c r="I73" i="41"/>
  <c r="H73" i="41"/>
  <c r="K73" i="41" s="1"/>
  <c r="F73" i="41"/>
  <c r="E73" i="41"/>
  <c r="D73" i="41"/>
  <c r="G73" i="41" s="1"/>
  <c r="R72" i="41"/>
  <c r="Q72" i="41"/>
  <c r="P72" i="41"/>
  <c r="N72" i="41"/>
  <c r="M72" i="41"/>
  <c r="L72" i="41"/>
  <c r="O72" i="41" s="1"/>
  <c r="J72" i="41"/>
  <c r="I72" i="41"/>
  <c r="H72" i="41"/>
  <c r="F72" i="41"/>
  <c r="E72" i="41"/>
  <c r="D72" i="41"/>
  <c r="G72" i="41" s="1"/>
  <c r="R71" i="41"/>
  <c r="Q71" i="41"/>
  <c r="P71" i="41"/>
  <c r="N71" i="41"/>
  <c r="M71" i="41"/>
  <c r="L71" i="41"/>
  <c r="O71" i="41" s="1"/>
  <c r="J71" i="41"/>
  <c r="I71" i="41"/>
  <c r="H71" i="41"/>
  <c r="K71" i="41" s="1"/>
  <c r="F71" i="41"/>
  <c r="E71" i="41"/>
  <c r="G71" i="41" s="1"/>
  <c r="D71" i="41"/>
  <c r="R70" i="41"/>
  <c r="Q70" i="41"/>
  <c r="P70" i="41"/>
  <c r="N70" i="41"/>
  <c r="M70" i="41"/>
  <c r="O70" i="41" s="1"/>
  <c r="L70" i="41"/>
  <c r="J70" i="41"/>
  <c r="I70" i="41"/>
  <c r="H70" i="41"/>
  <c r="F70" i="41"/>
  <c r="E70" i="41"/>
  <c r="D70" i="41"/>
  <c r="R68" i="41"/>
  <c r="Q68" i="41"/>
  <c r="P68" i="41"/>
  <c r="N68" i="41"/>
  <c r="M68" i="41"/>
  <c r="L68" i="41"/>
  <c r="J68" i="41"/>
  <c r="I68" i="41"/>
  <c r="H68" i="41"/>
  <c r="F68" i="41"/>
  <c r="E68" i="41"/>
  <c r="D68" i="41"/>
  <c r="R67" i="41"/>
  <c r="Q67" i="41"/>
  <c r="P67" i="41"/>
  <c r="N67" i="41"/>
  <c r="M67" i="41"/>
  <c r="L67" i="41"/>
  <c r="O67" i="41" s="1"/>
  <c r="J67" i="41"/>
  <c r="I67" i="41"/>
  <c r="H67" i="41"/>
  <c r="F67" i="41"/>
  <c r="E67" i="41"/>
  <c r="D67" i="41"/>
  <c r="R66" i="41"/>
  <c r="Q66" i="41"/>
  <c r="P66" i="41"/>
  <c r="N66" i="41"/>
  <c r="M66" i="41"/>
  <c r="L66" i="41"/>
  <c r="O66" i="41" s="1"/>
  <c r="J66" i="41"/>
  <c r="I66" i="41"/>
  <c r="H66" i="41"/>
  <c r="K66" i="41" s="1"/>
  <c r="F66" i="41"/>
  <c r="E66" i="41"/>
  <c r="D66" i="41"/>
  <c r="G66" i="41" s="1"/>
  <c r="R65" i="41"/>
  <c r="Q65" i="41"/>
  <c r="P65" i="41"/>
  <c r="N65" i="41"/>
  <c r="M65" i="41"/>
  <c r="L65" i="41"/>
  <c r="J65" i="41"/>
  <c r="I65" i="41"/>
  <c r="H65" i="41"/>
  <c r="K65" i="41" s="1"/>
  <c r="F65" i="41"/>
  <c r="E65" i="41"/>
  <c r="D65" i="41"/>
  <c r="G65" i="41" s="1"/>
  <c r="R64" i="41"/>
  <c r="Q64" i="41"/>
  <c r="P64" i="41"/>
  <c r="N64" i="41"/>
  <c r="O64" i="41" s="1"/>
  <c r="M64" i="41"/>
  <c r="L64" i="41"/>
  <c r="J64" i="41"/>
  <c r="I64" i="41"/>
  <c r="H64" i="41"/>
  <c r="K64" i="41" s="1"/>
  <c r="F64" i="41"/>
  <c r="E64" i="41"/>
  <c r="D64" i="41"/>
  <c r="G64" i="41" s="1"/>
  <c r="R63" i="41"/>
  <c r="Q63" i="41"/>
  <c r="P63" i="41"/>
  <c r="N63" i="41"/>
  <c r="M63" i="41"/>
  <c r="L63" i="41"/>
  <c r="J63" i="41"/>
  <c r="I63" i="41"/>
  <c r="H63" i="41"/>
  <c r="F63" i="41"/>
  <c r="E63" i="41"/>
  <c r="D63" i="41"/>
  <c r="G63" i="41" s="1"/>
  <c r="R62" i="41"/>
  <c r="Q62" i="41"/>
  <c r="P62" i="41"/>
  <c r="N62" i="41"/>
  <c r="M62" i="41"/>
  <c r="L62" i="41"/>
  <c r="J62" i="41"/>
  <c r="I62" i="41"/>
  <c r="H62" i="41"/>
  <c r="F62" i="41"/>
  <c r="E62" i="41"/>
  <c r="D62" i="41"/>
  <c r="R60" i="41"/>
  <c r="Q60" i="41"/>
  <c r="P60" i="41"/>
  <c r="S60" i="41" s="1"/>
  <c r="N60" i="41"/>
  <c r="M60" i="41"/>
  <c r="L60" i="41"/>
  <c r="O60" i="41" s="1"/>
  <c r="J60" i="41"/>
  <c r="I60" i="41"/>
  <c r="H60" i="41"/>
  <c r="F60" i="41"/>
  <c r="E60" i="41"/>
  <c r="G60" i="41" s="1"/>
  <c r="D60" i="41"/>
  <c r="R59" i="41"/>
  <c r="Q59" i="41"/>
  <c r="P59" i="41"/>
  <c r="N59" i="41"/>
  <c r="M59" i="41"/>
  <c r="L59" i="41"/>
  <c r="J59" i="41"/>
  <c r="K59" i="41" s="1"/>
  <c r="I59" i="41"/>
  <c r="H59" i="41"/>
  <c r="F59" i="41"/>
  <c r="E59" i="41"/>
  <c r="D59" i="41"/>
  <c r="R58" i="41"/>
  <c r="Q58" i="41"/>
  <c r="P58" i="41"/>
  <c r="N58" i="41"/>
  <c r="M58" i="41"/>
  <c r="L58" i="41"/>
  <c r="O58" i="41" s="1"/>
  <c r="J58" i="41"/>
  <c r="I58" i="41"/>
  <c r="H58" i="41"/>
  <c r="F58" i="41"/>
  <c r="E58" i="41"/>
  <c r="D58" i="41"/>
  <c r="R57" i="41"/>
  <c r="Q57" i="41"/>
  <c r="S57" i="41" s="1"/>
  <c r="P57" i="41"/>
  <c r="N57" i="41"/>
  <c r="M57" i="41"/>
  <c r="L57" i="41"/>
  <c r="J57" i="41"/>
  <c r="I57" i="41"/>
  <c r="H57" i="41"/>
  <c r="F57" i="41"/>
  <c r="E57" i="41"/>
  <c r="D57" i="41"/>
  <c r="R55" i="41"/>
  <c r="Q55" i="41"/>
  <c r="P55" i="41"/>
  <c r="S55" i="41" s="1"/>
  <c r="N55" i="41"/>
  <c r="M55" i="41"/>
  <c r="L55" i="41"/>
  <c r="J55" i="41"/>
  <c r="I55" i="41"/>
  <c r="H55" i="41"/>
  <c r="F55" i="41"/>
  <c r="E55" i="41"/>
  <c r="D55" i="41"/>
  <c r="R54" i="41"/>
  <c r="Q54" i="41"/>
  <c r="S54" i="41" s="1"/>
  <c r="P54" i="41"/>
  <c r="N54" i="41"/>
  <c r="M54" i="41"/>
  <c r="L54" i="41"/>
  <c r="J54" i="41"/>
  <c r="I54" i="41"/>
  <c r="H54" i="41"/>
  <c r="F54" i="41"/>
  <c r="E54" i="41"/>
  <c r="D54" i="41"/>
  <c r="R53" i="41"/>
  <c r="Q53" i="41"/>
  <c r="P53" i="41"/>
  <c r="N53" i="41"/>
  <c r="M53" i="41"/>
  <c r="L53" i="41"/>
  <c r="O53" i="41" s="1"/>
  <c r="J53" i="41"/>
  <c r="I53" i="41"/>
  <c r="H53" i="41"/>
  <c r="F53" i="41"/>
  <c r="E53" i="41"/>
  <c r="D53" i="41"/>
  <c r="R52" i="41"/>
  <c r="Q52" i="41"/>
  <c r="P52" i="41"/>
  <c r="N52" i="41"/>
  <c r="M52" i="41"/>
  <c r="L52" i="41"/>
  <c r="J52" i="41"/>
  <c r="I52" i="41"/>
  <c r="H52" i="41"/>
  <c r="K52" i="41" s="1"/>
  <c r="F52" i="41"/>
  <c r="E52" i="41"/>
  <c r="D52" i="41"/>
  <c r="R51" i="41"/>
  <c r="Q51" i="41"/>
  <c r="P51" i="41"/>
  <c r="S51" i="41" s="1"/>
  <c r="N51" i="41"/>
  <c r="M51" i="41"/>
  <c r="L51" i="41"/>
  <c r="J51" i="41"/>
  <c r="I51" i="41"/>
  <c r="H51" i="41"/>
  <c r="F51" i="41"/>
  <c r="E51" i="41"/>
  <c r="D51" i="41"/>
  <c r="R50" i="41"/>
  <c r="Q50" i="41"/>
  <c r="P50" i="41"/>
  <c r="S50" i="41" s="1"/>
  <c r="N50" i="41"/>
  <c r="M50" i="41"/>
  <c r="L50" i="41"/>
  <c r="J50" i="41"/>
  <c r="I50" i="41"/>
  <c r="H50" i="41"/>
  <c r="F50" i="41"/>
  <c r="E50" i="41"/>
  <c r="D50" i="41"/>
  <c r="R48" i="41"/>
  <c r="Q48" i="41"/>
  <c r="P48" i="41"/>
  <c r="S48" i="41" s="1"/>
  <c r="N48" i="41"/>
  <c r="O48" i="41" s="1"/>
  <c r="M48" i="41"/>
  <c r="L48" i="41"/>
  <c r="J48" i="41"/>
  <c r="I48" i="41"/>
  <c r="H48" i="41"/>
  <c r="F48" i="41"/>
  <c r="E48" i="41"/>
  <c r="D48" i="41"/>
  <c r="G48" i="41" s="1"/>
  <c r="R46" i="41"/>
  <c r="Q46" i="41"/>
  <c r="P46" i="41"/>
  <c r="N46" i="41"/>
  <c r="M46" i="41"/>
  <c r="L46" i="41"/>
  <c r="O46" i="41" s="1"/>
  <c r="J46" i="41"/>
  <c r="I46" i="41"/>
  <c r="H46" i="41"/>
  <c r="K46" i="41" s="1"/>
  <c r="F46" i="41"/>
  <c r="E46" i="41"/>
  <c r="D46" i="41"/>
  <c r="R45" i="41"/>
  <c r="Q45" i="41"/>
  <c r="S45" i="41" s="1"/>
  <c r="P45" i="41"/>
  <c r="N45" i="41"/>
  <c r="M45" i="41"/>
  <c r="L45" i="41"/>
  <c r="J45" i="41"/>
  <c r="I45" i="41"/>
  <c r="H45" i="41"/>
  <c r="F45" i="41"/>
  <c r="G45" i="41" s="1"/>
  <c r="E45" i="41"/>
  <c r="D45" i="41"/>
  <c r="R44" i="41"/>
  <c r="Q44" i="41"/>
  <c r="P44" i="41"/>
  <c r="S44" i="41" s="1"/>
  <c r="N44" i="41"/>
  <c r="M44" i="41"/>
  <c r="L44" i="41"/>
  <c r="J44" i="41"/>
  <c r="I44" i="41"/>
  <c r="H44" i="41"/>
  <c r="K44" i="41" s="1"/>
  <c r="F44" i="41"/>
  <c r="E44" i="41"/>
  <c r="D44" i="41"/>
  <c r="R43" i="41"/>
  <c r="Q43" i="41"/>
  <c r="P43" i="41"/>
  <c r="N43" i="41"/>
  <c r="M43" i="41"/>
  <c r="L43" i="41"/>
  <c r="J43" i="41"/>
  <c r="I43" i="41"/>
  <c r="H43" i="41"/>
  <c r="F43" i="41"/>
  <c r="E43" i="41"/>
  <c r="D43" i="41"/>
  <c r="R41" i="41"/>
  <c r="Q41" i="41"/>
  <c r="P41" i="41"/>
  <c r="S41" i="41" s="1"/>
  <c r="N41" i="41"/>
  <c r="M41" i="41"/>
  <c r="L41" i="41"/>
  <c r="J41" i="41"/>
  <c r="I41" i="41"/>
  <c r="H41" i="41"/>
  <c r="F41" i="41"/>
  <c r="E41" i="41"/>
  <c r="D41" i="41"/>
  <c r="G41" i="41" s="1"/>
  <c r="R40" i="41"/>
  <c r="Q40" i="41"/>
  <c r="P40" i="41"/>
  <c r="N40" i="41"/>
  <c r="M40" i="41"/>
  <c r="L40" i="41"/>
  <c r="J40" i="41"/>
  <c r="I40" i="41"/>
  <c r="H40" i="41"/>
  <c r="F40" i="41"/>
  <c r="E40" i="41"/>
  <c r="D40" i="41"/>
  <c r="G40" i="41" s="1"/>
  <c r="R39" i="41"/>
  <c r="Q39" i="41"/>
  <c r="P39" i="41"/>
  <c r="N39" i="41"/>
  <c r="M39" i="41"/>
  <c r="L39" i="41"/>
  <c r="J39" i="41"/>
  <c r="I39" i="41"/>
  <c r="H39" i="41"/>
  <c r="F39" i="41"/>
  <c r="E39" i="41"/>
  <c r="D39" i="41"/>
  <c r="G39" i="41" s="1"/>
  <c r="R38" i="41"/>
  <c r="Q38" i="41"/>
  <c r="P38" i="41"/>
  <c r="S38" i="41" s="1"/>
  <c r="N38" i="41"/>
  <c r="M38" i="41"/>
  <c r="L38" i="41"/>
  <c r="J38" i="41"/>
  <c r="I38" i="41"/>
  <c r="K38" i="41" s="1"/>
  <c r="H38" i="41"/>
  <c r="F38" i="41"/>
  <c r="E38" i="41"/>
  <c r="D38" i="41"/>
  <c r="R36" i="41"/>
  <c r="Q36" i="41"/>
  <c r="P36" i="41"/>
  <c r="N36" i="41"/>
  <c r="M36" i="41"/>
  <c r="L36" i="41"/>
  <c r="O36" i="41" s="1"/>
  <c r="J36" i="41"/>
  <c r="I36" i="41"/>
  <c r="H36" i="41"/>
  <c r="F36" i="41"/>
  <c r="E36" i="41"/>
  <c r="D36" i="41"/>
  <c r="G36" i="41" s="1"/>
  <c r="R35" i="41"/>
  <c r="Q35" i="41"/>
  <c r="P35" i="41"/>
  <c r="N35" i="41"/>
  <c r="M35" i="41"/>
  <c r="L35" i="41"/>
  <c r="O35" i="41" s="1"/>
  <c r="J35" i="41"/>
  <c r="I35" i="41"/>
  <c r="H35" i="41"/>
  <c r="F35" i="41"/>
  <c r="E35" i="41"/>
  <c r="D35" i="41"/>
  <c r="R34" i="41"/>
  <c r="Q34" i="41"/>
  <c r="P34" i="41"/>
  <c r="S34" i="41" s="1"/>
  <c r="N34" i="41"/>
  <c r="M34" i="41"/>
  <c r="L34" i="41"/>
  <c r="J34" i="41"/>
  <c r="I34" i="41"/>
  <c r="H34" i="41"/>
  <c r="F34" i="41"/>
  <c r="E34" i="41"/>
  <c r="D34" i="41"/>
  <c r="R33" i="41"/>
  <c r="Q33" i="41"/>
  <c r="P33" i="41"/>
  <c r="S33" i="41" s="1"/>
  <c r="N33" i="41"/>
  <c r="M33" i="41"/>
  <c r="L33" i="41"/>
  <c r="J33" i="41"/>
  <c r="I33" i="41"/>
  <c r="H33" i="41"/>
  <c r="F33" i="41"/>
  <c r="E33" i="41"/>
  <c r="D33" i="41"/>
  <c r="G33" i="41" s="1"/>
  <c r="R32" i="41"/>
  <c r="Q32" i="41"/>
  <c r="P32" i="41"/>
  <c r="N32" i="41"/>
  <c r="M32" i="41"/>
  <c r="L32" i="41"/>
  <c r="O32" i="41" s="1"/>
  <c r="J32" i="41"/>
  <c r="I32" i="41"/>
  <c r="H32" i="41"/>
  <c r="F32" i="41"/>
  <c r="E32" i="41"/>
  <c r="D32" i="41"/>
  <c r="R31" i="41"/>
  <c r="Q31" i="41"/>
  <c r="P31" i="41"/>
  <c r="S31" i="41" s="1"/>
  <c r="N31" i="41"/>
  <c r="M31" i="41"/>
  <c r="L31" i="41"/>
  <c r="J31" i="41"/>
  <c r="I31" i="41"/>
  <c r="H31" i="41"/>
  <c r="F31" i="41"/>
  <c r="E31" i="41"/>
  <c r="D31" i="41"/>
  <c r="R29" i="41"/>
  <c r="Q29" i="41"/>
  <c r="P29" i="41"/>
  <c r="N29" i="41"/>
  <c r="M29" i="41"/>
  <c r="O29" i="41" s="1"/>
  <c r="L29" i="41"/>
  <c r="J29" i="41"/>
  <c r="I29" i="41"/>
  <c r="H29" i="41"/>
  <c r="F29" i="41"/>
  <c r="E29" i="41"/>
  <c r="G29" i="41" s="1"/>
  <c r="D29" i="41"/>
  <c r="R28" i="41"/>
  <c r="Q28" i="41"/>
  <c r="P28" i="41"/>
  <c r="N28" i="41"/>
  <c r="M28" i="41"/>
  <c r="L28" i="41"/>
  <c r="J28" i="41"/>
  <c r="I28" i="41"/>
  <c r="H28" i="41"/>
  <c r="F28" i="41"/>
  <c r="E28" i="41"/>
  <c r="D28" i="41"/>
  <c r="G28" i="41" s="1"/>
  <c r="R27" i="41"/>
  <c r="Q27" i="41"/>
  <c r="P27" i="41"/>
  <c r="N27" i="41"/>
  <c r="M27" i="41"/>
  <c r="O27" i="41" s="1"/>
  <c r="L27" i="41"/>
  <c r="J27" i="41"/>
  <c r="I27" i="41"/>
  <c r="H27" i="41"/>
  <c r="K27" i="41" s="1"/>
  <c r="F27" i="41"/>
  <c r="E27" i="41"/>
  <c r="D27" i="41"/>
  <c r="R26" i="41"/>
  <c r="Q26" i="41"/>
  <c r="S26" i="41" s="1"/>
  <c r="P26" i="41"/>
  <c r="O26" i="41"/>
  <c r="N26" i="41"/>
  <c r="M26" i="41"/>
  <c r="L26" i="41"/>
  <c r="J26" i="41"/>
  <c r="I26" i="41"/>
  <c r="H26" i="41"/>
  <c r="F26" i="41"/>
  <c r="E26" i="41"/>
  <c r="D26" i="41"/>
  <c r="R25" i="41"/>
  <c r="Q25" i="41"/>
  <c r="P25" i="41"/>
  <c r="N25" i="41"/>
  <c r="M25" i="41"/>
  <c r="L25" i="41"/>
  <c r="J25" i="41"/>
  <c r="I25" i="41"/>
  <c r="H25" i="41"/>
  <c r="F25" i="41"/>
  <c r="E25" i="41"/>
  <c r="G25" i="41" s="1"/>
  <c r="D25" i="41"/>
  <c r="R24" i="41"/>
  <c r="Q24" i="41"/>
  <c r="P24" i="41"/>
  <c r="N24" i="41"/>
  <c r="M24" i="41"/>
  <c r="O24" i="41" s="1"/>
  <c r="L24" i="41"/>
  <c r="J24" i="41"/>
  <c r="I24" i="41"/>
  <c r="H24" i="41"/>
  <c r="F24" i="41"/>
  <c r="E24" i="41"/>
  <c r="D24" i="41"/>
  <c r="R23" i="41"/>
  <c r="Q23" i="41"/>
  <c r="P23" i="41"/>
  <c r="N23" i="41"/>
  <c r="M23" i="41"/>
  <c r="L23" i="41"/>
  <c r="O23" i="41" s="1"/>
  <c r="J23" i="41"/>
  <c r="I23" i="41"/>
  <c r="H23" i="41"/>
  <c r="K23" i="41" s="1"/>
  <c r="F23" i="41"/>
  <c r="E23" i="41"/>
  <c r="D23" i="41"/>
  <c r="R22" i="41"/>
  <c r="Q22" i="41"/>
  <c r="P22" i="41"/>
  <c r="S22" i="41" s="1"/>
  <c r="N22" i="41"/>
  <c r="M22" i="41"/>
  <c r="L22" i="41"/>
  <c r="O22" i="41" s="1"/>
  <c r="J22" i="41"/>
  <c r="I22" i="41"/>
  <c r="H22" i="41"/>
  <c r="F22" i="41"/>
  <c r="E22" i="41"/>
  <c r="D22" i="41"/>
  <c r="R21" i="41"/>
  <c r="Q21" i="41"/>
  <c r="P21" i="41"/>
  <c r="N21" i="41"/>
  <c r="M21" i="41"/>
  <c r="L21" i="41"/>
  <c r="J21" i="41"/>
  <c r="I21" i="41"/>
  <c r="H21" i="41"/>
  <c r="K21" i="41" s="1"/>
  <c r="F21" i="41"/>
  <c r="E21" i="41"/>
  <c r="D21" i="41"/>
  <c r="R20" i="41"/>
  <c r="Q20" i="41"/>
  <c r="P20" i="41"/>
  <c r="N20" i="41"/>
  <c r="M20" i="41"/>
  <c r="O20" i="41" s="1"/>
  <c r="L20" i="41"/>
  <c r="J20" i="41"/>
  <c r="I20" i="41"/>
  <c r="H20" i="41"/>
  <c r="F20" i="41"/>
  <c r="E20" i="41"/>
  <c r="G20" i="41" s="1"/>
  <c r="D20" i="41"/>
  <c r="R19" i="41"/>
  <c r="Q19" i="41"/>
  <c r="P19" i="41"/>
  <c r="N19" i="41"/>
  <c r="M19" i="41"/>
  <c r="L19" i="41"/>
  <c r="J19" i="41"/>
  <c r="I19" i="41"/>
  <c r="H19" i="41"/>
  <c r="F19" i="41"/>
  <c r="E19" i="41"/>
  <c r="D19" i="41"/>
  <c r="G19" i="41" s="1"/>
  <c r="R98" i="38"/>
  <c r="Q98" i="38"/>
  <c r="P98" i="38"/>
  <c r="N98" i="38"/>
  <c r="M98" i="38"/>
  <c r="L98" i="38"/>
  <c r="J98" i="38"/>
  <c r="I98" i="38"/>
  <c r="H98" i="38"/>
  <c r="F98" i="38"/>
  <c r="E98" i="38"/>
  <c r="D98" i="38"/>
  <c r="R97" i="38"/>
  <c r="Q97" i="38"/>
  <c r="P97" i="38"/>
  <c r="O97" i="38"/>
  <c r="N97" i="38"/>
  <c r="M97" i="38"/>
  <c r="L97" i="38"/>
  <c r="J97" i="38"/>
  <c r="I97" i="38"/>
  <c r="H97" i="38"/>
  <c r="F97" i="38"/>
  <c r="E97" i="38"/>
  <c r="D97" i="38"/>
  <c r="R96" i="38"/>
  <c r="Q96" i="38"/>
  <c r="S96" i="38" s="1"/>
  <c r="P96" i="38"/>
  <c r="N96" i="38"/>
  <c r="M96" i="38"/>
  <c r="L96" i="38"/>
  <c r="J96" i="38"/>
  <c r="I96" i="38"/>
  <c r="H96" i="38"/>
  <c r="F96" i="38"/>
  <c r="E96" i="38"/>
  <c r="D96" i="38"/>
  <c r="R95" i="38"/>
  <c r="Q95" i="38"/>
  <c r="P95" i="38"/>
  <c r="N95" i="38"/>
  <c r="M95" i="38"/>
  <c r="L95" i="38"/>
  <c r="J95" i="38"/>
  <c r="I95" i="38"/>
  <c r="H95" i="38"/>
  <c r="F95" i="38"/>
  <c r="E95" i="38"/>
  <c r="D95" i="38"/>
  <c r="R93" i="38"/>
  <c r="Q93" i="38"/>
  <c r="P93" i="38"/>
  <c r="S93" i="38" s="1"/>
  <c r="N93" i="38"/>
  <c r="M93" i="38"/>
  <c r="L93" i="38"/>
  <c r="J93" i="38"/>
  <c r="I93" i="38"/>
  <c r="H93" i="38"/>
  <c r="F93" i="38"/>
  <c r="E93" i="38"/>
  <c r="D93" i="38"/>
  <c r="G93" i="38" s="1"/>
  <c r="R92" i="38"/>
  <c r="Q92" i="38"/>
  <c r="P92" i="38"/>
  <c r="N92" i="38"/>
  <c r="M92" i="38"/>
  <c r="L92" i="38"/>
  <c r="O92" i="38" s="1"/>
  <c r="J92" i="38"/>
  <c r="I92" i="38"/>
  <c r="H92" i="38"/>
  <c r="F92" i="38"/>
  <c r="E92" i="38"/>
  <c r="D92" i="38"/>
  <c r="R91" i="38"/>
  <c r="Q91" i="38"/>
  <c r="P91" i="38"/>
  <c r="N91" i="38"/>
  <c r="M91" i="38"/>
  <c r="L91" i="38"/>
  <c r="J91" i="38"/>
  <c r="I91" i="38"/>
  <c r="H91" i="38"/>
  <c r="F91" i="38"/>
  <c r="E91" i="38"/>
  <c r="D91" i="38"/>
  <c r="R90" i="38"/>
  <c r="Q90" i="38"/>
  <c r="P90" i="38"/>
  <c r="N90" i="38"/>
  <c r="M90" i="38"/>
  <c r="L90" i="38"/>
  <c r="J90" i="38"/>
  <c r="I90" i="38"/>
  <c r="H90" i="38"/>
  <c r="K90" i="38" s="1"/>
  <c r="F90" i="38"/>
  <c r="E90" i="38"/>
  <c r="D90" i="38"/>
  <c r="R88" i="38"/>
  <c r="Q88" i="38"/>
  <c r="P88" i="38"/>
  <c r="N88" i="38"/>
  <c r="M88" i="38"/>
  <c r="L88" i="38"/>
  <c r="O88" i="38" s="1"/>
  <c r="J88" i="38"/>
  <c r="I88" i="38"/>
  <c r="H88" i="38"/>
  <c r="F88" i="38"/>
  <c r="E88" i="38"/>
  <c r="D88" i="38"/>
  <c r="G88" i="38" s="1"/>
  <c r="R87" i="38"/>
  <c r="Q87" i="38"/>
  <c r="S87" i="38" s="1"/>
  <c r="P87" i="38"/>
  <c r="N87" i="38"/>
  <c r="M87" i="38"/>
  <c r="O87" i="38" s="1"/>
  <c r="L87" i="38"/>
  <c r="J87" i="38"/>
  <c r="I87" i="38"/>
  <c r="H87" i="38"/>
  <c r="F87" i="38"/>
  <c r="E87" i="38"/>
  <c r="D87" i="38"/>
  <c r="G87" i="38" s="1"/>
  <c r="R86" i="38"/>
  <c r="Q86" i="38"/>
  <c r="P86" i="38"/>
  <c r="N86" i="38"/>
  <c r="M86" i="38"/>
  <c r="L86" i="38"/>
  <c r="J86" i="38"/>
  <c r="I86" i="38"/>
  <c r="H86" i="38"/>
  <c r="K86" i="38" s="1"/>
  <c r="F86" i="38"/>
  <c r="E86" i="38"/>
  <c r="D86" i="38"/>
  <c r="R85" i="38"/>
  <c r="Q85" i="38"/>
  <c r="P85" i="38"/>
  <c r="N85" i="38"/>
  <c r="M85" i="38"/>
  <c r="L85" i="38"/>
  <c r="J85" i="38"/>
  <c r="I85" i="38"/>
  <c r="H85" i="38"/>
  <c r="F85" i="38"/>
  <c r="E85" i="38"/>
  <c r="D85" i="38"/>
  <c r="R83" i="38"/>
  <c r="Q83" i="38"/>
  <c r="P83" i="38"/>
  <c r="N83" i="38"/>
  <c r="M83" i="38"/>
  <c r="L83" i="38"/>
  <c r="J83" i="38"/>
  <c r="I83" i="38"/>
  <c r="K83" i="38" s="1"/>
  <c r="H83" i="38"/>
  <c r="F83" i="38"/>
  <c r="E83" i="38"/>
  <c r="G83" i="38" s="1"/>
  <c r="D83" i="38"/>
  <c r="R82" i="38"/>
  <c r="Q82" i="38"/>
  <c r="P82" i="38"/>
  <c r="O82" i="38"/>
  <c r="N82" i="38"/>
  <c r="M82" i="38"/>
  <c r="L82" i="38"/>
  <c r="J82" i="38"/>
  <c r="I82" i="38"/>
  <c r="H82" i="38"/>
  <c r="F82" i="38"/>
  <c r="E82" i="38"/>
  <c r="D82" i="38"/>
  <c r="R81" i="38"/>
  <c r="Q81" i="38"/>
  <c r="P81" i="38"/>
  <c r="N81" i="38"/>
  <c r="M81" i="38"/>
  <c r="L81" i="38"/>
  <c r="J81" i="38"/>
  <c r="I81" i="38"/>
  <c r="H81" i="38"/>
  <c r="F81" i="38"/>
  <c r="E81" i="38"/>
  <c r="D81" i="38"/>
  <c r="R80" i="38"/>
  <c r="Q80" i="38"/>
  <c r="P80" i="38"/>
  <c r="N80" i="38"/>
  <c r="M80" i="38"/>
  <c r="L80" i="38"/>
  <c r="J80" i="38"/>
  <c r="I80" i="38"/>
  <c r="H80" i="38"/>
  <c r="K80" i="38" s="1"/>
  <c r="F80" i="38"/>
  <c r="E80" i="38"/>
  <c r="D80" i="38"/>
  <c r="R78" i="38"/>
  <c r="Q78" i="38"/>
  <c r="P78" i="38"/>
  <c r="S78" i="38" s="1"/>
  <c r="N78" i="38"/>
  <c r="M78" i="38"/>
  <c r="L78" i="38"/>
  <c r="J78" i="38"/>
  <c r="I78" i="38"/>
  <c r="H78" i="38"/>
  <c r="F78" i="38"/>
  <c r="G78" i="38" s="1"/>
  <c r="E78" i="38"/>
  <c r="D78" i="38"/>
  <c r="R77" i="38"/>
  <c r="Q77" i="38"/>
  <c r="P77" i="38"/>
  <c r="N77" i="38"/>
  <c r="M77" i="38"/>
  <c r="L77" i="38"/>
  <c r="J77" i="38"/>
  <c r="I77" i="38"/>
  <c r="H77" i="38"/>
  <c r="F77" i="38"/>
  <c r="E77" i="38"/>
  <c r="D77" i="38"/>
  <c r="R76" i="38"/>
  <c r="Q76" i="38"/>
  <c r="P76" i="38"/>
  <c r="S76" i="38" s="1"/>
  <c r="N76" i="38"/>
  <c r="M76" i="38"/>
  <c r="L76" i="38"/>
  <c r="J76" i="38"/>
  <c r="I76" i="38"/>
  <c r="H76" i="38"/>
  <c r="F76" i="38"/>
  <c r="E76" i="38"/>
  <c r="D76" i="38"/>
  <c r="R74" i="38"/>
  <c r="Q74" i="38"/>
  <c r="P74" i="38"/>
  <c r="N74" i="38"/>
  <c r="M74" i="38"/>
  <c r="L74" i="38"/>
  <c r="O74" i="38" s="1"/>
  <c r="J74" i="38"/>
  <c r="I74" i="38"/>
  <c r="H74" i="38"/>
  <c r="K74" i="38" s="1"/>
  <c r="F74" i="38"/>
  <c r="E74" i="38"/>
  <c r="G74" i="38" s="1"/>
  <c r="D74" i="38"/>
  <c r="R73" i="38"/>
  <c r="Q73" i="38"/>
  <c r="P73" i="38"/>
  <c r="N73" i="38"/>
  <c r="M73" i="38"/>
  <c r="O73" i="38" s="1"/>
  <c r="L73" i="38"/>
  <c r="J73" i="38"/>
  <c r="I73" i="38"/>
  <c r="K73" i="38" s="1"/>
  <c r="H73" i="38"/>
  <c r="F73" i="38"/>
  <c r="E73" i="38"/>
  <c r="D73" i="38"/>
  <c r="R72" i="38"/>
  <c r="Q72" i="38"/>
  <c r="P72" i="38"/>
  <c r="N72" i="38"/>
  <c r="M72" i="38"/>
  <c r="O72" i="38" s="1"/>
  <c r="L72" i="38"/>
  <c r="J72" i="38"/>
  <c r="I72" i="38"/>
  <c r="H72" i="38"/>
  <c r="F72" i="38"/>
  <c r="E72" i="38"/>
  <c r="D72" i="38"/>
  <c r="R71" i="38"/>
  <c r="Q71" i="38"/>
  <c r="S71" i="38" s="1"/>
  <c r="P71" i="38"/>
  <c r="N71" i="38"/>
  <c r="M71" i="38"/>
  <c r="L71" i="38"/>
  <c r="J71" i="38"/>
  <c r="I71" i="38"/>
  <c r="H71" i="38"/>
  <c r="K71" i="38" s="1"/>
  <c r="F71" i="38"/>
  <c r="E71" i="38"/>
  <c r="D71" i="38"/>
  <c r="R70" i="38"/>
  <c r="Q70" i="38"/>
  <c r="P70" i="38"/>
  <c r="N70" i="38"/>
  <c r="M70" i="38"/>
  <c r="L70" i="38"/>
  <c r="O70" i="38" s="1"/>
  <c r="J70" i="38"/>
  <c r="I70" i="38"/>
  <c r="H70" i="38"/>
  <c r="F70" i="38"/>
  <c r="E70" i="38"/>
  <c r="D70" i="38"/>
  <c r="R68" i="38"/>
  <c r="Q68" i="38"/>
  <c r="S68" i="38" s="1"/>
  <c r="P68" i="38"/>
  <c r="N68" i="38"/>
  <c r="M68" i="38"/>
  <c r="L68" i="38"/>
  <c r="J68" i="38"/>
  <c r="I68" i="38"/>
  <c r="H68" i="38"/>
  <c r="F68" i="38"/>
  <c r="E68" i="38"/>
  <c r="G68" i="38" s="1"/>
  <c r="D68" i="38"/>
  <c r="R67" i="38"/>
  <c r="Q67" i="38"/>
  <c r="P67" i="38"/>
  <c r="N67" i="38"/>
  <c r="M67" i="38"/>
  <c r="L67" i="38"/>
  <c r="J67" i="38"/>
  <c r="I67" i="38"/>
  <c r="K67" i="38" s="1"/>
  <c r="H67" i="38"/>
  <c r="F67" i="38"/>
  <c r="E67" i="38"/>
  <c r="D67" i="38"/>
  <c r="R66" i="38"/>
  <c r="Q66" i="38"/>
  <c r="P66" i="38"/>
  <c r="N66" i="38"/>
  <c r="M66" i="38"/>
  <c r="L66" i="38"/>
  <c r="J66" i="38"/>
  <c r="I66" i="38"/>
  <c r="H66" i="38"/>
  <c r="F66" i="38"/>
  <c r="E66" i="38"/>
  <c r="D66" i="38"/>
  <c r="R65" i="38"/>
  <c r="Q65" i="38"/>
  <c r="S65" i="38" s="1"/>
  <c r="P65" i="38"/>
  <c r="N65" i="38"/>
  <c r="M65" i="38"/>
  <c r="L65" i="38"/>
  <c r="J65" i="38"/>
  <c r="I65" i="38"/>
  <c r="H65" i="38"/>
  <c r="F65" i="38"/>
  <c r="E65" i="38"/>
  <c r="G65" i="38" s="1"/>
  <c r="D65" i="38"/>
  <c r="R64" i="38"/>
  <c r="Q64" i="38"/>
  <c r="P64" i="38"/>
  <c r="N64" i="38"/>
  <c r="M64" i="38"/>
  <c r="L64" i="38"/>
  <c r="J64" i="38"/>
  <c r="I64" i="38"/>
  <c r="K64" i="38" s="1"/>
  <c r="H64" i="38"/>
  <c r="F64" i="38"/>
  <c r="E64" i="38"/>
  <c r="D64" i="38"/>
  <c r="R63" i="38"/>
  <c r="Q63" i="38"/>
  <c r="P63" i="38"/>
  <c r="N63" i="38"/>
  <c r="M63" i="38"/>
  <c r="L63" i="38"/>
  <c r="J63" i="38"/>
  <c r="I63" i="38"/>
  <c r="H63" i="38"/>
  <c r="F63" i="38"/>
  <c r="E63" i="38"/>
  <c r="D63" i="38"/>
  <c r="R62" i="38"/>
  <c r="Q62" i="38"/>
  <c r="S62" i="38" s="1"/>
  <c r="P62" i="38"/>
  <c r="N62" i="38"/>
  <c r="M62" i="38"/>
  <c r="L62" i="38"/>
  <c r="J62" i="38"/>
  <c r="I62" i="38"/>
  <c r="H62" i="38"/>
  <c r="F62" i="38"/>
  <c r="E62" i="38"/>
  <c r="D62" i="38"/>
  <c r="R60" i="38"/>
  <c r="Q60" i="38"/>
  <c r="P60" i="38"/>
  <c r="N60" i="38"/>
  <c r="M60" i="38"/>
  <c r="O60" i="38" s="1"/>
  <c r="L60" i="38"/>
  <c r="J60" i="38"/>
  <c r="I60" i="38"/>
  <c r="H60" i="38"/>
  <c r="K60" i="38" s="1"/>
  <c r="F60" i="38"/>
  <c r="G60" i="38" s="1"/>
  <c r="E60" i="38"/>
  <c r="D60" i="38"/>
  <c r="R59" i="38"/>
  <c r="Q59" i="38"/>
  <c r="S59" i="38" s="1"/>
  <c r="P59" i="38"/>
  <c r="N59" i="38"/>
  <c r="M59" i="38"/>
  <c r="L59" i="38"/>
  <c r="J59" i="38"/>
  <c r="I59" i="38"/>
  <c r="H59" i="38"/>
  <c r="F59" i="38"/>
  <c r="E59" i="38"/>
  <c r="D59" i="38"/>
  <c r="R58" i="38"/>
  <c r="Q58" i="38"/>
  <c r="P58" i="38"/>
  <c r="N58" i="38"/>
  <c r="M58" i="38"/>
  <c r="L58" i="38"/>
  <c r="J58" i="38"/>
  <c r="I58" i="38"/>
  <c r="H58" i="38"/>
  <c r="F58" i="38"/>
  <c r="E58" i="38"/>
  <c r="D58" i="38"/>
  <c r="R57" i="38"/>
  <c r="Q57" i="38"/>
  <c r="P57" i="38"/>
  <c r="N57" i="38"/>
  <c r="M57" i="38"/>
  <c r="L57" i="38"/>
  <c r="J57" i="38"/>
  <c r="I57" i="38"/>
  <c r="H57" i="38"/>
  <c r="F57" i="38"/>
  <c r="E57" i="38"/>
  <c r="D57" i="38"/>
  <c r="R55" i="38"/>
  <c r="Q55" i="38"/>
  <c r="P55" i="38"/>
  <c r="N55" i="38"/>
  <c r="M55" i="38"/>
  <c r="L55" i="38"/>
  <c r="O55" i="38" s="1"/>
  <c r="J55" i="38"/>
  <c r="I55" i="38"/>
  <c r="K55" i="38" s="1"/>
  <c r="H55" i="38"/>
  <c r="F55" i="38"/>
  <c r="E55" i="38"/>
  <c r="D55" i="38"/>
  <c r="R54" i="38"/>
  <c r="Q54" i="38"/>
  <c r="P54" i="38"/>
  <c r="N54" i="38"/>
  <c r="M54" i="38"/>
  <c r="O54" i="38" s="1"/>
  <c r="L54" i="38"/>
  <c r="J54" i="38"/>
  <c r="I54" i="38"/>
  <c r="H54" i="38"/>
  <c r="F54" i="38"/>
  <c r="E54" i="38"/>
  <c r="D54" i="38"/>
  <c r="G54" i="38" s="1"/>
  <c r="R53" i="38"/>
  <c r="Q53" i="38"/>
  <c r="P53" i="38"/>
  <c r="N53" i="38"/>
  <c r="M53" i="38"/>
  <c r="L53" i="38"/>
  <c r="J53" i="38"/>
  <c r="I53" i="38"/>
  <c r="H53" i="38"/>
  <c r="F53" i="38"/>
  <c r="E53" i="38"/>
  <c r="D53" i="38"/>
  <c r="R52" i="38"/>
  <c r="Q52" i="38"/>
  <c r="P52" i="38"/>
  <c r="N52" i="38"/>
  <c r="M52" i="38"/>
  <c r="L52" i="38"/>
  <c r="J52" i="38"/>
  <c r="I52" i="38"/>
  <c r="K52" i="38" s="1"/>
  <c r="H52" i="38"/>
  <c r="F52" i="38"/>
  <c r="E52" i="38"/>
  <c r="D52" i="38"/>
  <c r="G52" i="38" s="1"/>
  <c r="R51" i="38"/>
  <c r="Q51" i="38"/>
  <c r="P51" i="38"/>
  <c r="N51" i="38"/>
  <c r="M51" i="38"/>
  <c r="O51" i="38" s="1"/>
  <c r="L51" i="38"/>
  <c r="J51" i="38"/>
  <c r="I51" i="38"/>
  <c r="H51" i="38"/>
  <c r="F51" i="38"/>
  <c r="E51" i="38"/>
  <c r="D51" i="38"/>
  <c r="G51" i="38" s="1"/>
  <c r="R50" i="38"/>
  <c r="Q50" i="38"/>
  <c r="P50" i="38"/>
  <c r="N50" i="38"/>
  <c r="M50" i="38"/>
  <c r="L50" i="38"/>
  <c r="J50" i="38"/>
  <c r="I50" i="38"/>
  <c r="H50" i="38"/>
  <c r="F50" i="38"/>
  <c r="E50" i="38"/>
  <c r="D50" i="38"/>
  <c r="R48" i="38"/>
  <c r="Q48" i="38"/>
  <c r="P48" i="38"/>
  <c r="S48" i="38" s="1"/>
  <c r="N48" i="38"/>
  <c r="M48" i="38"/>
  <c r="L48" i="38"/>
  <c r="J48" i="38"/>
  <c r="I48" i="38"/>
  <c r="H48" i="38"/>
  <c r="F48" i="38"/>
  <c r="E48" i="38"/>
  <c r="D48" i="38"/>
  <c r="G48" i="38" s="1"/>
  <c r="R46" i="38"/>
  <c r="Q46" i="38"/>
  <c r="P46" i="38"/>
  <c r="N46" i="38"/>
  <c r="M46" i="38"/>
  <c r="L46" i="38"/>
  <c r="O46" i="38" s="1"/>
  <c r="J46" i="38"/>
  <c r="I46" i="38"/>
  <c r="K46" i="38" s="1"/>
  <c r="H46" i="38"/>
  <c r="F46" i="38"/>
  <c r="E46" i="38"/>
  <c r="D46" i="38"/>
  <c r="R45" i="38"/>
  <c r="Q45" i="38"/>
  <c r="P45" i="38"/>
  <c r="S45" i="38" s="1"/>
  <c r="N45" i="38"/>
  <c r="M45" i="38"/>
  <c r="O45" i="38" s="1"/>
  <c r="L45" i="38"/>
  <c r="J45" i="38"/>
  <c r="I45" i="38"/>
  <c r="H45" i="38"/>
  <c r="F45" i="38"/>
  <c r="E45" i="38"/>
  <c r="D45" i="38"/>
  <c r="R44" i="38"/>
  <c r="Q44" i="38"/>
  <c r="P44" i="38"/>
  <c r="N44" i="38"/>
  <c r="M44" i="38"/>
  <c r="L44" i="38"/>
  <c r="J44" i="38"/>
  <c r="I44" i="38"/>
  <c r="H44" i="38"/>
  <c r="F44" i="38"/>
  <c r="E44" i="38"/>
  <c r="D44" i="38"/>
  <c r="R43" i="38"/>
  <c r="Q43" i="38"/>
  <c r="P43" i="38"/>
  <c r="N43" i="38"/>
  <c r="M43" i="38"/>
  <c r="L43" i="38"/>
  <c r="J43" i="38"/>
  <c r="I43" i="38"/>
  <c r="H43" i="38"/>
  <c r="F43" i="38"/>
  <c r="E43" i="38"/>
  <c r="D43" i="38"/>
  <c r="G43" i="38" s="1"/>
  <c r="R41" i="38"/>
  <c r="Q41" i="38"/>
  <c r="P41" i="38"/>
  <c r="N41" i="38"/>
  <c r="M41" i="38"/>
  <c r="L41" i="38"/>
  <c r="O41" i="38" s="1"/>
  <c r="J41" i="38"/>
  <c r="I41" i="38"/>
  <c r="H41" i="38"/>
  <c r="K41" i="38" s="1"/>
  <c r="F41" i="38"/>
  <c r="E41" i="38"/>
  <c r="D41" i="38"/>
  <c r="R40" i="38"/>
  <c r="Q40" i="38"/>
  <c r="P40" i="38"/>
  <c r="N40" i="38"/>
  <c r="M40" i="38"/>
  <c r="L40" i="38"/>
  <c r="J40" i="38"/>
  <c r="I40" i="38"/>
  <c r="H40" i="38"/>
  <c r="F40" i="38"/>
  <c r="E40" i="38"/>
  <c r="D40" i="38"/>
  <c r="R39" i="38"/>
  <c r="Q39" i="38"/>
  <c r="P39" i="38"/>
  <c r="N39" i="38"/>
  <c r="M39" i="38"/>
  <c r="L39" i="38"/>
  <c r="J39" i="38"/>
  <c r="I39" i="38"/>
  <c r="H39" i="38"/>
  <c r="K39" i="38" s="1"/>
  <c r="F39" i="38"/>
  <c r="E39" i="38"/>
  <c r="D39" i="38"/>
  <c r="R38" i="38"/>
  <c r="Q38" i="38"/>
  <c r="P38" i="38"/>
  <c r="N38" i="38"/>
  <c r="M38" i="38"/>
  <c r="L38" i="38"/>
  <c r="J38" i="38"/>
  <c r="I38" i="38"/>
  <c r="H38" i="38"/>
  <c r="K38" i="38" s="1"/>
  <c r="F38" i="38"/>
  <c r="E38" i="38"/>
  <c r="D38" i="38"/>
  <c r="R36" i="38"/>
  <c r="Q36" i="38"/>
  <c r="P36" i="38"/>
  <c r="S36" i="38" s="1"/>
  <c r="N36" i="38"/>
  <c r="M36" i="38"/>
  <c r="L36" i="38"/>
  <c r="J36" i="38"/>
  <c r="I36" i="38"/>
  <c r="H36" i="38"/>
  <c r="K36" i="38" s="1"/>
  <c r="F36" i="38"/>
  <c r="E36" i="38"/>
  <c r="D36" i="38"/>
  <c r="G36" i="38" s="1"/>
  <c r="R35" i="38"/>
  <c r="Q35" i="38"/>
  <c r="S35" i="38" s="1"/>
  <c r="P35" i="38"/>
  <c r="N35" i="38"/>
  <c r="M35" i="38"/>
  <c r="L35" i="38"/>
  <c r="J35" i="38"/>
  <c r="I35" i="38"/>
  <c r="H35" i="38"/>
  <c r="F35" i="38"/>
  <c r="E35" i="38"/>
  <c r="D35" i="38"/>
  <c r="R34" i="38"/>
  <c r="Q34" i="38"/>
  <c r="P34" i="38"/>
  <c r="N34" i="38"/>
  <c r="M34" i="38"/>
  <c r="L34" i="38"/>
  <c r="O34" i="38" s="1"/>
  <c r="J34" i="38"/>
  <c r="I34" i="38"/>
  <c r="H34" i="38"/>
  <c r="F34" i="38"/>
  <c r="E34" i="38"/>
  <c r="D34" i="38"/>
  <c r="R33" i="38"/>
  <c r="Q33" i="38"/>
  <c r="P33" i="38"/>
  <c r="N33" i="38"/>
  <c r="M33" i="38"/>
  <c r="L33" i="38"/>
  <c r="J33" i="38"/>
  <c r="I33" i="38"/>
  <c r="H33" i="38"/>
  <c r="K33" i="38" s="1"/>
  <c r="F33" i="38"/>
  <c r="E33" i="38"/>
  <c r="D33" i="38"/>
  <c r="R32" i="38"/>
  <c r="Q32" i="38"/>
  <c r="P32" i="38"/>
  <c r="N32" i="38"/>
  <c r="M32" i="38"/>
  <c r="L32" i="38"/>
  <c r="J32" i="38"/>
  <c r="I32" i="38"/>
  <c r="H32" i="38"/>
  <c r="K32" i="38" s="1"/>
  <c r="F32" i="38"/>
  <c r="E32" i="38"/>
  <c r="D32" i="38"/>
  <c r="R31" i="38"/>
  <c r="Q31" i="38"/>
  <c r="P31" i="38"/>
  <c r="N31" i="38"/>
  <c r="M31" i="38"/>
  <c r="L31" i="38"/>
  <c r="O31" i="38" s="1"/>
  <c r="J31" i="38"/>
  <c r="I31" i="38"/>
  <c r="H31" i="38"/>
  <c r="F31" i="38"/>
  <c r="E31" i="38"/>
  <c r="D31" i="38"/>
  <c r="R29" i="38"/>
  <c r="Q29" i="38"/>
  <c r="P29" i="38"/>
  <c r="N29" i="38"/>
  <c r="M29" i="38"/>
  <c r="L29" i="38"/>
  <c r="O29" i="38" s="1"/>
  <c r="J29" i="38"/>
  <c r="I29" i="38"/>
  <c r="H29" i="38"/>
  <c r="K29" i="38" s="1"/>
  <c r="F29" i="38"/>
  <c r="E29" i="38"/>
  <c r="D29" i="38"/>
  <c r="R28" i="38"/>
  <c r="Q28" i="38"/>
  <c r="P28" i="38"/>
  <c r="S28" i="38" s="1"/>
  <c r="N28" i="38"/>
  <c r="M28" i="38"/>
  <c r="L28" i="38"/>
  <c r="O28" i="38" s="1"/>
  <c r="J28" i="38"/>
  <c r="I28" i="38"/>
  <c r="H28" i="38"/>
  <c r="K28" i="38" s="1"/>
  <c r="F28" i="38"/>
  <c r="E28" i="38"/>
  <c r="D28" i="38"/>
  <c r="R27" i="38"/>
  <c r="Q27" i="38"/>
  <c r="P27" i="38"/>
  <c r="S27" i="38" s="1"/>
  <c r="N27" i="38"/>
  <c r="M27" i="38"/>
  <c r="L27" i="38"/>
  <c r="O27" i="38" s="1"/>
  <c r="J27" i="38"/>
  <c r="I27" i="38"/>
  <c r="H27" i="38"/>
  <c r="K27" i="38" s="1"/>
  <c r="F27" i="38"/>
  <c r="E27" i="38"/>
  <c r="D27" i="38"/>
  <c r="R26" i="38"/>
  <c r="Q26" i="38"/>
  <c r="P26" i="38"/>
  <c r="S26" i="38" s="1"/>
  <c r="N26" i="38"/>
  <c r="M26" i="38"/>
  <c r="L26" i="38"/>
  <c r="O26" i="38" s="1"/>
  <c r="J26" i="38"/>
  <c r="I26" i="38"/>
  <c r="H26" i="38"/>
  <c r="F26" i="38"/>
  <c r="E26" i="38"/>
  <c r="D26" i="38"/>
  <c r="R25" i="38"/>
  <c r="Q25" i="38"/>
  <c r="P25" i="38"/>
  <c r="S25" i="38" s="1"/>
  <c r="N25" i="38"/>
  <c r="M25" i="38"/>
  <c r="L25" i="38"/>
  <c r="J25" i="38"/>
  <c r="I25" i="38"/>
  <c r="H25" i="38"/>
  <c r="K25" i="38" s="1"/>
  <c r="F25" i="38"/>
  <c r="E25" i="38"/>
  <c r="D25" i="38"/>
  <c r="R24" i="38"/>
  <c r="Q24" i="38"/>
  <c r="P24" i="38"/>
  <c r="N24" i="38"/>
  <c r="M24" i="38"/>
  <c r="L24" i="38"/>
  <c r="O24" i="38" s="1"/>
  <c r="J24" i="38"/>
  <c r="I24" i="38"/>
  <c r="H24" i="38"/>
  <c r="K24" i="38" s="1"/>
  <c r="F24" i="38"/>
  <c r="E24" i="38"/>
  <c r="D24" i="38"/>
  <c r="R23" i="38"/>
  <c r="Q23" i="38"/>
  <c r="P23" i="38"/>
  <c r="S23" i="38" s="1"/>
  <c r="N23" i="38"/>
  <c r="M23" i="38"/>
  <c r="L23" i="38"/>
  <c r="O23" i="38" s="1"/>
  <c r="J23" i="38"/>
  <c r="I23" i="38"/>
  <c r="H23" i="38"/>
  <c r="F23" i="38"/>
  <c r="E23" i="38"/>
  <c r="D23" i="38"/>
  <c r="R22" i="38"/>
  <c r="Q22" i="38"/>
  <c r="P22" i="38"/>
  <c r="S22" i="38" s="1"/>
  <c r="N22" i="38"/>
  <c r="M22" i="38"/>
  <c r="L22" i="38"/>
  <c r="J22" i="38"/>
  <c r="I22" i="38"/>
  <c r="H22" i="38"/>
  <c r="K22" i="38" s="1"/>
  <c r="F22" i="38"/>
  <c r="E22" i="38"/>
  <c r="D22" i="38"/>
  <c r="R21" i="38"/>
  <c r="Q21" i="38"/>
  <c r="P21" i="38"/>
  <c r="N21" i="38"/>
  <c r="M21" i="38"/>
  <c r="L21" i="38"/>
  <c r="O21" i="38" s="1"/>
  <c r="J21" i="38"/>
  <c r="I21" i="38"/>
  <c r="H21" i="38"/>
  <c r="K21" i="38" s="1"/>
  <c r="F21" i="38"/>
  <c r="E21" i="38"/>
  <c r="D21" i="38"/>
  <c r="R20" i="38"/>
  <c r="Q20" i="38"/>
  <c r="P20" i="38"/>
  <c r="S20" i="38" s="1"/>
  <c r="N20" i="38"/>
  <c r="M20" i="38"/>
  <c r="L20" i="38"/>
  <c r="O20" i="38" s="1"/>
  <c r="J20" i="38"/>
  <c r="I20" i="38"/>
  <c r="H20" i="38"/>
  <c r="F20" i="38"/>
  <c r="E20" i="38"/>
  <c r="D20" i="38"/>
  <c r="R19" i="38"/>
  <c r="Q19" i="38"/>
  <c r="P19" i="38"/>
  <c r="S19" i="38" s="1"/>
  <c r="N19" i="38"/>
  <c r="M19" i="38"/>
  <c r="L19" i="38"/>
  <c r="J19" i="38"/>
  <c r="I19" i="38"/>
  <c r="H19" i="38"/>
  <c r="K19" i="38" s="1"/>
  <c r="F19" i="38"/>
  <c r="E19" i="38"/>
  <c r="D19" i="38"/>
  <c r="R98" i="36"/>
  <c r="Q98" i="36"/>
  <c r="P98" i="36"/>
  <c r="S98" i="36" s="1"/>
  <c r="N98" i="36"/>
  <c r="M98" i="36"/>
  <c r="L98" i="36"/>
  <c r="O98" i="36" s="1"/>
  <c r="J98" i="36"/>
  <c r="I98" i="36"/>
  <c r="H98" i="36"/>
  <c r="K98" i="36" s="1"/>
  <c r="F98" i="36"/>
  <c r="E98" i="36"/>
  <c r="D98" i="36"/>
  <c r="R97" i="36"/>
  <c r="Q97" i="36"/>
  <c r="P97" i="36"/>
  <c r="S97" i="36" s="1"/>
  <c r="N97" i="36"/>
  <c r="M97" i="36"/>
  <c r="L97" i="36"/>
  <c r="O97" i="36" s="1"/>
  <c r="J97" i="36"/>
  <c r="I97" i="36"/>
  <c r="H97" i="36"/>
  <c r="K97" i="36" s="1"/>
  <c r="F97" i="36"/>
  <c r="E97" i="36"/>
  <c r="D97" i="36"/>
  <c r="R96" i="36"/>
  <c r="Q96" i="36"/>
  <c r="P96" i="36"/>
  <c r="S96" i="36" s="1"/>
  <c r="N96" i="36"/>
  <c r="M96" i="36"/>
  <c r="L96" i="36"/>
  <c r="O96" i="36" s="1"/>
  <c r="J96" i="36"/>
  <c r="I96" i="36"/>
  <c r="H96" i="36"/>
  <c r="K96" i="36" s="1"/>
  <c r="F96" i="36"/>
  <c r="E96" i="36"/>
  <c r="D96" i="36"/>
  <c r="R95" i="36"/>
  <c r="Q95" i="36"/>
  <c r="P95" i="36"/>
  <c r="S95" i="36" s="1"/>
  <c r="N95" i="36"/>
  <c r="M95" i="36"/>
  <c r="L95" i="36"/>
  <c r="O95" i="36" s="1"/>
  <c r="J95" i="36"/>
  <c r="I95" i="36"/>
  <c r="H95" i="36"/>
  <c r="K95" i="36" s="1"/>
  <c r="F95" i="36"/>
  <c r="E95" i="36"/>
  <c r="D95" i="36"/>
  <c r="R92" i="36"/>
  <c r="Q92" i="36"/>
  <c r="S92" i="36" s="1"/>
  <c r="P92" i="36"/>
  <c r="N92" i="36"/>
  <c r="M92" i="36"/>
  <c r="L92" i="36"/>
  <c r="J92" i="36"/>
  <c r="I92" i="36"/>
  <c r="H92" i="36"/>
  <c r="F92" i="36"/>
  <c r="E92" i="36"/>
  <c r="D92" i="36"/>
  <c r="R91" i="36"/>
  <c r="Q91" i="36"/>
  <c r="P91" i="36"/>
  <c r="N91" i="36"/>
  <c r="M91" i="36"/>
  <c r="L91" i="36"/>
  <c r="O91" i="36" s="1"/>
  <c r="J91" i="36"/>
  <c r="I91" i="36"/>
  <c r="H91" i="36"/>
  <c r="K91" i="36" s="1"/>
  <c r="F91" i="36"/>
  <c r="E91" i="36"/>
  <c r="D91" i="36"/>
  <c r="R90" i="36"/>
  <c r="Q90" i="36"/>
  <c r="P90" i="36"/>
  <c r="N90" i="36"/>
  <c r="M90" i="36"/>
  <c r="L90" i="36"/>
  <c r="J90" i="36"/>
  <c r="I90" i="36"/>
  <c r="H90" i="36"/>
  <c r="K90" i="36" s="1"/>
  <c r="F90" i="36"/>
  <c r="E90" i="36"/>
  <c r="D90" i="36"/>
  <c r="R88" i="36"/>
  <c r="Q88" i="36"/>
  <c r="P88" i="36"/>
  <c r="S88" i="36" s="1"/>
  <c r="N88" i="36"/>
  <c r="M88" i="36"/>
  <c r="L88" i="36"/>
  <c r="J88" i="36"/>
  <c r="I88" i="36"/>
  <c r="K88" i="36" s="1"/>
  <c r="H88" i="36"/>
  <c r="F88" i="36"/>
  <c r="E88" i="36"/>
  <c r="D88" i="36"/>
  <c r="R87" i="36"/>
  <c r="Q87" i="36"/>
  <c r="P87" i="36"/>
  <c r="N87" i="36"/>
  <c r="M87" i="36"/>
  <c r="O87" i="36" s="1"/>
  <c r="L87" i="36"/>
  <c r="J87" i="36"/>
  <c r="I87" i="36"/>
  <c r="H87" i="36"/>
  <c r="K87" i="36" s="1"/>
  <c r="F87" i="36"/>
  <c r="E87" i="36"/>
  <c r="D87" i="36"/>
  <c r="R86" i="36"/>
  <c r="S86" i="36" s="1"/>
  <c r="Q86" i="36"/>
  <c r="P86" i="36"/>
  <c r="N86" i="36"/>
  <c r="M86" i="36"/>
  <c r="L86" i="36"/>
  <c r="J86" i="36"/>
  <c r="I86" i="36"/>
  <c r="H86" i="36"/>
  <c r="F86" i="36"/>
  <c r="E86" i="36"/>
  <c r="D86" i="36"/>
  <c r="R85" i="36"/>
  <c r="Q85" i="36"/>
  <c r="P85" i="36"/>
  <c r="N85" i="36"/>
  <c r="M85" i="36"/>
  <c r="L85" i="36"/>
  <c r="O85" i="36" s="1"/>
  <c r="J85" i="36"/>
  <c r="I85" i="36"/>
  <c r="K85" i="36" s="1"/>
  <c r="H85" i="36"/>
  <c r="F85" i="36"/>
  <c r="E85" i="36"/>
  <c r="D85" i="36"/>
  <c r="R83" i="36"/>
  <c r="Q83" i="36"/>
  <c r="P83" i="36"/>
  <c r="S83" i="36" s="1"/>
  <c r="N83" i="36"/>
  <c r="M83" i="36"/>
  <c r="L83" i="36"/>
  <c r="J83" i="36"/>
  <c r="I83" i="36"/>
  <c r="H83" i="36"/>
  <c r="F83" i="36"/>
  <c r="E83" i="36"/>
  <c r="D83" i="36"/>
  <c r="G83" i="36" s="1"/>
  <c r="R82" i="36"/>
  <c r="Q82" i="36"/>
  <c r="P82" i="36"/>
  <c r="N82" i="36"/>
  <c r="M82" i="36"/>
  <c r="O82" i="36" s="1"/>
  <c r="L82" i="36"/>
  <c r="J82" i="36"/>
  <c r="I82" i="36"/>
  <c r="H82" i="36"/>
  <c r="F82" i="36"/>
  <c r="E82" i="36"/>
  <c r="D82" i="36"/>
  <c r="G82" i="36" s="1"/>
  <c r="R81" i="36"/>
  <c r="Q81" i="36"/>
  <c r="P81" i="36"/>
  <c r="S81" i="36" s="1"/>
  <c r="N81" i="36"/>
  <c r="M81" i="36"/>
  <c r="L81" i="36"/>
  <c r="J81" i="36"/>
  <c r="I81" i="36"/>
  <c r="H81" i="36"/>
  <c r="F81" i="36"/>
  <c r="E81" i="36"/>
  <c r="G81" i="36" s="1"/>
  <c r="D81" i="36"/>
  <c r="R80" i="36"/>
  <c r="Q80" i="36"/>
  <c r="S80" i="36" s="1"/>
  <c r="P80" i="36"/>
  <c r="N80" i="36"/>
  <c r="M80" i="36"/>
  <c r="L80" i="36"/>
  <c r="J80" i="36"/>
  <c r="K80" i="36" s="1"/>
  <c r="I80" i="36"/>
  <c r="H80" i="36"/>
  <c r="F80" i="36"/>
  <c r="E80" i="36"/>
  <c r="D80" i="36"/>
  <c r="R78" i="36"/>
  <c r="Q78" i="36"/>
  <c r="P78" i="36"/>
  <c r="N78" i="36"/>
  <c r="M78" i="36"/>
  <c r="L78" i="36"/>
  <c r="O78" i="36" s="1"/>
  <c r="J78" i="36"/>
  <c r="I78" i="36"/>
  <c r="H78" i="36"/>
  <c r="F78" i="36"/>
  <c r="E78" i="36"/>
  <c r="D78" i="36"/>
  <c r="G78" i="36" s="1"/>
  <c r="R77" i="36"/>
  <c r="Q77" i="36"/>
  <c r="S77" i="36" s="1"/>
  <c r="P77" i="36"/>
  <c r="N77" i="36"/>
  <c r="M77" i="36"/>
  <c r="L77" i="36"/>
  <c r="O77" i="36" s="1"/>
  <c r="J77" i="36"/>
  <c r="I77" i="36"/>
  <c r="H77" i="36"/>
  <c r="F77" i="36"/>
  <c r="E77" i="36"/>
  <c r="D77" i="36"/>
  <c r="R76" i="36"/>
  <c r="Q76" i="36"/>
  <c r="P76" i="36"/>
  <c r="N76" i="36"/>
  <c r="M76" i="36"/>
  <c r="L76" i="36"/>
  <c r="O76" i="36" s="1"/>
  <c r="J76" i="36"/>
  <c r="I76" i="36"/>
  <c r="K76" i="36" s="1"/>
  <c r="H76" i="36"/>
  <c r="F76" i="36"/>
  <c r="E76" i="36"/>
  <c r="D76" i="36"/>
  <c r="R74" i="36"/>
  <c r="Q74" i="36"/>
  <c r="P74" i="36"/>
  <c r="S74" i="36" s="1"/>
  <c r="N74" i="36"/>
  <c r="M74" i="36"/>
  <c r="L74" i="36"/>
  <c r="J74" i="36"/>
  <c r="I74" i="36"/>
  <c r="H74" i="36"/>
  <c r="K74" i="36" s="1"/>
  <c r="F74" i="36"/>
  <c r="E74" i="36"/>
  <c r="D74" i="36"/>
  <c r="G74" i="36" s="1"/>
  <c r="R73" i="36"/>
  <c r="Q73" i="36"/>
  <c r="P73" i="36"/>
  <c r="N73" i="36"/>
  <c r="M73" i="36"/>
  <c r="L73" i="36"/>
  <c r="O73" i="36" s="1"/>
  <c r="J73" i="36"/>
  <c r="I73" i="36"/>
  <c r="H73" i="36"/>
  <c r="K73" i="36" s="1"/>
  <c r="F73" i="36"/>
  <c r="E73" i="36"/>
  <c r="D73" i="36"/>
  <c r="G73" i="36" s="1"/>
  <c r="R72" i="36"/>
  <c r="Q72" i="36"/>
  <c r="P72" i="36"/>
  <c r="S72" i="36" s="1"/>
  <c r="N72" i="36"/>
  <c r="M72" i="36"/>
  <c r="L72" i="36"/>
  <c r="O72" i="36" s="1"/>
  <c r="J72" i="36"/>
  <c r="I72" i="36"/>
  <c r="H72" i="36"/>
  <c r="F72" i="36"/>
  <c r="E72" i="36"/>
  <c r="G72" i="36" s="1"/>
  <c r="D72" i="36"/>
  <c r="R71" i="36"/>
  <c r="Q71" i="36"/>
  <c r="S71" i="36" s="1"/>
  <c r="P71" i="36"/>
  <c r="N71" i="36"/>
  <c r="M71" i="36"/>
  <c r="L71" i="36"/>
  <c r="J71" i="36"/>
  <c r="I71" i="36"/>
  <c r="H71" i="36"/>
  <c r="F71" i="36"/>
  <c r="E71" i="36"/>
  <c r="D71" i="36"/>
  <c r="R70" i="36"/>
  <c r="Q70" i="36"/>
  <c r="P70" i="36"/>
  <c r="N70" i="36"/>
  <c r="M70" i="36"/>
  <c r="O70" i="36" s="1"/>
  <c r="L70" i="36"/>
  <c r="J70" i="36"/>
  <c r="I70" i="36"/>
  <c r="H70" i="36"/>
  <c r="K70" i="36" s="1"/>
  <c r="F70" i="36"/>
  <c r="E70" i="36"/>
  <c r="D70" i="36"/>
  <c r="R68" i="36"/>
  <c r="Q68" i="36"/>
  <c r="P68" i="36"/>
  <c r="S68" i="36" s="1"/>
  <c r="N68" i="36"/>
  <c r="M68" i="36"/>
  <c r="L68" i="36"/>
  <c r="O68" i="36" s="1"/>
  <c r="J68" i="36"/>
  <c r="I68" i="36"/>
  <c r="H68" i="36"/>
  <c r="F68" i="36"/>
  <c r="E68" i="36"/>
  <c r="D68" i="36"/>
  <c r="R67" i="36"/>
  <c r="Q67" i="36"/>
  <c r="P67" i="36"/>
  <c r="N67" i="36"/>
  <c r="M67" i="36"/>
  <c r="L67" i="36"/>
  <c r="O67" i="36" s="1"/>
  <c r="J67" i="36"/>
  <c r="I67" i="36"/>
  <c r="H67" i="36"/>
  <c r="F67" i="36"/>
  <c r="E67" i="36"/>
  <c r="D67" i="36"/>
  <c r="R66" i="36"/>
  <c r="Q66" i="36"/>
  <c r="P66" i="36"/>
  <c r="N66" i="36"/>
  <c r="M66" i="36"/>
  <c r="L66" i="36"/>
  <c r="O66" i="36" s="1"/>
  <c r="J66" i="36"/>
  <c r="I66" i="36"/>
  <c r="H66" i="36"/>
  <c r="F66" i="36"/>
  <c r="E66" i="36"/>
  <c r="G66" i="36" s="1"/>
  <c r="D66" i="36"/>
  <c r="R65" i="36"/>
  <c r="Q65" i="36"/>
  <c r="P65" i="36"/>
  <c r="N65" i="36"/>
  <c r="M65" i="36"/>
  <c r="L65" i="36"/>
  <c r="J65" i="36"/>
  <c r="I65" i="36"/>
  <c r="H65" i="36"/>
  <c r="F65" i="36"/>
  <c r="E65" i="36"/>
  <c r="D65" i="36"/>
  <c r="R64" i="36"/>
  <c r="Q64" i="36"/>
  <c r="P64" i="36"/>
  <c r="N64" i="36"/>
  <c r="M64" i="36"/>
  <c r="L64" i="36"/>
  <c r="O64" i="36" s="1"/>
  <c r="J64" i="36"/>
  <c r="I64" i="36"/>
  <c r="H64" i="36"/>
  <c r="F64" i="36"/>
  <c r="E64" i="36"/>
  <c r="D64" i="36"/>
  <c r="R63" i="36"/>
  <c r="Q63" i="36"/>
  <c r="P63" i="36"/>
  <c r="S63" i="36" s="1"/>
  <c r="N63" i="36"/>
  <c r="M63" i="36"/>
  <c r="L63" i="36"/>
  <c r="J63" i="36"/>
  <c r="I63" i="36"/>
  <c r="H63" i="36"/>
  <c r="F63" i="36"/>
  <c r="E63" i="36"/>
  <c r="D63" i="36"/>
  <c r="R62" i="36"/>
  <c r="Q62" i="36"/>
  <c r="P62" i="36"/>
  <c r="S62" i="36" s="1"/>
  <c r="N62" i="36"/>
  <c r="M62" i="36"/>
  <c r="L62" i="36"/>
  <c r="J62" i="36"/>
  <c r="I62" i="36"/>
  <c r="H62" i="36"/>
  <c r="F62" i="36"/>
  <c r="E62" i="36"/>
  <c r="D62" i="36"/>
  <c r="R60" i="36"/>
  <c r="Q60" i="36"/>
  <c r="P60" i="36"/>
  <c r="S60" i="36" s="1"/>
  <c r="N60" i="36"/>
  <c r="M60" i="36"/>
  <c r="L60" i="36"/>
  <c r="O60" i="36" s="1"/>
  <c r="J60" i="36"/>
  <c r="I60" i="36"/>
  <c r="H60" i="36"/>
  <c r="K60" i="36" s="1"/>
  <c r="F60" i="36"/>
  <c r="E60" i="36"/>
  <c r="D60" i="36"/>
  <c r="G60" i="36" s="1"/>
  <c r="R59" i="36"/>
  <c r="Q59" i="36"/>
  <c r="P59" i="36"/>
  <c r="N59" i="36"/>
  <c r="M59" i="36"/>
  <c r="L59" i="36"/>
  <c r="J59" i="36"/>
  <c r="I59" i="36"/>
  <c r="H59" i="36"/>
  <c r="K59" i="36" s="1"/>
  <c r="F59" i="36"/>
  <c r="E59" i="36"/>
  <c r="D59" i="36"/>
  <c r="G59" i="36" s="1"/>
  <c r="R58" i="36"/>
  <c r="Q58" i="36"/>
  <c r="P58" i="36"/>
  <c r="N58" i="36"/>
  <c r="M58" i="36"/>
  <c r="L58" i="36"/>
  <c r="O58" i="36" s="1"/>
  <c r="J58" i="36"/>
  <c r="I58" i="36"/>
  <c r="H58" i="36"/>
  <c r="K58" i="36" s="1"/>
  <c r="F58" i="36"/>
  <c r="E58" i="36"/>
  <c r="D58" i="36"/>
  <c r="R57" i="36"/>
  <c r="Q57" i="36"/>
  <c r="S57" i="36" s="1"/>
  <c r="P57" i="36"/>
  <c r="N57" i="36"/>
  <c r="M57" i="36"/>
  <c r="L57" i="36"/>
  <c r="O57" i="36" s="1"/>
  <c r="J57" i="36"/>
  <c r="I57" i="36"/>
  <c r="H57" i="36"/>
  <c r="F57" i="36"/>
  <c r="E57" i="36"/>
  <c r="D57" i="36"/>
  <c r="G57" i="36" s="1"/>
  <c r="R55" i="36"/>
  <c r="Q55" i="36"/>
  <c r="P55" i="36"/>
  <c r="N55" i="36"/>
  <c r="M55" i="36"/>
  <c r="L55" i="36"/>
  <c r="O55" i="36" s="1"/>
  <c r="J55" i="36"/>
  <c r="I55" i="36"/>
  <c r="H55" i="36"/>
  <c r="K55" i="36" s="1"/>
  <c r="F55" i="36"/>
  <c r="E55" i="36"/>
  <c r="D55" i="36"/>
  <c r="R54" i="36"/>
  <c r="Q54" i="36"/>
  <c r="S54" i="36" s="1"/>
  <c r="P54" i="36"/>
  <c r="N54" i="36"/>
  <c r="M54" i="36"/>
  <c r="L54" i="36"/>
  <c r="J54" i="36"/>
  <c r="I54" i="36"/>
  <c r="H54" i="36"/>
  <c r="F54" i="36"/>
  <c r="E54" i="36"/>
  <c r="D54" i="36"/>
  <c r="R53" i="36"/>
  <c r="Q53" i="36"/>
  <c r="P53" i="36"/>
  <c r="N53" i="36"/>
  <c r="M53" i="36"/>
  <c r="L53" i="36"/>
  <c r="O53" i="36" s="1"/>
  <c r="J53" i="36"/>
  <c r="I53" i="36"/>
  <c r="H53" i="36"/>
  <c r="F53" i="36"/>
  <c r="E53" i="36"/>
  <c r="D53" i="36"/>
  <c r="G53" i="36" s="1"/>
  <c r="R52" i="36"/>
  <c r="Q52" i="36"/>
  <c r="P52" i="36"/>
  <c r="N52" i="36"/>
  <c r="M52" i="36"/>
  <c r="L52" i="36"/>
  <c r="O52" i="36" s="1"/>
  <c r="J52" i="36"/>
  <c r="I52" i="36"/>
  <c r="H52" i="36"/>
  <c r="F52" i="36"/>
  <c r="E52" i="36"/>
  <c r="D52" i="36"/>
  <c r="R51" i="36"/>
  <c r="Q51" i="36"/>
  <c r="P51" i="36"/>
  <c r="N51" i="36"/>
  <c r="M51" i="36"/>
  <c r="L51" i="36"/>
  <c r="O51" i="36" s="1"/>
  <c r="J51" i="36"/>
  <c r="I51" i="36"/>
  <c r="H51" i="36"/>
  <c r="F51" i="36"/>
  <c r="E51" i="36"/>
  <c r="D51" i="36"/>
  <c r="R50" i="36"/>
  <c r="Q50" i="36"/>
  <c r="P50" i="36"/>
  <c r="N50" i="36"/>
  <c r="M50" i="36"/>
  <c r="L50" i="36"/>
  <c r="J50" i="36"/>
  <c r="I50" i="36"/>
  <c r="H50" i="36"/>
  <c r="F50" i="36"/>
  <c r="E50" i="36"/>
  <c r="D50" i="36"/>
  <c r="R48" i="36"/>
  <c r="Q48" i="36"/>
  <c r="P48" i="36"/>
  <c r="N48" i="36"/>
  <c r="M48" i="36"/>
  <c r="L48" i="36"/>
  <c r="O48" i="36" s="1"/>
  <c r="J48" i="36"/>
  <c r="I48" i="36"/>
  <c r="H48" i="36"/>
  <c r="F48" i="36"/>
  <c r="E48" i="36"/>
  <c r="D48" i="36"/>
  <c r="G48" i="36" s="1"/>
  <c r="R46" i="36"/>
  <c r="Q46" i="36"/>
  <c r="P46" i="36"/>
  <c r="S46" i="36" s="1"/>
  <c r="N46" i="36"/>
  <c r="M46" i="36"/>
  <c r="O46" i="36" s="1"/>
  <c r="L46" i="36"/>
  <c r="J46" i="36"/>
  <c r="I46" i="36"/>
  <c r="H46" i="36"/>
  <c r="K46" i="36" s="1"/>
  <c r="F46" i="36"/>
  <c r="E46" i="36"/>
  <c r="D46" i="36"/>
  <c r="S45" i="36"/>
  <c r="R45" i="36"/>
  <c r="Q45" i="36"/>
  <c r="P45" i="36"/>
  <c r="N45" i="36"/>
  <c r="M45" i="36"/>
  <c r="L45" i="36"/>
  <c r="O45" i="36" s="1"/>
  <c r="J45" i="36"/>
  <c r="I45" i="36"/>
  <c r="H45" i="36"/>
  <c r="K45" i="36" s="1"/>
  <c r="F45" i="36"/>
  <c r="E45" i="36"/>
  <c r="D45" i="36"/>
  <c r="G45" i="36" s="1"/>
  <c r="R44" i="36"/>
  <c r="Q44" i="36"/>
  <c r="P44" i="36"/>
  <c r="N44" i="36"/>
  <c r="M44" i="36"/>
  <c r="L44" i="36"/>
  <c r="J44" i="36"/>
  <c r="I44" i="36"/>
  <c r="H44" i="36"/>
  <c r="K44" i="36" s="1"/>
  <c r="F44" i="36"/>
  <c r="E44" i="36"/>
  <c r="D44" i="36"/>
  <c r="R43" i="36"/>
  <c r="Q43" i="36"/>
  <c r="P43" i="36"/>
  <c r="N43" i="36"/>
  <c r="M43" i="36"/>
  <c r="L43" i="36"/>
  <c r="O43" i="36" s="1"/>
  <c r="J43" i="36"/>
  <c r="I43" i="36"/>
  <c r="H43" i="36"/>
  <c r="K43" i="36" s="1"/>
  <c r="F43" i="36"/>
  <c r="E43" i="36"/>
  <c r="D43" i="36"/>
  <c r="R41" i="36"/>
  <c r="Q41" i="36"/>
  <c r="P41" i="36"/>
  <c r="N41" i="36"/>
  <c r="M41" i="36"/>
  <c r="L41" i="36"/>
  <c r="K41" i="36"/>
  <c r="J41" i="36"/>
  <c r="I41" i="36"/>
  <c r="H41" i="36"/>
  <c r="F41" i="36"/>
  <c r="E41" i="36"/>
  <c r="D41" i="36"/>
  <c r="R40" i="36"/>
  <c r="Q40" i="36"/>
  <c r="P40" i="36"/>
  <c r="N40" i="36"/>
  <c r="M40" i="36"/>
  <c r="L40" i="36"/>
  <c r="J40" i="36"/>
  <c r="I40" i="36"/>
  <c r="H40" i="36"/>
  <c r="K40" i="36" s="1"/>
  <c r="F40" i="36"/>
  <c r="E40" i="36"/>
  <c r="D40" i="36"/>
  <c r="R39" i="36"/>
  <c r="Q39" i="36"/>
  <c r="P39" i="36"/>
  <c r="N39" i="36"/>
  <c r="M39" i="36"/>
  <c r="O39" i="36" s="1"/>
  <c r="L39" i="36"/>
  <c r="J39" i="36"/>
  <c r="I39" i="36"/>
  <c r="H39" i="36"/>
  <c r="F39" i="36"/>
  <c r="E39" i="36"/>
  <c r="D39" i="36"/>
  <c r="R38" i="36"/>
  <c r="Q38" i="36"/>
  <c r="P38" i="36"/>
  <c r="N38" i="36"/>
  <c r="M38" i="36"/>
  <c r="L38" i="36"/>
  <c r="J38" i="36"/>
  <c r="I38" i="36"/>
  <c r="H38" i="36"/>
  <c r="G38" i="36"/>
  <c r="F38" i="36"/>
  <c r="E38" i="36"/>
  <c r="D38" i="36"/>
  <c r="R36" i="36"/>
  <c r="Q36" i="36"/>
  <c r="P36" i="36"/>
  <c r="N36" i="36"/>
  <c r="M36" i="36"/>
  <c r="L36" i="36"/>
  <c r="J36" i="36"/>
  <c r="I36" i="36"/>
  <c r="H36" i="36"/>
  <c r="F36" i="36"/>
  <c r="E36" i="36"/>
  <c r="D36" i="36"/>
  <c r="G36" i="36" s="1"/>
  <c r="R35" i="36"/>
  <c r="Q35" i="36"/>
  <c r="P35" i="36"/>
  <c r="S35" i="36" s="1"/>
  <c r="N35" i="36"/>
  <c r="M35" i="36"/>
  <c r="L35" i="36"/>
  <c r="J35" i="36"/>
  <c r="I35" i="36"/>
  <c r="H35" i="36"/>
  <c r="K35" i="36" s="1"/>
  <c r="F35" i="36"/>
  <c r="E35" i="36"/>
  <c r="D35" i="36"/>
  <c r="G35" i="36" s="1"/>
  <c r="R34" i="36"/>
  <c r="Q34" i="36"/>
  <c r="P34" i="36"/>
  <c r="N34" i="36"/>
  <c r="M34" i="36"/>
  <c r="L34" i="36"/>
  <c r="O34" i="36" s="1"/>
  <c r="J34" i="36"/>
  <c r="I34" i="36"/>
  <c r="H34" i="36"/>
  <c r="F34" i="36"/>
  <c r="E34" i="36"/>
  <c r="D34" i="36"/>
  <c r="R33" i="36"/>
  <c r="Q33" i="36"/>
  <c r="S33" i="36" s="1"/>
  <c r="P33" i="36"/>
  <c r="N33" i="36"/>
  <c r="M33" i="36"/>
  <c r="L33" i="36"/>
  <c r="J33" i="36"/>
  <c r="I33" i="36"/>
  <c r="K33" i="36" s="1"/>
  <c r="H33" i="36"/>
  <c r="F33" i="36"/>
  <c r="E33" i="36"/>
  <c r="D33" i="36"/>
  <c r="R32" i="36"/>
  <c r="Q32" i="36"/>
  <c r="P32" i="36"/>
  <c r="N32" i="36"/>
  <c r="M32" i="36"/>
  <c r="L32" i="36"/>
  <c r="J32" i="36"/>
  <c r="I32" i="36"/>
  <c r="H32" i="36"/>
  <c r="F32" i="36"/>
  <c r="E32" i="36"/>
  <c r="D32" i="36"/>
  <c r="R31" i="36"/>
  <c r="Q31" i="36"/>
  <c r="P31" i="36"/>
  <c r="N31" i="36"/>
  <c r="M31" i="36"/>
  <c r="L31" i="36"/>
  <c r="J31" i="36"/>
  <c r="I31" i="36"/>
  <c r="H31" i="36"/>
  <c r="F31" i="36"/>
  <c r="E31" i="36"/>
  <c r="G31" i="36" s="1"/>
  <c r="D31" i="36"/>
  <c r="R29" i="36"/>
  <c r="Q29" i="36"/>
  <c r="P29" i="36"/>
  <c r="S29" i="36" s="1"/>
  <c r="N29" i="36"/>
  <c r="M29" i="36"/>
  <c r="L29" i="36"/>
  <c r="J29" i="36"/>
  <c r="I29" i="36"/>
  <c r="H29" i="36"/>
  <c r="K29" i="36" s="1"/>
  <c r="F29" i="36"/>
  <c r="E29" i="36"/>
  <c r="D29" i="36"/>
  <c r="G29" i="36" s="1"/>
  <c r="R28" i="36"/>
  <c r="Q28" i="36"/>
  <c r="S28" i="36" s="1"/>
  <c r="P28" i="36"/>
  <c r="N28" i="36"/>
  <c r="M28" i="36"/>
  <c r="L28" i="36"/>
  <c r="J28" i="36"/>
  <c r="I28" i="36"/>
  <c r="H28" i="36"/>
  <c r="F28" i="36"/>
  <c r="E28" i="36"/>
  <c r="D28" i="36"/>
  <c r="R27" i="36"/>
  <c r="Q27" i="36"/>
  <c r="P27" i="36"/>
  <c r="N27" i="36"/>
  <c r="M27" i="36"/>
  <c r="L27" i="36"/>
  <c r="J27" i="36"/>
  <c r="I27" i="36"/>
  <c r="H27" i="36"/>
  <c r="F27" i="36"/>
  <c r="E27" i="36"/>
  <c r="D27" i="36"/>
  <c r="G27" i="36" s="1"/>
  <c r="R26" i="36"/>
  <c r="Q26" i="36"/>
  <c r="P26" i="36"/>
  <c r="S26" i="36" s="1"/>
  <c r="N26" i="36"/>
  <c r="M26" i="36"/>
  <c r="L26" i="36"/>
  <c r="J26" i="36"/>
  <c r="I26" i="36"/>
  <c r="H26" i="36"/>
  <c r="F26" i="36"/>
  <c r="E26" i="36"/>
  <c r="D26" i="36"/>
  <c r="R25" i="36"/>
  <c r="Q25" i="36"/>
  <c r="S25" i="36" s="1"/>
  <c r="P25" i="36"/>
  <c r="N25" i="36"/>
  <c r="M25" i="36"/>
  <c r="L25" i="36"/>
  <c r="O25" i="36" s="1"/>
  <c r="J25" i="36"/>
  <c r="I25" i="36"/>
  <c r="H25" i="36"/>
  <c r="F25" i="36"/>
  <c r="E25" i="36"/>
  <c r="D25" i="36"/>
  <c r="R24" i="36"/>
  <c r="S24" i="36" s="1"/>
  <c r="Q24" i="36"/>
  <c r="P24" i="36"/>
  <c r="N24" i="36"/>
  <c r="M24" i="36"/>
  <c r="L24" i="36"/>
  <c r="J24" i="36"/>
  <c r="I24" i="36"/>
  <c r="H24" i="36"/>
  <c r="F24" i="36"/>
  <c r="E24" i="36"/>
  <c r="D24" i="36"/>
  <c r="G24" i="36" s="1"/>
  <c r="R23" i="36"/>
  <c r="Q23" i="36"/>
  <c r="P23" i="36"/>
  <c r="N23" i="36"/>
  <c r="M23" i="36"/>
  <c r="O23" i="36" s="1"/>
  <c r="L23" i="36"/>
  <c r="J23" i="36"/>
  <c r="I23" i="36"/>
  <c r="H23" i="36"/>
  <c r="K23" i="36" s="1"/>
  <c r="F23" i="36"/>
  <c r="E23" i="36"/>
  <c r="D23" i="36"/>
  <c r="R22" i="36"/>
  <c r="Q22" i="36"/>
  <c r="P22" i="36"/>
  <c r="N22" i="36"/>
  <c r="M22" i="36"/>
  <c r="L22" i="36"/>
  <c r="J22" i="36"/>
  <c r="I22" i="36"/>
  <c r="H22" i="36"/>
  <c r="K22" i="36" s="1"/>
  <c r="F22" i="36"/>
  <c r="E22" i="36"/>
  <c r="D22" i="36"/>
  <c r="R21" i="36"/>
  <c r="Q21" i="36"/>
  <c r="P21" i="36"/>
  <c r="N21" i="36"/>
  <c r="M21" i="36"/>
  <c r="L21" i="36"/>
  <c r="J21" i="36"/>
  <c r="I21" i="36"/>
  <c r="H21" i="36"/>
  <c r="F21" i="36"/>
  <c r="E21" i="36"/>
  <c r="D21" i="36"/>
  <c r="G21" i="36" s="1"/>
  <c r="R20" i="36"/>
  <c r="Q20" i="36"/>
  <c r="P20" i="36"/>
  <c r="S20" i="36" s="1"/>
  <c r="N20" i="36"/>
  <c r="M20" i="36"/>
  <c r="L20" i="36"/>
  <c r="J20" i="36"/>
  <c r="K20" i="36" s="1"/>
  <c r="I20" i="36"/>
  <c r="H20" i="36"/>
  <c r="F20" i="36"/>
  <c r="E20" i="36"/>
  <c r="D20" i="36"/>
  <c r="R19" i="36"/>
  <c r="Q19" i="36"/>
  <c r="P19" i="36"/>
  <c r="N19" i="36"/>
  <c r="M19" i="36"/>
  <c r="L19" i="36"/>
  <c r="J19" i="36"/>
  <c r="I19" i="36"/>
  <c r="H19" i="36"/>
  <c r="F19" i="36"/>
  <c r="E19" i="36"/>
  <c r="D19" i="36"/>
  <c r="R98" i="37"/>
  <c r="Q98" i="37"/>
  <c r="P98" i="37"/>
  <c r="N98" i="37"/>
  <c r="M98" i="37"/>
  <c r="L98" i="37"/>
  <c r="J98" i="37"/>
  <c r="I98" i="37"/>
  <c r="H98" i="37"/>
  <c r="F98" i="37"/>
  <c r="E98" i="37"/>
  <c r="D98" i="37"/>
  <c r="G98" i="37" s="1"/>
  <c r="R97" i="37"/>
  <c r="Q97" i="37"/>
  <c r="P97" i="37"/>
  <c r="N97" i="37"/>
  <c r="M97" i="37"/>
  <c r="O97" i="37" s="1"/>
  <c r="L97" i="37"/>
  <c r="J97" i="37"/>
  <c r="I97" i="37"/>
  <c r="H97" i="37"/>
  <c r="K97" i="37" s="1"/>
  <c r="F97" i="37"/>
  <c r="E97" i="37"/>
  <c r="D97" i="37"/>
  <c r="R96" i="37"/>
  <c r="Q96" i="37"/>
  <c r="P96" i="37"/>
  <c r="N96" i="37"/>
  <c r="M96" i="37"/>
  <c r="O96" i="37" s="1"/>
  <c r="L96" i="37"/>
  <c r="J96" i="37"/>
  <c r="I96" i="37"/>
  <c r="H96" i="37"/>
  <c r="F96" i="37"/>
  <c r="E96" i="37"/>
  <c r="G96" i="37" s="1"/>
  <c r="D96" i="37"/>
  <c r="R95" i="37"/>
  <c r="Q95" i="37"/>
  <c r="S95" i="37" s="1"/>
  <c r="P95" i="37"/>
  <c r="N95" i="37"/>
  <c r="M95" i="37"/>
  <c r="L95" i="37"/>
  <c r="J95" i="37"/>
  <c r="I95" i="37"/>
  <c r="K95" i="37" s="1"/>
  <c r="H95" i="37"/>
  <c r="F95" i="37"/>
  <c r="G95" i="37" s="1"/>
  <c r="E95" i="37"/>
  <c r="D95" i="37"/>
  <c r="R93" i="37"/>
  <c r="Q93" i="37"/>
  <c r="P93" i="37"/>
  <c r="N93" i="37"/>
  <c r="M93" i="37"/>
  <c r="L93" i="37"/>
  <c r="J93" i="37"/>
  <c r="I93" i="37"/>
  <c r="H93" i="37"/>
  <c r="F93" i="37"/>
  <c r="E93" i="37"/>
  <c r="D93" i="37"/>
  <c r="R92" i="37"/>
  <c r="Q92" i="37"/>
  <c r="P92" i="37"/>
  <c r="N92" i="37"/>
  <c r="M92" i="37"/>
  <c r="L92" i="37"/>
  <c r="J92" i="37"/>
  <c r="I92" i="37"/>
  <c r="H92" i="37"/>
  <c r="F92" i="37"/>
  <c r="E92" i="37"/>
  <c r="D92" i="37"/>
  <c r="R91" i="37"/>
  <c r="Q91" i="37"/>
  <c r="P91" i="37"/>
  <c r="N91" i="37"/>
  <c r="M91" i="37"/>
  <c r="O91" i="37" s="1"/>
  <c r="L91" i="37"/>
  <c r="J91" i="37"/>
  <c r="I91" i="37"/>
  <c r="K91" i="37" s="1"/>
  <c r="H91" i="37"/>
  <c r="F91" i="37"/>
  <c r="E91" i="37"/>
  <c r="D91" i="37"/>
  <c r="R90" i="37"/>
  <c r="Q90" i="37"/>
  <c r="P90" i="37"/>
  <c r="N90" i="37"/>
  <c r="O90" i="37" s="1"/>
  <c r="M90" i="37"/>
  <c r="L90" i="37"/>
  <c r="J90" i="37"/>
  <c r="I90" i="37"/>
  <c r="H90" i="37"/>
  <c r="F90" i="37"/>
  <c r="E90" i="37"/>
  <c r="D90" i="37"/>
  <c r="R88" i="37"/>
  <c r="Q88" i="37"/>
  <c r="P88" i="37"/>
  <c r="N88" i="37"/>
  <c r="M88" i="37"/>
  <c r="O88" i="37" s="1"/>
  <c r="L88" i="37"/>
  <c r="J88" i="37"/>
  <c r="I88" i="37"/>
  <c r="H88" i="37"/>
  <c r="K88" i="37" s="1"/>
  <c r="F88" i="37"/>
  <c r="E88" i="37"/>
  <c r="D88" i="37"/>
  <c r="R87" i="37"/>
  <c r="Q87" i="37"/>
  <c r="P87" i="37"/>
  <c r="N87" i="37"/>
  <c r="M87" i="37"/>
  <c r="O87" i="37" s="1"/>
  <c r="L87" i="37"/>
  <c r="J87" i="37"/>
  <c r="I87" i="37"/>
  <c r="H87" i="37"/>
  <c r="F87" i="37"/>
  <c r="E87" i="37"/>
  <c r="D87" i="37"/>
  <c r="R86" i="37"/>
  <c r="Q86" i="37"/>
  <c r="S86" i="37" s="1"/>
  <c r="P86" i="37"/>
  <c r="N86" i="37"/>
  <c r="M86" i="37"/>
  <c r="L86" i="37"/>
  <c r="J86" i="37"/>
  <c r="I86" i="37"/>
  <c r="H86" i="37"/>
  <c r="F86" i="37"/>
  <c r="E86" i="37"/>
  <c r="G86" i="37" s="1"/>
  <c r="D86" i="37"/>
  <c r="R85" i="37"/>
  <c r="Q85" i="37"/>
  <c r="P85" i="37"/>
  <c r="N85" i="37"/>
  <c r="M85" i="37"/>
  <c r="L85" i="37"/>
  <c r="J85" i="37"/>
  <c r="I85" i="37"/>
  <c r="K85" i="37" s="1"/>
  <c r="H85" i="37"/>
  <c r="F85" i="37"/>
  <c r="E85" i="37"/>
  <c r="D85" i="37"/>
  <c r="R83" i="37"/>
  <c r="Q83" i="37"/>
  <c r="P83" i="37"/>
  <c r="S83" i="37" s="1"/>
  <c r="N83" i="37"/>
  <c r="M83" i="37"/>
  <c r="L83" i="37"/>
  <c r="J83" i="37"/>
  <c r="I83" i="37"/>
  <c r="H83" i="37"/>
  <c r="F83" i="37"/>
  <c r="E83" i="37"/>
  <c r="D83" i="37"/>
  <c r="R82" i="37"/>
  <c r="Q82" i="37"/>
  <c r="P82" i="37"/>
  <c r="N82" i="37"/>
  <c r="M82" i="37"/>
  <c r="O82" i="37" s="1"/>
  <c r="L82" i="37"/>
  <c r="J82" i="37"/>
  <c r="I82" i="37"/>
  <c r="K82" i="37" s="1"/>
  <c r="H82" i="37"/>
  <c r="F82" i="37"/>
  <c r="E82" i="37"/>
  <c r="D82" i="37"/>
  <c r="R81" i="37"/>
  <c r="Q81" i="37"/>
  <c r="P81" i="37"/>
  <c r="N81" i="37"/>
  <c r="O81" i="37" s="1"/>
  <c r="M81" i="37"/>
  <c r="L81" i="37"/>
  <c r="J81" i="37"/>
  <c r="I81" i="37"/>
  <c r="H81" i="37"/>
  <c r="F81" i="37"/>
  <c r="E81" i="37"/>
  <c r="D81" i="37"/>
  <c r="R80" i="37"/>
  <c r="Q80" i="37"/>
  <c r="S80" i="37" s="1"/>
  <c r="P80" i="37"/>
  <c r="N80" i="37"/>
  <c r="M80" i="37"/>
  <c r="L80" i="37"/>
  <c r="J80" i="37"/>
  <c r="I80" i="37"/>
  <c r="K80" i="37" s="1"/>
  <c r="H80" i="37"/>
  <c r="F80" i="37"/>
  <c r="E80" i="37"/>
  <c r="D80" i="37"/>
  <c r="R78" i="37"/>
  <c r="Q78" i="37"/>
  <c r="P78" i="37"/>
  <c r="N78" i="37"/>
  <c r="M78" i="37"/>
  <c r="O78" i="37" s="1"/>
  <c r="L78" i="37"/>
  <c r="J78" i="37"/>
  <c r="I78" i="37"/>
  <c r="H78" i="37"/>
  <c r="F78" i="37"/>
  <c r="E78" i="37"/>
  <c r="G78" i="37" s="1"/>
  <c r="D78" i="37"/>
  <c r="R77" i="37"/>
  <c r="Q77" i="37"/>
  <c r="S77" i="37" s="1"/>
  <c r="P77" i="37"/>
  <c r="N77" i="37"/>
  <c r="M77" i="37"/>
  <c r="L77" i="37"/>
  <c r="J77" i="37"/>
  <c r="I77" i="37"/>
  <c r="K77" i="37" s="1"/>
  <c r="H77" i="37"/>
  <c r="F77" i="37"/>
  <c r="G77" i="37" s="1"/>
  <c r="E77" i="37"/>
  <c r="D77" i="37"/>
  <c r="R76" i="37"/>
  <c r="Q76" i="37"/>
  <c r="P76" i="37"/>
  <c r="N76" i="37"/>
  <c r="M76" i="37"/>
  <c r="L76" i="37"/>
  <c r="K76" i="37"/>
  <c r="J76" i="37"/>
  <c r="I76" i="37"/>
  <c r="H76" i="37"/>
  <c r="F76" i="37"/>
  <c r="E76" i="37"/>
  <c r="D76" i="37"/>
  <c r="R74" i="37"/>
  <c r="Q74" i="37"/>
  <c r="P74" i="37"/>
  <c r="S74" i="37" s="1"/>
  <c r="N74" i="37"/>
  <c r="M74" i="37"/>
  <c r="L74" i="37"/>
  <c r="J74" i="37"/>
  <c r="I74" i="37"/>
  <c r="K74" i="37" s="1"/>
  <c r="H74" i="37"/>
  <c r="F74" i="37"/>
  <c r="E74" i="37"/>
  <c r="G74" i="37" s="1"/>
  <c r="D74" i="37"/>
  <c r="R73" i="37"/>
  <c r="Q73" i="37"/>
  <c r="P73" i="37"/>
  <c r="N73" i="37"/>
  <c r="M73" i="37"/>
  <c r="L73" i="37"/>
  <c r="J73" i="37"/>
  <c r="I73" i="37"/>
  <c r="K73" i="37" s="1"/>
  <c r="H73" i="37"/>
  <c r="F73" i="37"/>
  <c r="E73" i="37"/>
  <c r="D73" i="37"/>
  <c r="R72" i="37"/>
  <c r="Q72" i="37"/>
  <c r="P72" i="37"/>
  <c r="N72" i="37"/>
  <c r="M72" i="37"/>
  <c r="O72" i="37" s="1"/>
  <c r="L72" i="37"/>
  <c r="J72" i="37"/>
  <c r="I72" i="37"/>
  <c r="H72" i="37"/>
  <c r="F72" i="37"/>
  <c r="E72" i="37"/>
  <c r="D72" i="37"/>
  <c r="R71" i="37"/>
  <c r="Q71" i="37"/>
  <c r="P71" i="37"/>
  <c r="S71" i="37" s="1"/>
  <c r="N71" i="37"/>
  <c r="M71" i="37"/>
  <c r="L71" i="37"/>
  <c r="J71" i="37"/>
  <c r="I71" i="37"/>
  <c r="H71" i="37"/>
  <c r="F71" i="37"/>
  <c r="E71" i="37"/>
  <c r="D71" i="37"/>
  <c r="R70" i="37"/>
  <c r="Q70" i="37"/>
  <c r="P70" i="37"/>
  <c r="N70" i="37"/>
  <c r="M70" i="37"/>
  <c r="L70" i="37"/>
  <c r="J70" i="37"/>
  <c r="I70" i="37"/>
  <c r="H70" i="37"/>
  <c r="F70" i="37"/>
  <c r="E70" i="37"/>
  <c r="D70" i="37"/>
  <c r="R68" i="37"/>
  <c r="Q68" i="37"/>
  <c r="P68" i="37"/>
  <c r="N68" i="37"/>
  <c r="M68" i="37"/>
  <c r="L68" i="37"/>
  <c r="J68" i="37"/>
  <c r="I68" i="37"/>
  <c r="K68" i="37" s="1"/>
  <c r="H68" i="37"/>
  <c r="F68" i="37"/>
  <c r="E68" i="37"/>
  <c r="D68" i="37"/>
  <c r="G68" i="37" s="1"/>
  <c r="R67" i="37"/>
  <c r="Q67" i="37"/>
  <c r="P67" i="37"/>
  <c r="N67" i="37"/>
  <c r="M67" i="37"/>
  <c r="L67" i="37"/>
  <c r="J67" i="37"/>
  <c r="I67" i="37"/>
  <c r="K67" i="37" s="1"/>
  <c r="H67" i="37"/>
  <c r="F67" i="37"/>
  <c r="E67" i="37"/>
  <c r="D67" i="37"/>
  <c r="R66" i="37"/>
  <c r="Q66" i="37"/>
  <c r="S66" i="37" s="1"/>
  <c r="P66" i="37"/>
  <c r="N66" i="37"/>
  <c r="M66" i="37"/>
  <c r="L66" i="37"/>
  <c r="J66" i="37"/>
  <c r="I66" i="37"/>
  <c r="H66" i="37"/>
  <c r="F66" i="37"/>
  <c r="E66" i="37"/>
  <c r="D66" i="37"/>
  <c r="R65" i="37"/>
  <c r="Q65" i="37"/>
  <c r="P65" i="37"/>
  <c r="N65" i="37"/>
  <c r="M65" i="37"/>
  <c r="L65" i="37"/>
  <c r="J65" i="37"/>
  <c r="I65" i="37"/>
  <c r="K65" i="37" s="1"/>
  <c r="H65" i="37"/>
  <c r="F65" i="37"/>
  <c r="E65" i="37"/>
  <c r="D65" i="37"/>
  <c r="G65" i="37" s="1"/>
  <c r="R64" i="37"/>
  <c r="Q64" i="37"/>
  <c r="P64" i="37"/>
  <c r="N64" i="37"/>
  <c r="M64" i="37"/>
  <c r="O64" i="37" s="1"/>
  <c r="L64" i="37"/>
  <c r="J64" i="37"/>
  <c r="I64" i="37"/>
  <c r="H64" i="37"/>
  <c r="F64" i="37"/>
  <c r="E64" i="37"/>
  <c r="D64" i="37"/>
  <c r="R63" i="37"/>
  <c r="Q63" i="37"/>
  <c r="P63" i="37"/>
  <c r="N63" i="37"/>
  <c r="M63" i="37"/>
  <c r="L63" i="37"/>
  <c r="O63" i="37" s="1"/>
  <c r="J63" i="37"/>
  <c r="I63" i="37"/>
  <c r="H63" i="37"/>
  <c r="F63" i="37"/>
  <c r="E63" i="37"/>
  <c r="D63" i="37"/>
  <c r="R62" i="37"/>
  <c r="Q62" i="37"/>
  <c r="P62" i="37"/>
  <c r="S62" i="37" s="1"/>
  <c r="N62" i="37"/>
  <c r="M62" i="37"/>
  <c r="L62" i="37"/>
  <c r="J62" i="37"/>
  <c r="I62" i="37"/>
  <c r="H62" i="37"/>
  <c r="F62" i="37"/>
  <c r="E62" i="37"/>
  <c r="D62" i="37"/>
  <c r="R60" i="37"/>
  <c r="Q60" i="37"/>
  <c r="S60" i="37" s="1"/>
  <c r="P60" i="37"/>
  <c r="N60" i="37"/>
  <c r="M60" i="37"/>
  <c r="O60" i="37" s="1"/>
  <c r="L60" i="37"/>
  <c r="J60" i="37"/>
  <c r="I60" i="37"/>
  <c r="H60" i="37"/>
  <c r="F60" i="37"/>
  <c r="E60" i="37"/>
  <c r="G60" i="37" s="1"/>
  <c r="D60" i="37"/>
  <c r="R59" i="37"/>
  <c r="Q59" i="37"/>
  <c r="S59" i="37" s="1"/>
  <c r="P59" i="37"/>
  <c r="N59" i="37"/>
  <c r="M59" i="37"/>
  <c r="L59" i="37"/>
  <c r="J59" i="37"/>
  <c r="I59" i="37"/>
  <c r="K59" i="37" s="1"/>
  <c r="H59" i="37"/>
  <c r="F59" i="37"/>
  <c r="G59" i="37" s="1"/>
  <c r="E59" i="37"/>
  <c r="D59" i="37"/>
  <c r="R57" i="37"/>
  <c r="Q57" i="37"/>
  <c r="P57" i="37"/>
  <c r="N57" i="37"/>
  <c r="M57" i="37"/>
  <c r="L57" i="37"/>
  <c r="J57" i="37"/>
  <c r="I57" i="37"/>
  <c r="H57" i="37"/>
  <c r="F57" i="37"/>
  <c r="E57" i="37"/>
  <c r="D57" i="37"/>
  <c r="R55" i="37"/>
  <c r="Q55" i="37"/>
  <c r="P55" i="37"/>
  <c r="N55" i="37"/>
  <c r="M55" i="37"/>
  <c r="O55" i="37" s="1"/>
  <c r="L55" i="37"/>
  <c r="J55" i="37"/>
  <c r="I55" i="37"/>
  <c r="H55" i="37"/>
  <c r="F55" i="37"/>
  <c r="E55" i="37"/>
  <c r="D55" i="37"/>
  <c r="R54" i="37"/>
  <c r="Q54" i="37"/>
  <c r="P54" i="37"/>
  <c r="N54" i="37"/>
  <c r="M54" i="37"/>
  <c r="L54" i="37"/>
  <c r="O54" i="37" s="1"/>
  <c r="J54" i="37"/>
  <c r="I54" i="37"/>
  <c r="H54" i="37"/>
  <c r="F54" i="37"/>
  <c r="E54" i="37"/>
  <c r="D54" i="37"/>
  <c r="R53" i="37"/>
  <c r="Q53" i="37"/>
  <c r="P53" i="37"/>
  <c r="S53" i="37" s="1"/>
  <c r="N53" i="37"/>
  <c r="M53" i="37"/>
  <c r="L53" i="37"/>
  <c r="J53" i="37"/>
  <c r="I53" i="37"/>
  <c r="K53" i="37" s="1"/>
  <c r="H53" i="37"/>
  <c r="F53" i="37"/>
  <c r="E53" i="37"/>
  <c r="G53" i="37" s="1"/>
  <c r="D53" i="37"/>
  <c r="R52" i="37"/>
  <c r="Q52" i="37"/>
  <c r="P52" i="37"/>
  <c r="N52" i="37"/>
  <c r="M52" i="37"/>
  <c r="O52" i="37" s="1"/>
  <c r="L52" i="37"/>
  <c r="J52" i="37"/>
  <c r="I52" i="37"/>
  <c r="H52" i="37"/>
  <c r="F52" i="37"/>
  <c r="E52" i="37"/>
  <c r="D52" i="37"/>
  <c r="R51" i="37"/>
  <c r="Q51" i="37"/>
  <c r="P51" i="37"/>
  <c r="N51" i="37"/>
  <c r="M51" i="37"/>
  <c r="O51" i="37" s="1"/>
  <c r="L51" i="37"/>
  <c r="J51" i="37"/>
  <c r="I51" i="37"/>
  <c r="H51" i="37"/>
  <c r="F51" i="37"/>
  <c r="E51" i="37"/>
  <c r="D51" i="37"/>
  <c r="R50" i="37"/>
  <c r="Q50" i="37"/>
  <c r="S50" i="37" s="1"/>
  <c r="P50" i="37"/>
  <c r="N50" i="37"/>
  <c r="M50" i="37"/>
  <c r="L50" i="37"/>
  <c r="J50" i="37"/>
  <c r="I50" i="37"/>
  <c r="H50" i="37"/>
  <c r="G50" i="37"/>
  <c r="F50" i="37"/>
  <c r="E50" i="37"/>
  <c r="D50" i="37"/>
  <c r="R48" i="37"/>
  <c r="Q48" i="37"/>
  <c r="P48" i="37"/>
  <c r="O48" i="37"/>
  <c r="N48" i="37"/>
  <c r="M48" i="37"/>
  <c r="L48" i="37"/>
  <c r="J48" i="37"/>
  <c r="I48" i="37"/>
  <c r="H48" i="37"/>
  <c r="K48" i="37" s="1"/>
  <c r="F48" i="37"/>
  <c r="E48" i="37"/>
  <c r="G48" i="37" s="1"/>
  <c r="D48" i="37"/>
  <c r="R46" i="37"/>
  <c r="Q46" i="37"/>
  <c r="P46" i="37"/>
  <c r="S46" i="37" s="1"/>
  <c r="N46" i="37"/>
  <c r="M46" i="37"/>
  <c r="O46" i="37" s="1"/>
  <c r="L46" i="37"/>
  <c r="J46" i="37"/>
  <c r="I46" i="37"/>
  <c r="H46" i="37"/>
  <c r="K46" i="37" s="1"/>
  <c r="F46" i="37"/>
  <c r="E46" i="37"/>
  <c r="D46" i="37"/>
  <c r="R45" i="37"/>
  <c r="Q45" i="37"/>
  <c r="P45" i="37"/>
  <c r="N45" i="37"/>
  <c r="M45" i="37"/>
  <c r="L45" i="37"/>
  <c r="J45" i="37"/>
  <c r="I45" i="37"/>
  <c r="H45" i="37"/>
  <c r="K45" i="37" s="1"/>
  <c r="F45" i="37"/>
  <c r="E45" i="37"/>
  <c r="D45" i="37"/>
  <c r="R44" i="37"/>
  <c r="Q44" i="37"/>
  <c r="P44" i="37"/>
  <c r="N44" i="37"/>
  <c r="M44" i="37"/>
  <c r="L44" i="37"/>
  <c r="J44" i="37"/>
  <c r="I44" i="37"/>
  <c r="H44" i="37"/>
  <c r="F44" i="37"/>
  <c r="E44" i="37"/>
  <c r="D44" i="37"/>
  <c r="G44" i="37" s="1"/>
  <c r="R43" i="37"/>
  <c r="Q43" i="37"/>
  <c r="P43" i="37"/>
  <c r="N43" i="37"/>
  <c r="M43" i="37"/>
  <c r="L43" i="37"/>
  <c r="J43" i="37"/>
  <c r="I43" i="37"/>
  <c r="H43" i="37"/>
  <c r="K43" i="37" s="1"/>
  <c r="F43" i="37"/>
  <c r="E43" i="37"/>
  <c r="D43" i="37"/>
  <c r="R41" i="37"/>
  <c r="Q41" i="37"/>
  <c r="P41" i="37"/>
  <c r="S41" i="37" s="1"/>
  <c r="N41" i="37"/>
  <c r="M41" i="37"/>
  <c r="L41" i="37"/>
  <c r="J41" i="37"/>
  <c r="I41" i="37"/>
  <c r="H41" i="37"/>
  <c r="F41" i="37"/>
  <c r="E41" i="37"/>
  <c r="D41" i="37"/>
  <c r="G41" i="37" s="1"/>
  <c r="R40" i="37"/>
  <c r="Q40" i="37"/>
  <c r="P40" i="37"/>
  <c r="N40" i="37"/>
  <c r="M40" i="37"/>
  <c r="L40" i="37"/>
  <c r="J40" i="37"/>
  <c r="I40" i="37"/>
  <c r="H40" i="37"/>
  <c r="F40" i="37"/>
  <c r="E40" i="37"/>
  <c r="D40" i="37"/>
  <c r="R39" i="37"/>
  <c r="Q39" i="37"/>
  <c r="P39" i="37"/>
  <c r="N39" i="37"/>
  <c r="M39" i="37"/>
  <c r="L39" i="37"/>
  <c r="J39" i="37"/>
  <c r="I39" i="37"/>
  <c r="K39" i="37" s="1"/>
  <c r="H39" i="37"/>
  <c r="F39" i="37"/>
  <c r="E39" i="37"/>
  <c r="D39" i="37"/>
  <c r="R38" i="37"/>
  <c r="Q38" i="37"/>
  <c r="P38" i="37"/>
  <c r="O38" i="37"/>
  <c r="N38" i="37"/>
  <c r="M38" i="37"/>
  <c r="L38" i="37"/>
  <c r="J38" i="37"/>
  <c r="I38" i="37"/>
  <c r="H38" i="37"/>
  <c r="F38" i="37"/>
  <c r="E38" i="37"/>
  <c r="D38" i="37"/>
  <c r="R36" i="37"/>
  <c r="Q36" i="37"/>
  <c r="P36" i="37"/>
  <c r="N36" i="37"/>
  <c r="M36" i="37"/>
  <c r="L36" i="37"/>
  <c r="J36" i="37"/>
  <c r="I36" i="37"/>
  <c r="H36" i="37"/>
  <c r="F36" i="37"/>
  <c r="G36" i="37" s="1"/>
  <c r="E36" i="37"/>
  <c r="D36" i="37"/>
  <c r="R35" i="37"/>
  <c r="Q35" i="37"/>
  <c r="P35" i="37"/>
  <c r="N35" i="37"/>
  <c r="M35" i="37"/>
  <c r="L35" i="37"/>
  <c r="O35" i="37" s="1"/>
  <c r="J35" i="37"/>
  <c r="I35" i="37"/>
  <c r="H35" i="37"/>
  <c r="K35" i="37" s="1"/>
  <c r="F35" i="37"/>
  <c r="E35" i="37"/>
  <c r="D35" i="37"/>
  <c r="G35" i="37" s="1"/>
  <c r="R34" i="37"/>
  <c r="Q34" i="37"/>
  <c r="P34" i="37"/>
  <c r="N34" i="37"/>
  <c r="M34" i="37"/>
  <c r="L34" i="37"/>
  <c r="O34" i="37" s="1"/>
  <c r="J34" i="37"/>
  <c r="I34" i="37"/>
  <c r="H34" i="37"/>
  <c r="K34" i="37" s="1"/>
  <c r="F34" i="37"/>
  <c r="E34" i="37"/>
  <c r="D34" i="37"/>
  <c r="G34" i="37" s="1"/>
  <c r="R33" i="37"/>
  <c r="Q33" i="37"/>
  <c r="P33" i="37"/>
  <c r="N33" i="37"/>
  <c r="M33" i="37"/>
  <c r="L33" i="37"/>
  <c r="J33" i="37"/>
  <c r="I33" i="37"/>
  <c r="H33" i="37"/>
  <c r="F33" i="37"/>
  <c r="E33" i="37"/>
  <c r="D33" i="37"/>
  <c r="G33" i="37" s="1"/>
  <c r="R32" i="37"/>
  <c r="Q32" i="37"/>
  <c r="P32" i="37"/>
  <c r="N32" i="37"/>
  <c r="M32" i="37"/>
  <c r="L32" i="37"/>
  <c r="J32" i="37"/>
  <c r="I32" i="37"/>
  <c r="K32" i="37" s="1"/>
  <c r="H32" i="37"/>
  <c r="F32" i="37"/>
  <c r="E32" i="37"/>
  <c r="D32" i="37"/>
  <c r="R31" i="37"/>
  <c r="Q31" i="37"/>
  <c r="P31" i="37"/>
  <c r="N31" i="37"/>
  <c r="M31" i="37"/>
  <c r="L31" i="37"/>
  <c r="J31" i="37"/>
  <c r="I31" i="37"/>
  <c r="H31" i="37"/>
  <c r="F31" i="37"/>
  <c r="E31" i="37"/>
  <c r="D31" i="37"/>
  <c r="R29" i="37"/>
  <c r="Q29" i="37"/>
  <c r="P29" i="37"/>
  <c r="N29" i="37"/>
  <c r="M29" i="37"/>
  <c r="L29" i="37"/>
  <c r="O29" i="37" s="1"/>
  <c r="J29" i="37"/>
  <c r="I29" i="37"/>
  <c r="H29" i="37"/>
  <c r="K29" i="37" s="1"/>
  <c r="F29" i="37"/>
  <c r="E29" i="37"/>
  <c r="D29" i="37"/>
  <c r="R28" i="37"/>
  <c r="Q28" i="37"/>
  <c r="P28" i="37"/>
  <c r="N28" i="37"/>
  <c r="M28" i="37"/>
  <c r="L28" i="37"/>
  <c r="O28" i="37" s="1"/>
  <c r="J28" i="37"/>
  <c r="I28" i="37"/>
  <c r="H28" i="37"/>
  <c r="F28" i="37"/>
  <c r="E28" i="37"/>
  <c r="D28" i="37"/>
  <c r="S27" i="37"/>
  <c r="R27" i="37"/>
  <c r="Q27" i="37"/>
  <c r="P27" i="37"/>
  <c r="N27" i="37"/>
  <c r="M27" i="37"/>
  <c r="L27" i="37"/>
  <c r="J27" i="37"/>
  <c r="I27" i="37"/>
  <c r="H27" i="37"/>
  <c r="F27" i="37"/>
  <c r="E27" i="37"/>
  <c r="D27" i="37"/>
  <c r="G27" i="37" s="1"/>
  <c r="R26" i="37"/>
  <c r="Q26" i="37"/>
  <c r="P26" i="37"/>
  <c r="N26" i="37"/>
  <c r="M26" i="37"/>
  <c r="L26" i="37"/>
  <c r="J26" i="37"/>
  <c r="I26" i="37"/>
  <c r="H26" i="37"/>
  <c r="F26" i="37"/>
  <c r="E26" i="37"/>
  <c r="D26" i="37"/>
  <c r="R25" i="37"/>
  <c r="Q25" i="37"/>
  <c r="P25" i="37"/>
  <c r="N25" i="37"/>
  <c r="M25" i="37"/>
  <c r="L25" i="37"/>
  <c r="J25" i="37"/>
  <c r="I25" i="37"/>
  <c r="H25" i="37"/>
  <c r="F25" i="37"/>
  <c r="E25" i="37"/>
  <c r="D25" i="37"/>
  <c r="G25" i="37" s="1"/>
  <c r="R24" i="37"/>
  <c r="Q24" i="37"/>
  <c r="P24" i="37"/>
  <c r="N24" i="37"/>
  <c r="M24" i="37"/>
  <c r="L24" i="37"/>
  <c r="J24" i="37"/>
  <c r="I24" i="37"/>
  <c r="H24" i="37"/>
  <c r="F24" i="37"/>
  <c r="E24" i="37"/>
  <c r="D24" i="37"/>
  <c r="G24" i="37" s="1"/>
  <c r="R23" i="37"/>
  <c r="Q23" i="37"/>
  <c r="P23" i="37"/>
  <c r="N23" i="37"/>
  <c r="M23" i="37"/>
  <c r="L23" i="37"/>
  <c r="K23" i="37"/>
  <c r="J23" i="37"/>
  <c r="I23" i="37"/>
  <c r="H23" i="37"/>
  <c r="F23" i="37"/>
  <c r="E23" i="37"/>
  <c r="D23" i="37"/>
  <c r="R22" i="37"/>
  <c r="Q22" i="37"/>
  <c r="P22" i="37"/>
  <c r="N22" i="37"/>
  <c r="M22" i="37"/>
  <c r="L22" i="37"/>
  <c r="O22" i="37" s="1"/>
  <c r="J22" i="37"/>
  <c r="I22" i="37"/>
  <c r="H22" i="37"/>
  <c r="F22" i="37"/>
  <c r="E22" i="37"/>
  <c r="D22" i="37"/>
  <c r="R21" i="37"/>
  <c r="S21" i="37" s="1"/>
  <c r="Q21" i="37"/>
  <c r="P21" i="37"/>
  <c r="N21" i="37"/>
  <c r="M21" i="37"/>
  <c r="L21" i="37"/>
  <c r="J21" i="37"/>
  <c r="I21" i="37"/>
  <c r="H21" i="37"/>
  <c r="F21" i="37"/>
  <c r="E21" i="37"/>
  <c r="D21" i="37"/>
  <c r="R20" i="37"/>
  <c r="Q20" i="37"/>
  <c r="P20" i="37"/>
  <c r="N20" i="37"/>
  <c r="M20" i="37"/>
  <c r="L20" i="37"/>
  <c r="J20" i="37"/>
  <c r="I20" i="37"/>
  <c r="H20" i="37"/>
  <c r="F20" i="37"/>
  <c r="E20" i="37"/>
  <c r="G20" i="37" s="1"/>
  <c r="D20" i="37"/>
  <c r="R19" i="37"/>
  <c r="Q19" i="37"/>
  <c r="P19" i="37"/>
  <c r="N19" i="37"/>
  <c r="M19" i="37"/>
  <c r="L19" i="37"/>
  <c r="O19" i="37" s="1"/>
  <c r="J19" i="37"/>
  <c r="I19" i="37"/>
  <c r="H19" i="37"/>
  <c r="F19" i="37"/>
  <c r="E19" i="37"/>
  <c r="D19" i="37"/>
  <c r="R98" i="33"/>
  <c r="Q98" i="33"/>
  <c r="S98" i="33" s="1"/>
  <c r="P98" i="33"/>
  <c r="N98" i="33"/>
  <c r="M98" i="33"/>
  <c r="L98" i="33"/>
  <c r="J98" i="33"/>
  <c r="I98" i="33"/>
  <c r="K98" i="33" s="1"/>
  <c r="H98" i="33"/>
  <c r="F98" i="33"/>
  <c r="E98" i="33"/>
  <c r="D98" i="33"/>
  <c r="R97" i="33"/>
  <c r="Q97" i="33"/>
  <c r="P97" i="33"/>
  <c r="S97" i="33" s="1"/>
  <c r="O97" i="33"/>
  <c r="N97" i="33"/>
  <c r="M97" i="33"/>
  <c r="L97" i="33"/>
  <c r="J97" i="33"/>
  <c r="I97" i="33"/>
  <c r="H97" i="33"/>
  <c r="F97" i="33"/>
  <c r="E97" i="33"/>
  <c r="D97" i="33"/>
  <c r="G97" i="33" s="1"/>
  <c r="R96" i="33"/>
  <c r="Q96" i="33"/>
  <c r="S96" i="33" s="1"/>
  <c r="P96" i="33"/>
  <c r="N96" i="33"/>
  <c r="M96" i="33"/>
  <c r="O96" i="33" s="1"/>
  <c r="L96" i="33"/>
  <c r="J96" i="33"/>
  <c r="I96" i="33"/>
  <c r="H96" i="33"/>
  <c r="K96" i="33" s="1"/>
  <c r="F96" i="33"/>
  <c r="E96" i="33"/>
  <c r="D96" i="33"/>
  <c r="R95" i="33"/>
  <c r="Q95" i="33"/>
  <c r="P95" i="33"/>
  <c r="N95" i="33"/>
  <c r="M95" i="33"/>
  <c r="L95" i="33"/>
  <c r="J95" i="33"/>
  <c r="I95" i="33"/>
  <c r="H95" i="33"/>
  <c r="K95" i="33" s="1"/>
  <c r="F95" i="33"/>
  <c r="E95" i="33"/>
  <c r="D95" i="33"/>
  <c r="R93" i="33"/>
  <c r="Q93" i="33"/>
  <c r="S93" i="33" s="1"/>
  <c r="P93" i="33"/>
  <c r="N93" i="33"/>
  <c r="M93" i="33"/>
  <c r="O93" i="33" s="1"/>
  <c r="L93" i="33"/>
  <c r="J93" i="33"/>
  <c r="I93" i="33"/>
  <c r="H93" i="33"/>
  <c r="K93" i="33" s="1"/>
  <c r="G93" i="33"/>
  <c r="F93" i="33"/>
  <c r="E93" i="33"/>
  <c r="D93" i="33"/>
  <c r="R92" i="33"/>
  <c r="Q92" i="33"/>
  <c r="P92" i="33"/>
  <c r="N92" i="33"/>
  <c r="M92" i="33"/>
  <c r="L92" i="33"/>
  <c r="J92" i="33"/>
  <c r="I92" i="33"/>
  <c r="H92" i="33"/>
  <c r="F92" i="33"/>
  <c r="E92" i="33"/>
  <c r="G92" i="33" s="1"/>
  <c r="D92" i="33"/>
  <c r="R91" i="33"/>
  <c r="Q91" i="33"/>
  <c r="P91" i="33"/>
  <c r="N91" i="33"/>
  <c r="M91" i="33"/>
  <c r="L91" i="33"/>
  <c r="O91" i="33" s="1"/>
  <c r="J91" i="33"/>
  <c r="I91" i="33"/>
  <c r="H91" i="33"/>
  <c r="F91" i="33"/>
  <c r="E91" i="33"/>
  <c r="D91" i="33"/>
  <c r="R90" i="33"/>
  <c r="Q90" i="33"/>
  <c r="P90" i="33"/>
  <c r="S90" i="33" s="1"/>
  <c r="N90" i="33"/>
  <c r="M90" i="33"/>
  <c r="L90" i="33"/>
  <c r="J90" i="33"/>
  <c r="I90" i="33"/>
  <c r="H90" i="33"/>
  <c r="K90" i="33" s="1"/>
  <c r="F90" i="33"/>
  <c r="E90" i="33"/>
  <c r="D90" i="33"/>
  <c r="R88" i="33"/>
  <c r="Q88" i="33"/>
  <c r="P88" i="33"/>
  <c r="S88" i="33" s="1"/>
  <c r="O88" i="33"/>
  <c r="N88" i="33"/>
  <c r="M88" i="33"/>
  <c r="L88" i="33"/>
  <c r="J88" i="33"/>
  <c r="I88" i="33"/>
  <c r="H88" i="33"/>
  <c r="F88" i="33"/>
  <c r="E88" i="33"/>
  <c r="D88" i="33"/>
  <c r="G88" i="33" s="1"/>
  <c r="R87" i="33"/>
  <c r="Q87" i="33"/>
  <c r="S87" i="33" s="1"/>
  <c r="P87" i="33"/>
  <c r="N87" i="33"/>
  <c r="M87" i="33"/>
  <c r="O87" i="33" s="1"/>
  <c r="L87" i="33"/>
  <c r="J87" i="33"/>
  <c r="I87" i="33"/>
  <c r="H87" i="33"/>
  <c r="F87" i="33"/>
  <c r="E87" i="33"/>
  <c r="D87" i="33"/>
  <c r="G87" i="33" s="1"/>
  <c r="R86" i="33"/>
  <c r="Q86" i="33"/>
  <c r="P86" i="33"/>
  <c r="N86" i="33"/>
  <c r="M86" i="33"/>
  <c r="L86" i="33"/>
  <c r="J86" i="33"/>
  <c r="I86" i="33"/>
  <c r="H86" i="33"/>
  <c r="F86" i="33"/>
  <c r="E86" i="33"/>
  <c r="D86" i="33"/>
  <c r="R85" i="33"/>
  <c r="Q85" i="33"/>
  <c r="P85" i="33"/>
  <c r="N85" i="33"/>
  <c r="M85" i="33"/>
  <c r="L85" i="33"/>
  <c r="J85" i="33"/>
  <c r="I85" i="33"/>
  <c r="K85" i="33" s="1"/>
  <c r="H85" i="33"/>
  <c r="F85" i="33"/>
  <c r="E85" i="33"/>
  <c r="D85" i="33"/>
  <c r="R83" i="33"/>
  <c r="Q83" i="33"/>
  <c r="P83" i="33"/>
  <c r="N83" i="33"/>
  <c r="M83" i="33"/>
  <c r="L83" i="33"/>
  <c r="O83" i="33" s="1"/>
  <c r="J83" i="33"/>
  <c r="I83" i="33"/>
  <c r="K83" i="33" s="1"/>
  <c r="H83" i="33"/>
  <c r="F83" i="33"/>
  <c r="E83" i="33"/>
  <c r="G83" i="33" s="1"/>
  <c r="D83" i="33"/>
  <c r="R82" i="33"/>
  <c r="Q82" i="33"/>
  <c r="P82" i="33"/>
  <c r="S82" i="33" s="1"/>
  <c r="N82" i="33"/>
  <c r="M82" i="33"/>
  <c r="L82" i="33"/>
  <c r="O82" i="33" s="1"/>
  <c r="J82" i="33"/>
  <c r="I82" i="33"/>
  <c r="H82" i="33"/>
  <c r="F82" i="33"/>
  <c r="E82" i="33"/>
  <c r="D82" i="33"/>
  <c r="R81" i="33"/>
  <c r="Q81" i="33"/>
  <c r="P81" i="33"/>
  <c r="S81" i="33" s="1"/>
  <c r="N81" i="33"/>
  <c r="M81" i="33"/>
  <c r="L81" i="33"/>
  <c r="J81" i="33"/>
  <c r="I81" i="33"/>
  <c r="H81" i="33"/>
  <c r="F81" i="33"/>
  <c r="E81" i="33"/>
  <c r="D81" i="33"/>
  <c r="R80" i="33"/>
  <c r="Q80" i="33"/>
  <c r="P80" i="33"/>
  <c r="N80" i="33"/>
  <c r="M80" i="33"/>
  <c r="L80" i="33"/>
  <c r="J80" i="33"/>
  <c r="I80" i="33"/>
  <c r="H80" i="33"/>
  <c r="F80" i="33"/>
  <c r="E80" i="33"/>
  <c r="D80" i="33"/>
  <c r="R78" i="33"/>
  <c r="Q78" i="33"/>
  <c r="S78" i="33" s="1"/>
  <c r="P78" i="33"/>
  <c r="N78" i="33"/>
  <c r="M78" i="33"/>
  <c r="O78" i="33" s="1"/>
  <c r="L78" i="33"/>
  <c r="J78" i="33"/>
  <c r="I78" i="33"/>
  <c r="H78" i="33"/>
  <c r="F78" i="33"/>
  <c r="E78" i="33"/>
  <c r="D78" i="33"/>
  <c r="G78" i="33" s="1"/>
  <c r="R77" i="33"/>
  <c r="Q77" i="33"/>
  <c r="P77" i="33"/>
  <c r="N77" i="33"/>
  <c r="M77" i="33"/>
  <c r="L77" i="33"/>
  <c r="J77" i="33"/>
  <c r="I77" i="33"/>
  <c r="H77" i="33"/>
  <c r="F77" i="33"/>
  <c r="E77" i="33"/>
  <c r="D77" i="33"/>
  <c r="R76" i="33"/>
  <c r="Q76" i="33"/>
  <c r="P76" i="33"/>
  <c r="N76" i="33"/>
  <c r="M76" i="33"/>
  <c r="L76" i="33"/>
  <c r="J76" i="33"/>
  <c r="I76" i="33"/>
  <c r="K76" i="33" s="1"/>
  <c r="H76" i="33"/>
  <c r="F76" i="33"/>
  <c r="E76" i="33"/>
  <c r="D76" i="33"/>
  <c r="R74" i="33"/>
  <c r="Q74" i="33"/>
  <c r="P74" i="33"/>
  <c r="N74" i="33"/>
  <c r="M74" i="33"/>
  <c r="L74" i="33"/>
  <c r="J74" i="33"/>
  <c r="I74" i="33"/>
  <c r="H74" i="33"/>
  <c r="F74" i="33"/>
  <c r="E74" i="33"/>
  <c r="G74" i="33" s="1"/>
  <c r="D74" i="33"/>
  <c r="R73" i="33"/>
  <c r="Q73" i="33"/>
  <c r="P73" i="33"/>
  <c r="S73" i="33" s="1"/>
  <c r="N73" i="33"/>
  <c r="M73" i="33"/>
  <c r="L73" i="33"/>
  <c r="O73" i="33" s="1"/>
  <c r="J73" i="33"/>
  <c r="I73" i="33"/>
  <c r="H73" i="33"/>
  <c r="F73" i="33"/>
  <c r="E73" i="33"/>
  <c r="D73" i="33"/>
  <c r="R72" i="33"/>
  <c r="Q72" i="33"/>
  <c r="P72" i="33"/>
  <c r="S72" i="33" s="1"/>
  <c r="N72" i="33"/>
  <c r="M72" i="33"/>
  <c r="L72" i="33"/>
  <c r="J72" i="33"/>
  <c r="I72" i="33"/>
  <c r="H72" i="33"/>
  <c r="F72" i="33"/>
  <c r="E72" i="33"/>
  <c r="D72" i="33"/>
  <c r="R71" i="33"/>
  <c r="Q71" i="33"/>
  <c r="P71" i="33"/>
  <c r="N71" i="33"/>
  <c r="M71" i="33"/>
  <c r="L71" i="33"/>
  <c r="J71" i="33"/>
  <c r="I71" i="33"/>
  <c r="H71" i="33"/>
  <c r="F71" i="33"/>
  <c r="E71" i="33"/>
  <c r="D71" i="33"/>
  <c r="R70" i="33"/>
  <c r="Q70" i="33"/>
  <c r="P70" i="33"/>
  <c r="S70" i="33" s="1"/>
  <c r="N70" i="33"/>
  <c r="M70" i="33"/>
  <c r="L70" i="33"/>
  <c r="O70" i="33" s="1"/>
  <c r="J70" i="33"/>
  <c r="I70" i="33"/>
  <c r="H70" i="33"/>
  <c r="F70" i="33"/>
  <c r="E70" i="33"/>
  <c r="D70" i="33"/>
  <c r="R68" i="33"/>
  <c r="Q68" i="33"/>
  <c r="P68" i="33"/>
  <c r="N68" i="33"/>
  <c r="M68" i="33"/>
  <c r="L68" i="33"/>
  <c r="J68" i="33"/>
  <c r="I68" i="33"/>
  <c r="H68" i="33"/>
  <c r="F68" i="33"/>
  <c r="E68" i="33"/>
  <c r="D68" i="33"/>
  <c r="R67" i="33"/>
  <c r="Q67" i="33"/>
  <c r="P67" i="33"/>
  <c r="S67" i="33" s="1"/>
  <c r="N67" i="33"/>
  <c r="M67" i="33"/>
  <c r="L67" i="33"/>
  <c r="O67" i="33" s="1"/>
  <c r="J67" i="33"/>
  <c r="I67" i="33"/>
  <c r="H67" i="33"/>
  <c r="F67" i="33"/>
  <c r="E67" i="33"/>
  <c r="D67" i="33"/>
  <c r="R66" i="33"/>
  <c r="Q66" i="33"/>
  <c r="P66" i="33"/>
  <c r="S66" i="33" s="1"/>
  <c r="N66" i="33"/>
  <c r="M66" i="33"/>
  <c r="L66" i="33"/>
  <c r="J66" i="33"/>
  <c r="I66" i="33"/>
  <c r="H66" i="33"/>
  <c r="F66" i="33"/>
  <c r="E66" i="33"/>
  <c r="D66" i="33"/>
  <c r="G66" i="33" s="1"/>
  <c r="R65" i="33"/>
  <c r="Q65" i="33"/>
  <c r="P65" i="33"/>
  <c r="N65" i="33"/>
  <c r="M65" i="33"/>
  <c r="L65" i="33"/>
  <c r="O65" i="33" s="1"/>
  <c r="J65" i="33"/>
  <c r="I65" i="33"/>
  <c r="H65" i="33"/>
  <c r="F65" i="33"/>
  <c r="E65" i="33"/>
  <c r="G65" i="33" s="1"/>
  <c r="D65" i="33"/>
  <c r="R64" i="33"/>
  <c r="Q64" i="33"/>
  <c r="P64" i="33"/>
  <c r="N64" i="33"/>
  <c r="M64" i="33"/>
  <c r="L64" i="33"/>
  <c r="O64" i="33" s="1"/>
  <c r="J64" i="33"/>
  <c r="I64" i="33"/>
  <c r="H64" i="33"/>
  <c r="F64" i="33"/>
  <c r="E64" i="33"/>
  <c r="D64" i="33"/>
  <c r="R63" i="33"/>
  <c r="Q63" i="33"/>
  <c r="P63" i="33"/>
  <c r="S63" i="33" s="1"/>
  <c r="N63" i="33"/>
  <c r="M63" i="33"/>
  <c r="L63" i="33"/>
  <c r="J63" i="33"/>
  <c r="I63" i="33"/>
  <c r="H63" i="33"/>
  <c r="F63" i="33"/>
  <c r="E63" i="33"/>
  <c r="D63" i="33"/>
  <c r="R62" i="33"/>
  <c r="Q62" i="33"/>
  <c r="P62" i="33"/>
  <c r="N62" i="33"/>
  <c r="M62" i="33"/>
  <c r="L62" i="33"/>
  <c r="J62" i="33"/>
  <c r="I62" i="33"/>
  <c r="H62" i="33"/>
  <c r="F62" i="33"/>
  <c r="E62" i="33"/>
  <c r="D62" i="33"/>
  <c r="R60" i="33"/>
  <c r="Q60" i="33"/>
  <c r="P60" i="33"/>
  <c r="S60" i="33" s="1"/>
  <c r="N60" i="33"/>
  <c r="M60" i="33"/>
  <c r="L60" i="33"/>
  <c r="J60" i="33"/>
  <c r="I60" i="33"/>
  <c r="H60" i="33"/>
  <c r="K60" i="33" s="1"/>
  <c r="F60" i="33"/>
  <c r="E60" i="33"/>
  <c r="D60" i="33"/>
  <c r="G60" i="33" s="1"/>
  <c r="R59" i="33"/>
  <c r="Q59" i="33"/>
  <c r="P59" i="33"/>
  <c r="N59" i="33"/>
  <c r="M59" i="33"/>
  <c r="L59" i="33"/>
  <c r="J59" i="33"/>
  <c r="I59" i="33"/>
  <c r="H59" i="33"/>
  <c r="K59" i="33" s="1"/>
  <c r="F59" i="33"/>
  <c r="E59" i="33"/>
  <c r="D59" i="33"/>
  <c r="R58" i="33"/>
  <c r="Q58" i="33"/>
  <c r="P58" i="33"/>
  <c r="S58" i="33" s="1"/>
  <c r="N58" i="33"/>
  <c r="M58" i="33"/>
  <c r="L58" i="33"/>
  <c r="O58" i="33" s="1"/>
  <c r="J58" i="33"/>
  <c r="I58" i="33"/>
  <c r="H58" i="33"/>
  <c r="F58" i="33"/>
  <c r="E58" i="33"/>
  <c r="D58" i="33"/>
  <c r="R57" i="33"/>
  <c r="Q57" i="33"/>
  <c r="P57" i="33"/>
  <c r="S57" i="33" s="1"/>
  <c r="N57" i="33"/>
  <c r="M57" i="33"/>
  <c r="L57" i="33"/>
  <c r="J57" i="33"/>
  <c r="I57" i="33"/>
  <c r="H57" i="33"/>
  <c r="K57" i="33" s="1"/>
  <c r="F57" i="33"/>
  <c r="E57" i="33"/>
  <c r="G57" i="33" s="1"/>
  <c r="D57" i="33"/>
  <c r="R55" i="33"/>
  <c r="Q55" i="33"/>
  <c r="P55" i="33"/>
  <c r="S55" i="33" s="1"/>
  <c r="N55" i="33"/>
  <c r="M55" i="33"/>
  <c r="L55" i="33"/>
  <c r="J55" i="33"/>
  <c r="I55" i="33"/>
  <c r="H55" i="33"/>
  <c r="F55" i="33"/>
  <c r="E55" i="33"/>
  <c r="D55" i="33"/>
  <c r="R54" i="33"/>
  <c r="Q54" i="33"/>
  <c r="P54" i="33"/>
  <c r="S54" i="33" s="1"/>
  <c r="N54" i="33"/>
  <c r="M54" i="33"/>
  <c r="L54" i="33"/>
  <c r="J54" i="33"/>
  <c r="I54" i="33"/>
  <c r="H54" i="33"/>
  <c r="K54" i="33" s="1"/>
  <c r="F54" i="33"/>
  <c r="E54" i="33"/>
  <c r="D54" i="33"/>
  <c r="G54" i="33" s="1"/>
  <c r="R53" i="33"/>
  <c r="Q53" i="33"/>
  <c r="P53" i="33"/>
  <c r="N53" i="33"/>
  <c r="M53" i="33"/>
  <c r="L53" i="33"/>
  <c r="J53" i="33"/>
  <c r="I53" i="33"/>
  <c r="H53" i="33"/>
  <c r="F53" i="33"/>
  <c r="E53" i="33"/>
  <c r="D53" i="33"/>
  <c r="R52" i="33"/>
  <c r="Q52" i="33"/>
  <c r="P52" i="33"/>
  <c r="S52" i="33" s="1"/>
  <c r="N52" i="33"/>
  <c r="M52" i="33"/>
  <c r="O52" i="33" s="1"/>
  <c r="L52" i="33"/>
  <c r="J52" i="33"/>
  <c r="I52" i="33"/>
  <c r="H52" i="33"/>
  <c r="F52" i="33"/>
  <c r="E52" i="33"/>
  <c r="D52" i="33"/>
  <c r="R51" i="33"/>
  <c r="Q51" i="33"/>
  <c r="P51" i="33"/>
  <c r="N51" i="33"/>
  <c r="M51" i="33"/>
  <c r="L51" i="33"/>
  <c r="J51" i="33"/>
  <c r="I51" i="33"/>
  <c r="H51" i="33"/>
  <c r="F51" i="33"/>
  <c r="E51" i="33"/>
  <c r="D51" i="33"/>
  <c r="R50" i="33"/>
  <c r="Q50" i="33"/>
  <c r="P50" i="33"/>
  <c r="N50" i="33"/>
  <c r="M50" i="33"/>
  <c r="L50" i="33"/>
  <c r="J50" i="33"/>
  <c r="I50" i="33"/>
  <c r="H50" i="33"/>
  <c r="F50" i="33"/>
  <c r="E50" i="33"/>
  <c r="G50" i="33" s="1"/>
  <c r="D50" i="33"/>
  <c r="R48" i="33"/>
  <c r="Q48" i="33"/>
  <c r="S48" i="33" s="1"/>
  <c r="P48" i="33"/>
  <c r="N48" i="33"/>
  <c r="M48" i="33"/>
  <c r="O48" i="33" s="1"/>
  <c r="L48" i="33"/>
  <c r="J48" i="33"/>
  <c r="I48" i="33"/>
  <c r="H48" i="33"/>
  <c r="K48" i="33" s="1"/>
  <c r="F48" i="33"/>
  <c r="E48" i="33"/>
  <c r="G48" i="33" s="1"/>
  <c r="D48" i="33"/>
  <c r="R46" i="33"/>
  <c r="Q46" i="33"/>
  <c r="S46" i="33" s="1"/>
  <c r="P46" i="33"/>
  <c r="N46" i="33"/>
  <c r="O46" i="33" s="1"/>
  <c r="M46" i="33"/>
  <c r="L46" i="33"/>
  <c r="J46" i="33"/>
  <c r="I46" i="33"/>
  <c r="H46" i="33"/>
  <c r="F46" i="33"/>
  <c r="E46" i="33"/>
  <c r="D46" i="33"/>
  <c r="R45" i="33"/>
  <c r="Q45" i="33"/>
  <c r="P45" i="33"/>
  <c r="N45" i="33"/>
  <c r="M45" i="33"/>
  <c r="L45" i="33"/>
  <c r="J45" i="33"/>
  <c r="I45" i="33"/>
  <c r="H45" i="33"/>
  <c r="K45" i="33" s="1"/>
  <c r="F45" i="33"/>
  <c r="E45" i="33"/>
  <c r="D45" i="33"/>
  <c r="R44" i="33"/>
  <c r="Q44" i="33"/>
  <c r="P44" i="33"/>
  <c r="N44" i="33"/>
  <c r="M44" i="33"/>
  <c r="L44" i="33"/>
  <c r="J44" i="33"/>
  <c r="I44" i="33"/>
  <c r="H44" i="33"/>
  <c r="K44" i="33" s="1"/>
  <c r="F44" i="33"/>
  <c r="E44" i="33"/>
  <c r="D44" i="33"/>
  <c r="R43" i="33"/>
  <c r="Q43" i="33"/>
  <c r="S43" i="33" s="1"/>
  <c r="P43" i="33"/>
  <c r="N43" i="33"/>
  <c r="M43" i="33"/>
  <c r="L43" i="33"/>
  <c r="J43" i="33"/>
  <c r="I43" i="33"/>
  <c r="H43" i="33"/>
  <c r="F43" i="33"/>
  <c r="E43" i="33"/>
  <c r="D43" i="33"/>
  <c r="R41" i="33"/>
  <c r="Q41" i="33"/>
  <c r="P41" i="33"/>
  <c r="N41" i="33"/>
  <c r="M41" i="33"/>
  <c r="L41" i="33"/>
  <c r="J41" i="33"/>
  <c r="I41" i="33"/>
  <c r="H41" i="33"/>
  <c r="K41" i="33" s="1"/>
  <c r="F41" i="33"/>
  <c r="E41" i="33"/>
  <c r="D41" i="33"/>
  <c r="R40" i="33"/>
  <c r="Q40" i="33"/>
  <c r="P40" i="33"/>
  <c r="S40" i="33" s="1"/>
  <c r="N40" i="33"/>
  <c r="M40" i="33"/>
  <c r="L40" i="33"/>
  <c r="J40" i="33"/>
  <c r="I40" i="33"/>
  <c r="K40" i="33" s="1"/>
  <c r="H40" i="33"/>
  <c r="F40" i="33"/>
  <c r="E40" i="33"/>
  <c r="D40" i="33"/>
  <c r="R39" i="33"/>
  <c r="Q39" i="33"/>
  <c r="P39" i="33"/>
  <c r="S39" i="33" s="1"/>
  <c r="N39" i="33"/>
  <c r="M39" i="33"/>
  <c r="L39" i="33"/>
  <c r="J39" i="33"/>
  <c r="I39" i="33"/>
  <c r="H39" i="33"/>
  <c r="K39" i="33" s="1"/>
  <c r="F39" i="33"/>
  <c r="E39" i="33"/>
  <c r="D39" i="33"/>
  <c r="R38" i="33"/>
  <c r="Q38" i="33"/>
  <c r="S38" i="33" s="1"/>
  <c r="P38" i="33"/>
  <c r="N38" i="33"/>
  <c r="M38" i="33"/>
  <c r="L38" i="33"/>
  <c r="J38" i="33"/>
  <c r="I38" i="33"/>
  <c r="H38" i="33"/>
  <c r="K38" i="33" s="1"/>
  <c r="F38" i="33"/>
  <c r="E38" i="33"/>
  <c r="D38" i="33"/>
  <c r="R36" i="33"/>
  <c r="Q36" i="33"/>
  <c r="P36" i="33"/>
  <c r="S36" i="33" s="1"/>
  <c r="N36" i="33"/>
  <c r="M36" i="33"/>
  <c r="L36" i="33"/>
  <c r="J36" i="33"/>
  <c r="I36" i="33"/>
  <c r="H36" i="33"/>
  <c r="F36" i="33"/>
  <c r="E36" i="33"/>
  <c r="D36" i="33"/>
  <c r="R35" i="33"/>
  <c r="Q35" i="33"/>
  <c r="P35" i="33"/>
  <c r="N35" i="33"/>
  <c r="M35" i="33"/>
  <c r="L35" i="33"/>
  <c r="O35" i="33" s="1"/>
  <c r="J35" i="33"/>
  <c r="I35" i="33"/>
  <c r="K35" i="33" s="1"/>
  <c r="H35" i="33"/>
  <c r="F35" i="33"/>
  <c r="E35" i="33"/>
  <c r="D35" i="33"/>
  <c r="R34" i="33"/>
  <c r="Q34" i="33"/>
  <c r="P34" i="33"/>
  <c r="N34" i="33"/>
  <c r="M34" i="33"/>
  <c r="O34" i="33" s="1"/>
  <c r="L34" i="33"/>
  <c r="J34" i="33"/>
  <c r="I34" i="33"/>
  <c r="H34" i="33"/>
  <c r="F34" i="33"/>
  <c r="E34" i="33"/>
  <c r="D34" i="33"/>
  <c r="S33" i="33"/>
  <c r="R33" i="33"/>
  <c r="Q33" i="33"/>
  <c r="P33" i="33"/>
  <c r="N33" i="33"/>
  <c r="M33" i="33"/>
  <c r="L33" i="33"/>
  <c r="J33" i="33"/>
  <c r="I33" i="33"/>
  <c r="H33" i="33"/>
  <c r="F33" i="33"/>
  <c r="E33" i="33"/>
  <c r="D33" i="33"/>
  <c r="R32" i="33"/>
  <c r="Q32" i="33"/>
  <c r="S32" i="33" s="1"/>
  <c r="P32" i="33"/>
  <c r="N32" i="33"/>
  <c r="M32" i="33"/>
  <c r="L32" i="33"/>
  <c r="J32" i="33"/>
  <c r="I32" i="33"/>
  <c r="H32" i="33"/>
  <c r="F32" i="33"/>
  <c r="E32" i="33"/>
  <c r="D32" i="33"/>
  <c r="R31" i="33"/>
  <c r="Q31" i="33"/>
  <c r="P31" i="33"/>
  <c r="N31" i="33"/>
  <c r="M31" i="33"/>
  <c r="L31" i="33"/>
  <c r="J31" i="33"/>
  <c r="I31" i="33"/>
  <c r="H31" i="33"/>
  <c r="F31" i="33"/>
  <c r="G31" i="33" s="1"/>
  <c r="E31" i="33"/>
  <c r="D31" i="33"/>
  <c r="R29" i="33"/>
  <c r="Q29" i="33"/>
  <c r="P29" i="33"/>
  <c r="N29" i="33"/>
  <c r="M29" i="33"/>
  <c r="O29" i="33" s="1"/>
  <c r="L29" i="33"/>
  <c r="J29" i="33"/>
  <c r="I29" i="33"/>
  <c r="K29" i="33" s="1"/>
  <c r="H29" i="33"/>
  <c r="F29" i="33"/>
  <c r="E29" i="33"/>
  <c r="D29" i="33"/>
  <c r="S28" i="33"/>
  <c r="R28" i="33"/>
  <c r="Q28" i="33"/>
  <c r="P28" i="33"/>
  <c r="N28" i="33"/>
  <c r="M28" i="33"/>
  <c r="L28" i="33"/>
  <c r="J28" i="33"/>
  <c r="I28" i="33"/>
  <c r="H28" i="33"/>
  <c r="F28" i="33"/>
  <c r="E28" i="33"/>
  <c r="D28" i="33"/>
  <c r="R27" i="33"/>
  <c r="Q27" i="33"/>
  <c r="P27" i="33"/>
  <c r="S27" i="33" s="1"/>
  <c r="N27" i="33"/>
  <c r="M27" i="33"/>
  <c r="L27" i="33"/>
  <c r="J27" i="33"/>
  <c r="I27" i="33"/>
  <c r="H27" i="33"/>
  <c r="F27" i="33"/>
  <c r="E27" i="33"/>
  <c r="D27" i="33"/>
  <c r="R26" i="33"/>
  <c r="Q26" i="33"/>
  <c r="P26" i="33"/>
  <c r="N26" i="33"/>
  <c r="M26" i="33"/>
  <c r="L26" i="33"/>
  <c r="J26" i="33"/>
  <c r="I26" i="33"/>
  <c r="H26" i="33"/>
  <c r="F26" i="33"/>
  <c r="E26" i="33"/>
  <c r="D26" i="33"/>
  <c r="R25" i="33"/>
  <c r="Q25" i="33"/>
  <c r="P25" i="33"/>
  <c r="N25" i="33"/>
  <c r="M25" i="33"/>
  <c r="L25" i="33"/>
  <c r="O25" i="33" s="1"/>
  <c r="J25" i="33"/>
  <c r="I25" i="33"/>
  <c r="K25" i="33" s="1"/>
  <c r="H25" i="33"/>
  <c r="F25" i="33"/>
  <c r="E25" i="33"/>
  <c r="D25" i="33"/>
  <c r="R24" i="33"/>
  <c r="Q24" i="33"/>
  <c r="P24" i="33"/>
  <c r="N24" i="33"/>
  <c r="M24" i="33"/>
  <c r="L24" i="33"/>
  <c r="J24" i="33"/>
  <c r="I24" i="33"/>
  <c r="H24" i="33"/>
  <c r="F24" i="33"/>
  <c r="E24" i="33"/>
  <c r="D24" i="33"/>
  <c r="R23" i="33"/>
  <c r="Q23" i="33"/>
  <c r="P23" i="33"/>
  <c r="N23" i="33"/>
  <c r="M23" i="33"/>
  <c r="L23" i="33"/>
  <c r="J23" i="33"/>
  <c r="I23" i="33"/>
  <c r="H23" i="33"/>
  <c r="F23" i="33"/>
  <c r="E23" i="33"/>
  <c r="D23" i="33"/>
  <c r="R22" i="33"/>
  <c r="Q22" i="33"/>
  <c r="P22" i="33"/>
  <c r="S22" i="33" s="1"/>
  <c r="N22" i="33"/>
  <c r="M22" i="33"/>
  <c r="L22" i="33"/>
  <c r="O22" i="33" s="1"/>
  <c r="J22" i="33"/>
  <c r="I22" i="33"/>
  <c r="H22" i="33"/>
  <c r="G22" i="33"/>
  <c r="F22" i="33"/>
  <c r="E22" i="33"/>
  <c r="D22" i="33"/>
  <c r="R21" i="33"/>
  <c r="Q21" i="33"/>
  <c r="S21" i="33" s="1"/>
  <c r="P21" i="33"/>
  <c r="N21" i="33"/>
  <c r="M21" i="33"/>
  <c r="O21" i="33" s="1"/>
  <c r="L21" i="33"/>
  <c r="J21" i="33"/>
  <c r="I21" i="33"/>
  <c r="H21" i="33"/>
  <c r="F21" i="33"/>
  <c r="E21" i="33"/>
  <c r="D21" i="33"/>
  <c r="R20" i="33"/>
  <c r="Q20" i="33"/>
  <c r="S20" i="33" s="1"/>
  <c r="P20" i="33"/>
  <c r="N20" i="33"/>
  <c r="M20" i="33"/>
  <c r="O20" i="33" s="1"/>
  <c r="L20" i="33"/>
  <c r="J20" i="33"/>
  <c r="I20" i="33"/>
  <c r="H20" i="33"/>
  <c r="F20" i="33"/>
  <c r="E20" i="33"/>
  <c r="D20" i="33"/>
  <c r="R19" i="33"/>
  <c r="Q19" i="33"/>
  <c r="P19" i="33"/>
  <c r="S19" i="33" s="1"/>
  <c r="N19" i="33"/>
  <c r="M19" i="33"/>
  <c r="L19" i="33"/>
  <c r="J19" i="33"/>
  <c r="I19" i="33"/>
  <c r="K19" i="33" s="1"/>
  <c r="H19" i="33"/>
  <c r="F19" i="33"/>
  <c r="E19" i="33"/>
  <c r="D19" i="33"/>
  <c r="R98" i="19"/>
  <c r="Q98" i="19"/>
  <c r="P98" i="19"/>
  <c r="S98" i="19" s="1"/>
  <c r="N98" i="19"/>
  <c r="M98" i="19"/>
  <c r="L98" i="19"/>
  <c r="J98" i="19"/>
  <c r="I98" i="19"/>
  <c r="H98" i="19"/>
  <c r="K98" i="19" s="1"/>
  <c r="F98" i="19"/>
  <c r="E98" i="19"/>
  <c r="D98" i="19"/>
  <c r="R97" i="19"/>
  <c r="Q97" i="19"/>
  <c r="P97" i="19"/>
  <c r="N97" i="19"/>
  <c r="M97" i="19"/>
  <c r="O97" i="19" s="1"/>
  <c r="L97" i="19"/>
  <c r="J97" i="19"/>
  <c r="I97" i="19"/>
  <c r="H97" i="19"/>
  <c r="F97" i="19"/>
  <c r="E97" i="19"/>
  <c r="D97" i="19"/>
  <c r="G97" i="19" s="1"/>
  <c r="S96" i="19"/>
  <c r="R96" i="19"/>
  <c r="Q96" i="19"/>
  <c r="P96" i="19"/>
  <c r="N96" i="19"/>
  <c r="M96" i="19"/>
  <c r="L96" i="19"/>
  <c r="J96" i="19"/>
  <c r="I96" i="19"/>
  <c r="H96" i="19"/>
  <c r="K96" i="19" s="1"/>
  <c r="F96" i="19"/>
  <c r="E96" i="19"/>
  <c r="D96" i="19"/>
  <c r="R95" i="19"/>
  <c r="Q95" i="19"/>
  <c r="P95" i="19"/>
  <c r="N95" i="19"/>
  <c r="M95" i="19"/>
  <c r="L95" i="19"/>
  <c r="J95" i="19"/>
  <c r="I95" i="19"/>
  <c r="H95" i="19"/>
  <c r="K95" i="19" s="1"/>
  <c r="F95" i="19"/>
  <c r="E95" i="19"/>
  <c r="D95" i="19"/>
  <c r="R93" i="19"/>
  <c r="Q93" i="19"/>
  <c r="P93" i="19"/>
  <c r="S93" i="19" s="1"/>
  <c r="N93" i="19"/>
  <c r="M93" i="19"/>
  <c r="L93" i="19"/>
  <c r="J93" i="19"/>
  <c r="I93" i="19"/>
  <c r="H93" i="19"/>
  <c r="F93" i="19"/>
  <c r="E93" i="19"/>
  <c r="D93" i="19"/>
  <c r="R92" i="19"/>
  <c r="Q92" i="19"/>
  <c r="P92" i="19"/>
  <c r="N92" i="19"/>
  <c r="M92" i="19"/>
  <c r="L92" i="19"/>
  <c r="K92" i="19"/>
  <c r="J92" i="19"/>
  <c r="I92" i="19"/>
  <c r="H92" i="19"/>
  <c r="F92" i="19"/>
  <c r="E92" i="19"/>
  <c r="D92" i="19"/>
  <c r="R91" i="19"/>
  <c r="Q91" i="19"/>
  <c r="P91" i="19"/>
  <c r="N91" i="19"/>
  <c r="M91" i="19"/>
  <c r="L91" i="19"/>
  <c r="O91" i="19" s="1"/>
  <c r="J91" i="19"/>
  <c r="I91" i="19"/>
  <c r="H91" i="19"/>
  <c r="F91" i="19"/>
  <c r="E91" i="19"/>
  <c r="D91" i="19"/>
  <c r="G91" i="19" s="1"/>
  <c r="R90" i="19"/>
  <c r="Q90" i="19"/>
  <c r="P90" i="19"/>
  <c r="N90" i="19"/>
  <c r="M90" i="19"/>
  <c r="L90" i="19"/>
  <c r="J90" i="19"/>
  <c r="I90" i="19"/>
  <c r="H90" i="19"/>
  <c r="F90" i="19"/>
  <c r="E90" i="19"/>
  <c r="D90" i="19"/>
  <c r="G90" i="19" s="1"/>
  <c r="R88" i="19"/>
  <c r="Q88" i="19"/>
  <c r="P88" i="19"/>
  <c r="N88" i="19"/>
  <c r="M88" i="19"/>
  <c r="O88" i="19" s="1"/>
  <c r="L88" i="19"/>
  <c r="J88" i="19"/>
  <c r="I88" i="19"/>
  <c r="H88" i="19"/>
  <c r="F88" i="19"/>
  <c r="E88" i="19"/>
  <c r="D88" i="19"/>
  <c r="R87" i="19"/>
  <c r="S87" i="19" s="1"/>
  <c r="Q87" i="19"/>
  <c r="P87" i="19"/>
  <c r="N87" i="19"/>
  <c r="M87" i="19"/>
  <c r="L87" i="19"/>
  <c r="J87" i="19"/>
  <c r="I87" i="19"/>
  <c r="H87" i="19"/>
  <c r="K87" i="19" s="1"/>
  <c r="F87" i="19"/>
  <c r="E87" i="19"/>
  <c r="D87" i="19"/>
  <c r="R86" i="19"/>
  <c r="Q86" i="19"/>
  <c r="P86" i="19"/>
  <c r="N86" i="19"/>
  <c r="M86" i="19"/>
  <c r="L86" i="19"/>
  <c r="O86" i="19" s="1"/>
  <c r="J86" i="19"/>
  <c r="I86" i="19"/>
  <c r="H86" i="19"/>
  <c r="K86" i="19" s="1"/>
  <c r="F86" i="19"/>
  <c r="E86" i="19"/>
  <c r="D86" i="19"/>
  <c r="R85" i="19"/>
  <c r="Q85" i="19"/>
  <c r="P85" i="19"/>
  <c r="N85" i="19"/>
  <c r="M85" i="19"/>
  <c r="L85" i="19"/>
  <c r="O85" i="19" s="1"/>
  <c r="J85" i="19"/>
  <c r="I85" i="19"/>
  <c r="H85" i="19"/>
  <c r="F85" i="19"/>
  <c r="E85" i="19"/>
  <c r="D85" i="19"/>
  <c r="G85" i="19" s="1"/>
  <c r="R83" i="19"/>
  <c r="Q83" i="19"/>
  <c r="P83" i="19"/>
  <c r="N83" i="19"/>
  <c r="M83" i="19"/>
  <c r="L83" i="19"/>
  <c r="O83" i="19" s="1"/>
  <c r="J83" i="19"/>
  <c r="I83" i="19"/>
  <c r="H83" i="19"/>
  <c r="K83" i="19" s="1"/>
  <c r="F83" i="19"/>
  <c r="E83" i="19"/>
  <c r="D83" i="19"/>
  <c r="R82" i="19"/>
  <c r="Q82" i="19"/>
  <c r="P82" i="19"/>
  <c r="N82" i="19"/>
  <c r="M82" i="19"/>
  <c r="L82" i="19"/>
  <c r="J82" i="19"/>
  <c r="I82" i="19"/>
  <c r="H82" i="19"/>
  <c r="F82" i="19"/>
  <c r="E82" i="19"/>
  <c r="D82" i="19"/>
  <c r="G82" i="19" s="1"/>
  <c r="R81" i="19"/>
  <c r="Q81" i="19"/>
  <c r="P81" i="19"/>
  <c r="N81" i="19"/>
  <c r="M81" i="19"/>
  <c r="L81" i="19"/>
  <c r="J81" i="19"/>
  <c r="I81" i="19"/>
  <c r="H81" i="19"/>
  <c r="F81" i="19"/>
  <c r="E81" i="19"/>
  <c r="D81" i="19"/>
  <c r="G81" i="19" s="1"/>
  <c r="R80" i="19"/>
  <c r="Q80" i="19"/>
  <c r="P80" i="19"/>
  <c r="N80" i="19"/>
  <c r="M80" i="19"/>
  <c r="L80" i="19"/>
  <c r="O80" i="19" s="1"/>
  <c r="K80" i="19"/>
  <c r="J80" i="19"/>
  <c r="I80" i="19"/>
  <c r="H80" i="19"/>
  <c r="F80" i="19"/>
  <c r="E80" i="19"/>
  <c r="D80" i="19"/>
  <c r="R78" i="19"/>
  <c r="Q78" i="19"/>
  <c r="P78" i="19"/>
  <c r="S78" i="19" s="1"/>
  <c r="N78" i="19"/>
  <c r="M78" i="19"/>
  <c r="L78" i="19"/>
  <c r="J78" i="19"/>
  <c r="I78" i="19"/>
  <c r="H78" i="19"/>
  <c r="K78" i="19" s="1"/>
  <c r="F78" i="19"/>
  <c r="E78" i="19"/>
  <c r="D78" i="19"/>
  <c r="R77" i="19"/>
  <c r="Q77" i="19"/>
  <c r="P77" i="19"/>
  <c r="N77" i="19"/>
  <c r="M77" i="19"/>
  <c r="L77" i="19"/>
  <c r="J77" i="19"/>
  <c r="I77" i="19"/>
  <c r="H77" i="19"/>
  <c r="K77" i="19" s="1"/>
  <c r="F77" i="19"/>
  <c r="E77" i="19"/>
  <c r="D77" i="19"/>
  <c r="R76" i="19"/>
  <c r="Q76" i="19"/>
  <c r="P76" i="19"/>
  <c r="N76" i="19"/>
  <c r="M76" i="19"/>
  <c r="L76" i="19"/>
  <c r="O76" i="19" s="1"/>
  <c r="J76" i="19"/>
  <c r="I76" i="19"/>
  <c r="H76" i="19"/>
  <c r="F76" i="19"/>
  <c r="E76" i="19"/>
  <c r="D76" i="19"/>
  <c r="R74" i="19"/>
  <c r="Q74" i="19"/>
  <c r="P74" i="19"/>
  <c r="S74" i="19" s="1"/>
  <c r="N74" i="19"/>
  <c r="M74" i="19"/>
  <c r="L74" i="19"/>
  <c r="O74" i="19" s="1"/>
  <c r="J74" i="19"/>
  <c r="I74" i="19"/>
  <c r="H74" i="19"/>
  <c r="K74" i="19" s="1"/>
  <c r="F74" i="19"/>
  <c r="E74" i="19"/>
  <c r="D74" i="19"/>
  <c r="R73" i="19"/>
  <c r="Q73" i="19"/>
  <c r="P73" i="19"/>
  <c r="N73" i="19"/>
  <c r="M73" i="19"/>
  <c r="L73" i="19"/>
  <c r="J73" i="19"/>
  <c r="I73" i="19"/>
  <c r="H73" i="19"/>
  <c r="F73" i="19"/>
  <c r="E73" i="19"/>
  <c r="D73" i="19"/>
  <c r="G73" i="19" s="1"/>
  <c r="R72" i="19"/>
  <c r="Q72" i="19"/>
  <c r="P72" i="19"/>
  <c r="S72" i="19" s="1"/>
  <c r="N72" i="19"/>
  <c r="M72" i="19"/>
  <c r="L72" i="19"/>
  <c r="J72" i="19"/>
  <c r="I72" i="19"/>
  <c r="H72" i="19"/>
  <c r="F72" i="19"/>
  <c r="E72" i="19"/>
  <c r="D72" i="19"/>
  <c r="G72" i="19" s="1"/>
  <c r="R71" i="19"/>
  <c r="Q71" i="19"/>
  <c r="P71" i="19"/>
  <c r="S71" i="19" s="1"/>
  <c r="N71" i="19"/>
  <c r="M71" i="19"/>
  <c r="L71" i="19"/>
  <c r="O71" i="19" s="1"/>
  <c r="J71" i="19"/>
  <c r="I71" i="19"/>
  <c r="H71" i="19"/>
  <c r="K71" i="19" s="1"/>
  <c r="F71" i="19"/>
  <c r="E71" i="19"/>
  <c r="D71" i="19"/>
  <c r="R70" i="19"/>
  <c r="Q70" i="19"/>
  <c r="P70" i="19"/>
  <c r="N70" i="19"/>
  <c r="M70" i="19"/>
  <c r="O70" i="19" s="1"/>
  <c r="L70" i="19"/>
  <c r="J70" i="19"/>
  <c r="I70" i="19"/>
  <c r="H70" i="19"/>
  <c r="F70" i="19"/>
  <c r="E70" i="19"/>
  <c r="D70" i="19"/>
  <c r="R68" i="19"/>
  <c r="Q68" i="19"/>
  <c r="P68" i="19"/>
  <c r="N68" i="19"/>
  <c r="M68" i="19"/>
  <c r="L68" i="19"/>
  <c r="O68" i="19" s="1"/>
  <c r="J68" i="19"/>
  <c r="I68" i="19"/>
  <c r="H68" i="19"/>
  <c r="F68" i="19"/>
  <c r="E68" i="19"/>
  <c r="D68" i="19"/>
  <c r="R67" i="19"/>
  <c r="Q67" i="19"/>
  <c r="P67" i="19"/>
  <c r="N67" i="19"/>
  <c r="M67" i="19"/>
  <c r="L67" i="19"/>
  <c r="O67" i="19" s="1"/>
  <c r="J67" i="19"/>
  <c r="I67" i="19"/>
  <c r="H67" i="19"/>
  <c r="F67" i="19"/>
  <c r="E67" i="19"/>
  <c r="D67" i="19"/>
  <c r="G67" i="19" s="1"/>
  <c r="R66" i="19"/>
  <c r="S66" i="19" s="1"/>
  <c r="Q66" i="19"/>
  <c r="P66" i="19"/>
  <c r="N66" i="19"/>
  <c r="M66" i="19"/>
  <c r="L66" i="19"/>
  <c r="J66" i="19"/>
  <c r="I66" i="19"/>
  <c r="H66" i="19"/>
  <c r="F66" i="19"/>
  <c r="E66" i="19"/>
  <c r="D66" i="19"/>
  <c r="G66" i="19" s="1"/>
  <c r="R65" i="19"/>
  <c r="Q65" i="19"/>
  <c r="P65" i="19"/>
  <c r="N65" i="19"/>
  <c r="M65" i="19"/>
  <c r="L65" i="19"/>
  <c r="O65" i="19" s="1"/>
  <c r="J65" i="19"/>
  <c r="I65" i="19"/>
  <c r="K65" i="19" s="1"/>
  <c r="H65" i="19"/>
  <c r="F65" i="19"/>
  <c r="E65" i="19"/>
  <c r="D65" i="19"/>
  <c r="R64" i="19"/>
  <c r="Q64" i="19"/>
  <c r="P64" i="19"/>
  <c r="S64" i="19" s="1"/>
  <c r="N64" i="19"/>
  <c r="M64" i="19"/>
  <c r="L64" i="19"/>
  <c r="J64" i="19"/>
  <c r="I64" i="19"/>
  <c r="H64" i="19"/>
  <c r="F64" i="19"/>
  <c r="E64" i="19"/>
  <c r="D64" i="19"/>
  <c r="R63" i="19"/>
  <c r="Q63" i="19"/>
  <c r="P63" i="19"/>
  <c r="S63" i="19" s="1"/>
  <c r="N63" i="19"/>
  <c r="M63" i="19"/>
  <c r="L63" i="19"/>
  <c r="J63" i="19"/>
  <c r="I63" i="19"/>
  <c r="H63" i="19"/>
  <c r="F63" i="19"/>
  <c r="E63" i="19"/>
  <c r="D63" i="19"/>
  <c r="G63" i="19" s="1"/>
  <c r="R62" i="19"/>
  <c r="Q62" i="19"/>
  <c r="P62" i="19"/>
  <c r="S62" i="19" s="1"/>
  <c r="N62" i="19"/>
  <c r="M62" i="19"/>
  <c r="L62" i="19"/>
  <c r="O62" i="19" s="1"/>
  <c r="K62" i="19"/>
  <c r="J62" i="19"/>
  <c r="I62" i="19"/>
  <c r="H62" i="19"/>
  <c r="F62" i="19"/>
  <c r="E62" i="19"/>
  <c r="D62" i="19"/>
  <c r="S60" i="19"/>
  <c r="R60" i="19"/>
  <c r="Q60" i="19"/>
  <c r="P60" i="19"/>
  <c r="N60" i="19"/>
  <c r="M60" i="19"/>
  <c r="L60" i="19"/>
  <c r="J60" i="19"/>
  <c r="I60" i="19"/>
  <c r="H60" i="19"/>
  <c r="K60" i="19" s="1"/>
  <c r="F60" i="19"/>
  <c r="E60" i="19"/>
  <c r="D60" i="19"/>
  <c r="R59" i="19"/>
  <c r="Q59" i="19"/>
  <c r="P59" i="19"/>
  <c r="N59" i="19"/>
  <c r="M59" i="19"/>
  <c r="L59" i="19"/>
  <c r="J59" i="19"/>
  <c r="I59" i="19"/>
  <c r="H59" i="19"/>
  <c r="F59" i="19"/>
  <c r="E59" i="19"/>
  <c r="D59" i="19"/>
  <c r="R58" i="19"/>
  <c r="Q58" i="19"/>
  <c r="P58" i="19"/>
  <c r="N58" i="19"/>
  <c r="M58" i="19"/>
  <c r="L58" i="19"/>
  <c r="J58" i="19"/>
  <c r="I58" i="19"/>
  <c r="H58" i="19"/>
  <c r="F58" i="19"/>
  <c r="E58" i="19"/>
  <c r="D58" i="19"/>
  <c r="G58" i="19" s="1"/>
  <c r="S57" i="19"/>
  <c r="R57" i="19"/>
  <c r="Q57" i="19"/>
  <c r="P57" i="19"/>
  <c r="N57" i="19"/>
  <c r="M57" i="19"/>
  <c r="L57" i="19"/>
  <c r="J57" i="19"/>
  <c r="I57" i="19"/>
  <c r="H57" i="19"/>
  <c r="F57" i="19"/>
  <c r="E57" i="19"/>
  <c r="D57" i="19"/>
  <c r="R55" i="19"/>
  <c r="Q55" i="19"/>
  <c r="P55" i="19"/>
  <c r="S55" i="19" s="1"/>
  <c r="N55" i="19"/>
  <c r="M55" i="19"/>
  <c r="L55" i="19"/>
  <c r="J55" i="19"/>
  <c r="I55" i="19"/>
  <c r="H55" i="19"/>
  <c r="F55" i="19"/>
  <c r="E55" i="19"/>
  <c r="D55" i="19"/>
  <c r="G55" i="19" s="1"/>
  <c r="R54" i="19"/>
  <c r="Q54" i="19"/>
  <c r="P54" i="19"/>
  <c r="N54" i="19"/>
  <c r="M54" i="19"/>
  <c r="L54" i="19"/>
  <c r="J54" i="19"/>
  <c r="I54" i="19"/>
  <c r="H54" i="19"/>
  <c r="F54" i="19"/>
  <c r="E54" i="19"/>
  <c r="D54" i="19"/>
  <c r="R53" i="19"/>
  <c r="Q53" i="19"/>
  <c r="P53" i="19"/>
  <c r="N53" i="19"/>
  <c r="M53" i="19"/>
  <c r="L53" i="19"/>
  <c r="K53" i="19"/>
  <c r="J53" i="19"/>
  <c r="I53" i="19"/>
  <c r="H53" i="19"/>
  <c r="F53" i="19"/>
  <c r="E53" i="19"/>
  <c r="D53" i="19"/>
  <c r="R52" i="19"/>
  <c r="Q52" i="19"/>
  <c r="P52" i="19"/>
  <c r="S52" i="19" s="1"/>
  <c r="N52" i="19"/>
  <c r="M52" i="19"/>
  <c r="O52" i="19" s="1"/>
  <c r="L52" i="19"/>
  <c r="J52" i="19"/>
  <c r="I52" i="19"/>
  <c r="H52" i="19"/>
  <c r="K52" i="19" s="1"/>
  <c r="F52" i="19"/>
  <c r="E52" i="19"/>
  <c r="D52" i="19"/>
  <c r="R51" i="19"/>
  <c r="Q51" i="19"/>
  <c r="P51" i="19"/>
  <c r="N51" i="19"/>
  <c r="M51" i="19"/>
  <c r="L51" i="19"/>
  <c r="J51" i="19"/>
  <c r="I51" i="19"/>
  <c r="H51" i="19"/>
  <c r="K51" i="19" s="1"/>
  <c r="F51" i="19"/>
  <c r="E51" i="19"/>
  <c r="D51" i="19"/>
  <c r="R50" i="19"/>
  <c r="Q50" i="19"/>
  <c r="P50" i="19"/>
  <c r="N50" i="19"/>
  <c r="M50" i="19"/>
  <c r="L50" i="19"/>
  <c r="J50" i="19"/>
  <c r="I50" i="19"/>
  <c r="H50" i="19"/>
  <c r="F50" i="19"/>
  <c r="E50" i="19"/>
  <c r="D50" i="19"/>
  <c r="G50" i="19" s="1"/>
  <c r="S48" i="19"/>
  <c r="R48" i="19"/>
  <c r="Q48" i="19"/>
  <c r="P48" i="19"/>
  <c r="N48" i="19"/>
  <c r="M48" i="19"/>
  <c r="L48" i="19"/>
  <c r="J48" i="19"/>
  <c r="I48" i="19"/>
  <c r="H48" i="19"/>
  <c r="K48" i="19" s="1"/>
  <c r="G48" i="19"/>
  <c r="F48" i="19"/>
  <c r="E48" i="19"/>
  <c r="D48" i="19"/>
  <c r="R46" i="19"/>
  <c r="Q46" i="19"/>
  <c r="P46" i="19"/>
  <c r="N46" i="19"/>
  <c r="M46" i="19"/>
  <c r="L46" i="19"/>
  <c r="O46" i="19" s="1"/>
  <c r="J46" i="19"/>
  <c r="I46" i="19"/>
  <c r="H46" i="19"/>
  <c r="F46" i="19"/>
  <c r="E46" i="19"/>
  <c r="D46" i="19"/>
  <c r="G46" i="19" s="1"/>
  <c r="R45" i="19"/>
  <c r="Q45" i="19"/>
  <c r="P45" i="19"/>
  <c r="S45" i="19" s="1"/>
  <c r="N45" i="19"/>
  <c r="M45" i="19"/>
  <c r="L45" i="19"/>
  <c r="J45" i="19"/>
  <c r="I45" i="19"/>
  <c r="H45" i="19"/>
  <c r="K45" i="19" s="1"/>
  <c r="F45" i="19"/>
  <c r="E45" i="19"/>
  <c r="D45" i="19"/>
  <c r="G45" i="19" s="1"/>
  <c r="R44" i="19"/>
  <c r="Q44" i="19"/>
  <c r="P44" i="19"/>
  <c r="O44" i="19"/>
  <c r="N44" i="19"/>
  <c r="M44" i="19"/>
  <c r="L44" i="19"/>
  <c r="J44" i="19"/>
  <c r="I44" i="19"/>
  <c r="H44" i="19"/>
  <c r="K44" i="19" s="1"/>
  <c r="F44" i="19"/>
  <c r="E44" i="19"/>
  <c r="D44" i="19"/>
  <c r="G44" i="19" s="1"/>
  <c r="R43" i="19"/>
  <c r="S43" i="19" s="1"/>
  <c r="Q43" i="19"/>
  <c r="P43" i="19"/>
  <c r="N43" i="19"/>
  <c r="M43" i="19"/>
  <c r="L43" i="19"/>
  <c r="J43" i="19"/>
  <c r="I43" i="19"/>
  <c r="H43" i="19"/>
  <c r="F43" i="19"/>
  <c r="E43" i="19"/>
  <c r="D43" i="19"/>
  <c r="R41" i="19"/>
  <c r="Q41" i="19"/>
  <c r="P41" i="19"/>
  <c r="N41" i="19"/>
  <c r="M41" i="19"/>
  <c r="L41" i="19"/>
  <c r="J41" i="19"/>
  <c r="I41" i="19"/>
  <c r="H41" i="19"/>
  <c r="F41" i="19"/>
  <c r="E41" i="19"/>
  <c r="D41" i="19"/>
  <c r="R40" i="19"/>
  <c r="S40" i="19" s="1"/>
  <c r="Q40" i="19"/>
  <c r="P40" i="19"/>
  <c r="N40" i="19"/>
  <c r="M40" i="19"/>
  <c r="L40" i="19"/>
  <c r="O40" i="19" s="1"/>
  <c r="J40" i="19"/>
  <c r="I40" i="19"/>
  <c r="H40" i="19"/>
  <c r="F40" i="19"/>
  <c r="E40" i="19"/>
  <c r="D40" i="19"/>
  <c r="G40" i="19" s="1"/>
  <c r="R39" i="19"/>
  <c r="Q39" i="19"/>
  <c r="P39" i="19"/>
  <c r="N39" i="19"/>
  <c r="M39" i="19"/>
  <c r="L39" i="19"/>
  <c r="J39" i="19"/>
  <c r="I39" i="19"/>
  <c r="H39" i="19"/>
  <c r="F39" i="19"/>
  <c r="E39" i="19"/>
  <c r="D39" i="19"/>
  <c r="G39" i="19" s="1"/>
  <c r="R38" i="19"/>
  <c r="Q38" i="19"/>
  <c r="P38" i="19"/>
  <c r="N38" i="19"/>
  <c r="M38" i="19"/>
  <c r="L38" i="19"/>
  <c r="O38" i="19" s="1"/>
  <c r="J38" i="19"/>
  <c r="K38" i="19" s="1"/>
  <c r="I38" i="19"/>
  <c r="H38" i="19"/>
  <c r="F38" i="19"/>
  <c r="E38" i="19"/>
  <c r="D38" i="19"/>
  <c r="R36" i="19"/>
  <c r="Q36" i="19"/>
  <c r="P36" i="19"/>
  <c r="S36" i="19" s="1"/>
  <c r="N36" i="19"/>
  <c r="M36" i="19"/>
  <c r="L36" i="19"/>
  <c r="J36" i="19"/>
  <c r="I36" i="19"/>
  <c r="H36" i="19"/>
  <c r="F36" i="19"/>
  <c r="E36" i="19"/>
  <c r="D36" i="19"/>
  <c r="G36" i="19" s="1"/>
  <c r="R35" i="19"/>
  <c r="Q35" i="19"/>
  <c r="P35" i="19"/>
  <c r="N35" i="19"/>
  <c r="M35" i="19"/>
  <c r="L35" i="19"/>
  <c r="O35" i="19" s="1"/>
  <c r="J35" i="19"/>
  <c r="I35" i="19"/>
  <c r="H35" i="19"/>
  <c r="K35" i="19" s="1"/>
  <c r="F35" i="19"/>
  <c r="E35" i="19"/>
  <c r="D35" i="19"/>
  <c r="G35" i="19" s="1"/>
  <c r="R34" i="19"/>
  <c r="Q34" i="19"/>
  <c r="P34" i="19"/>
  <c r="S34" i="19" s="1"/>
  <c r="O34" i="19"/>
  <c r="N34" i="19"/>
  <c r="M34" i="19"/>
  <c r="L34" i="19"/>
  <c r="J34" i="19"/>
  <c r="I34" i="19"/>
  <c r="H34" i="19"/>
  <c r="F34" i="19"/>
  <c r="G34" i="19" s="1"/>
  <c r="E34" i="19"/>
  <c r="D34" i="19"/>
  <c r="R33" i="19"/>
  <c r="Q33" i="19"/>
  <c r="P33" i="19"/>
  <c r="N33" i="19"/>
  <c r="M33" i="19"/>
  <c r="L33" i="19"/>
  <c r="J33" i="19"/>
  <c r="I33" i="19"/>
  <c r="H33" i="19"/>
  <c r="K33" i="19" s="1"/>
  <c r="F33" i="19"/>
  <c r="E33" i="19"/>
  <c r="D33" i="19"/>
  <c r="G33" i="19" s="1"/>
  <c r="R32" i="19"/>
  <c r="Q32" i="19"/>
  <c r="P32" i="19"/>
  <c r="N32" i="19"/>
  <c r="M32" i="19"/>
  <c r="L32" i="19"/>
  <c r="J32" i="19"/>
  <c r="I32" i="19"/>
  <c r="H32" i="19"/>
  <c r="K32" i="19" s="1"/>
  <c r="F32" i="19"/>
  <c r="E32" i="19"/>
  <c r="D32" i="19"/>
  <c r="R31" i="19"/>
  <c r="Q31" i="19"/>
  <c r="P31" i="19"/>
  <c r="N31" i="19"/>
  <c r="M31" i="19"/>
  <c r="L31" i="19"/>
  <c r="J31" i="19"/>
  <c r="I31" i="19"/>
  <c r="H31" i="19"/>
  <c r="F31" i="19"/>
  <c r="E31" i="19"/>
  <c r="D31" i="19"/>
  <c r="G31" i="19" s="1"/>
  <c r="R29" i="19"/>
  <c r="Q29" i="19"/>
  <c r="P29" i="19"/>
  <c r="N29" i="19"/>
  <c r="O29" i="19" s="1"/>
  <c r="M29" i="19"/>
  <c r="L29" i="19"/>
  <c r="J29" i="19"/>
  <c r="I29" i="19"/>
  <c r="H29" i="19"/>
  <c r="F29" i="19"/>
  <c r="E29" i="19"/>
  <c r="D29" i="19"/>
  <c r="G29" i="19" s="1"/>
  <c r="S28" i="19"/>
  <c r="R28" i="19"/>
  <c r="Q28" i="19"/>
  <c r="P28" i="19"/>
  <c r="N28" i="19"/>
  <c r="M28" i="19"/>
  <c r="L28" i="19"/>
  <c r="J28" i="19"/>
  <c r="I28" i="19"/>
  <c r="H28" i="19"/>
  <c r="F28" i="19"/>
  <c r="E28" i="19"/>
  <c r="D28" i="19"/>
  <c r="G28" i="19" s="1"/>
  <c r="R27" i="19"/>
  <c r="Q27" i="19"/>
  <c r="P27" i="19"/>
  <c r="N27" i="19"/>
  <c r="M27" i="19"/>
  <c r="L27" i="19"/>
  <c r="J27" i="19"/>
  <c r="I27" i="19"/>
  <c r="H27" i="19"/>
  <c r="K27" i="19" s="1"/>
  <c r="F27" i="19"/>
  <c r="E27" i="19"/>
  <c r="G27" i="19" s="1"/>
  <c r="D27" i="19"/>
  <c r="R26" i="19"/>
  <c r="Q26" i="19"/>
  <c r="P26" i="19"/>
  <c r="N26" i="19"/>
  <c r="M26" i="19"/>
  <c r="L26" i="19"/>
  <c r="O26" i="19" s="1"/>
  <c r="J26" i="19"/>
  <c r="I26" i="19"/>
  <c r="H26" i="19"/>
  <c r="F26" i="19"/>
  <c r="E26" i="19"/>
  <c r="D26" i="19"/>
  <c r="S25" i="19"/>
  <c r="R25" i="19"/>
  <c r="Q25" i="19"/>
  <c r="P25" i="19"/>
  <c r="N25" i="19"/>
  <c r="M25" i="19"/>
  <c r="L25" i="19"/>
  <c r="O25" i="19" s="1"/>
  <c r="J25" i="19"/>
  <c r="I25" i="19"/>
  <c r="H25" i="19"/>
  <c r="K25" i="19" s="1"/>
  <c r="F25" i="19"/>
  <c r="E25" i="19"/>
  <c r="G25" i="19" s="1"/>
  <c r="D25" i="19"/>
  <c r="R24" i="19"/>
  <c r="Q24" i="19"/>
  <c r="P24" i="19"/>
  <c r="N24" i="19"/>
  <c r="M24" i="19"/>
  <c r="L24" i="19"/>
  <c r="J24" i="19"/>
  <c r="I24" i="19"/>
  <c r="H24" i="19"/>
  <c r="K24" i="19" s="1"/>
  <c r="F24" i="19"/>
  <c r="E24" i="19"/>
  <c r="D24" i="19"/>
  <c r="R23" i="19"/>
  <c r="Q23" i="19"/>
  <c r="P23" i="19"/>
  <c r="N23" i="19"/>
  <c r="M23" i="19"/>
  <c r="L23" i="19"/>
  <c r="J23" i="19"/>
  <c r="I23" i="19"/>
  <c r="H23" i="19"/>
  <c r="F23" i="19"/>
  <c r="E23" i="19"/>
  <c r="D23" i="19"/>
  <c r="R22" i="19"/>
  <c r="Q22" i="19"/>
  <c r="P22" i="19"/>
  <c r="S22" i="19" s="1"/>
  <c r="N22" i="19"/>
  <c r="M22" i="19"/>
  <c r="L22" i="19"/>
  <c r="O22" i="19" s="1"/>
  <c r="J22" i="19"/>
  <c r="I22" i="19"/>
  <c r="H22" i="19"/>
  <c r="F22" i="19"/>
  <c r="E22" i="19"/>
  <c r="D22" i="19"/>
  <c r="G22" i="19" s="1"/>
  <c r="R21" i="19"/>
  <c r="Q21" i="19"/>
  <c r="P21" i="19"/>
  <c r="S21" i="19" s="1"/>
  <c r="N21" i="19"/>
  <c r="M21" i="19"/>
  <c r="L21" i="19"/>
  <c r="K21" i="19"/>
  <c r="J21" i="19"/>
  <c r="I21" i="19"/>
  <c r="H21" i="19"/>
  <c r="G21" i="19"/>
  <c r="F21" i="19"/>
  <c r="E21" i="19"/>
  <c r="D21" i="19"/>
  <c r="R20" i="19"/>
  <c r="Q20" i="19"/>
  <c r="P20" i="19"/>
  <c r="S20" i="19" s="1"/>
  <c r="N20" i="19"/>
  <c r="M20" i="19"/>
  <c r="L20" i="19"/>
  <c r="J20" i="19"/>
  <c r="I20" i="19"/>
  <c r="H20" i="19"/>
  <c r="F20" i="19"/>
  <c r="E20" i="19"/>
  <c r="D20" i="19"/>
  <c r="R19" i="19"/>
  <c r="Q19" i="19"/>
  <c r="S19" i="19" s="1"/>
  <c r="P19" i="19"/>
  <c r="N19" i="19"/>
  <c r="M19" i="19"/>
  <c r="L19" i="19"/>
  <c r="J19" i="19"/>
  <c r="I19" i="19"/>
  <c r="H19" i="19"/>
  <c r="F19" i="19"/>
  <c r="E19" i="19"/>
  <c r="D19" i="19"/>
  <c r="G19" i="19" s="1"/>
  <c r="R97" i="18"/>
  <c r="Q97" i="18"/>
  <c r="P97" i="18"/>
  <c r="N97" i="18"/>
  <c r="M97" i="18"/>
  <c r="L97" i="18"/>
  <c r="J97" i="18"/>
  <c r="I97" i="18"/>
  <c r="H97" i="18"/>
  <c r="F97" i="18"/>
  <c r="E97" i="18"/>
  <c r="D97" i="18"/>
  <c r="G97" i="18" s="1"/>
  <c r="R96" i="18"/>
  <c r="Q96" i="18"/>
  <c r="P96" i="18"/>
  <c r="N96" i="18"/>
  <c r="M96" i="18"/>
  <c r="L96" i="18"/>
  <c r="J96" i="18"/>
  <c r="I96" i="18"/>
  <c r="H96" i="18"/>
  <c r="F96" i="18"/>
  <c r="E96" i="18"/>
  <c r="D96" i="18"/>
  <c r="G96" i="18" s="1"/>
  <c r="R95" i="18"/>
  <c r="Q95" i="18"/>
  <c r="P95" i="18"/>
  <c r="N95" i="18"/>
  <c r="M95" i="18"/>
  <c r="L95" i="18"/>
  <c r="J95" i="18"/>
  <c r="I95" i="18"/>
  <c r="H95" i="18"/>
  <c r="F95" i="18"/>
  <c r="E95" i="18"/>
  <c r="D95" i="18"/>
  <c r="G95" i="18" s="1"/>
  <c r="R93" i="18"/>
  <c r="Q93" i="18"/>
  <c r="P93" i="18"/>
  <c r="N93" i="18"/>
  <c r="M93" i="18"/>
  <c r="L93" i="18"/>
  <c r="J93" i="18"/>
  <c r="I93" i="18"/>
  <c r="H93" i="18"/>
  <c r="F93" i="18"/>
  <c r="E93" i="18"/>
  <c r="D93" i="18"/>
  <c r="G93" i="18" s="1"/>
  <c r="R92" i="18"/>
  <c r="Q92" i="18"/>
  <c r="P92" i="18"/>
  <c r="N92" i="18"/>
  <c r="M92" i="18"/>
  <c r="L92" i="18"/>
  <c r="J92" i="18"/>
  <c r="I92" i="18"/>
  <c r="H92" i="18"/>
  <c r="F92" i="18"/>
  <c r="E92" i="18"/>
  <c r="D92" i="18"/>
  <c r="G92" i="18" s="1"/>
  <c r="R91" i="18"/>
  <c r="Q91" i="18"/>
  <c r="P91" i="18"/>
  <c r="N91" i="18"/>
  <c r="M91" i="18"/>
  <c r="L91" i="18"/>
  <c r="O91" i="18" s="1"/>
  <c r="J91" i="18"/>
  <c r="I91" i="18"/>
  <c r="H91" i="18"/>
  <c r="F91" i="18"/>
  <c r="E91" i="18"/>
  <c r="D91" i="18"/>
  <c r="R90" i="18"/>
  <c r="Q90" i="18"/>
  <c r="P90" i="18"/>
  <c r="N90" i="18"/>
  <c r="M90" i="18"/>
  <c r="L90" i="18"/>
  <c r="J90" i="18"/>
  <c r="I90" i="18"/>
  <c r="H90" i="18"/>
  <c r="K90" i="18" s="1"/>
  <c r="F90" i="18"/>
  <c r="E90" i="18"/>
  <c r="D90" i="18"/>
  <c r="G90" i="18" s="1"/>
  <c r="R88" i="18"/>
  <c r="Q88" i="18"/>
  <c r="P88" i="18"/>
  <c r="N88" i="18"/>
  <c r="M88" i="18"/>
  <c r="L88" i="18"/>
  <c r="O88" i="18" s="1"/>
  <c r="J88" i="18"/>
  <c r="I88" i="18"/>
  <c r="H88" i="18"/>
  <c r="F88" i="18"/>
  <c r="E88" i="18"/>
  <c r="D88" i="18"/>
  <c r="G88" i="18" s="1"/>
  <c r="R87" i="18"/>
  <c r="Q87" i="18"/>
  <c r="P87" i="18"/>
  <c r="S87" i="18" s="1"/>
  <c r="N87" i="18"/>
  <c r="M87" i="18"/>
  <c r="L87" i="18"/>
  <c r="O87" i="18" s="1"/>
  <c r="J87" i="18"/>
  <c r="I87" i="18"/>
  <c r="H87" i="18"/>
  <c r="F87" i="18"/>
  <c r="E87" i="18"/>
  <c r="D87" i="18"/>
  <c r="G87" i="18" s="1"/>
  <c r="R86" i="18"/>
  <c r="Q86" i="18"/>
  <c r="P86" i="18"/>
  <c r="N86" i="18"/>
  <c r="M86" i="18"/>
  <c r="L86" i="18"/>
  <c r="J86" i="18"/>
  <c r="I86" i="18"/>
  <c r="H86" i="18"/>
  <c r="K86" i="18" s="1"/>
  <c r="F86" i="18"/>
  <c r="E86" i="18"/>
  <c r="D86" i="18"/>
  <c r="R85" i="18"/>
  <c r="Q85" i="18"/>
  <c r="P85" i="18"/>
  <c r="S85" i="18" s="1"/>
  <c r="N85" i="18"/>
  <c r="M85" i="18"/>
  <c r="L85" i="18"/>
  <c r="J85" i="18"/>
  <c r="I85" i="18"/>
  <c r="H85" i="18"/>
  <c r="K85" i="18" s="1"/>
  <c r="F85" i="18"/>
  <c r="E85" i="18"/>
  <c r="D85" i="18"/>
  <c r="R83" i="18"/>
  <c r="Q83" i="18"/>
  <c r="P83" i="18"/>
  <c r="N83" i="18"/>
  <c r="M83" i="18"/>
  <c r="L83" i="18"/>
  <c r="J83" i="18"/>
  <c r="I83" i="18"/>
  <c r="H83" i="18"/>
  <c r="K83" i="18" s="1"/>
  <c r="F83" i="18"/>
  <c r="E83" i="18"/>
  <c r="D83" i="18"/>
  <c r="G83" i="18" s="1"/>
  <c r="R82" i="18"/>
  <c r="Q82" i="18"/>
  <c r="P82" i="18"/>
  <c r="N82" i="18"/>
  <c r="M82" i="18"/>
  <c r="L82" i="18"/>
  <c r="O82" i="18" s="1"/>
  <c r="J82" i="18"/>
  <c r="I82" i="18"/>
  <c r="H82" i="18"/>
  <c r="F82" i="18"/>
  <c r="E82" i="18"/>
  <c r="D82" i="18"/>
  <c r="G82" i="18" s="1"/>
  <c r="S81" i="18"/>
  <c r="R81" i="18"/>
  <c r="Q81" i="18"/>
  <c r="P81" i="18"/>
  <c r="N81" i="18"/>
  <c r="M81" i="18"/>
  <c r="L81" i="18"/>
  <c r="O81" i="18" s="1"/>
  <c r="J81" i="18"/>
  <c r="I81" i="18"/>
  <c r="H81" i="18"/>
  <c r="F81" i="18"/>
  <c r="E81" i="18"/>
  <c r="D81" i="18"/>
  <c r="G81" i="18" s="1"/>
  <c r="R80" i="18"/>
  <c r="Q80" i="18"/>
  <c r="P80" i="18"/>
  <c r="S80" i="18" s="1"/>
  <c r="N80" i="18"/>
  <c r="M80" i="18"/>
  <c r="L80" i="18"/>
  <c r="J80" i="18"/>
  <c r="I80" i="18"/>
  <c r="H80" i="18"/>
  <c r="K80" i="18" s="1"/>
  <c r="F80" i="18"/>
  <c r="E80" i="18"/>
  <c r="D80" i="18"/>
  <c r="R78" i="18"/>
  <c r="Q78" i="18"/>
  <c r="P78" i="18"/>
  <c r="S78" i="18" s="1"/>
  <c r="N78" i="18"/>
  <c r="M78" i="18"/>
  <c r="L78" i="18"/>
  <c r="O78" i="18" s="1"/>
  <c r="J78" i="18"/>
  <c r="I78" i="18"/>
  <c r="H78" i="18"/>
  <c r="F78" i="18"/>
  <c r="E78" i="18"/>
  <c r="D78" i="18"/>
  <c r="R77" i="18"/>
  <c r="Q77" i="18"/>
  <c r="P77" i="18"/>
  <c r="N77" i="18"/>
  <c r="M77" i="18"/>
  <c r="L77" i="18"/>
  <c r="O77" i="18" s="1"/>
  <c r="K77" i="18"/>
  <c r="J77" i="18"/>
  <c r="I77" i="18"/>
  <c r="H77" i="18"/>
  <c r="F77" i="18"/>
  <c r="E77" i="18"/>
  <c r="D77" i="18"/>
  <c r="R76" i="18"/>
  <c r="Q76" i="18"/>
  <c r="P76" i="18"/>
  <c r="N76" i="18"/>
  <c r="M76" i="18"/>
  <c r="L76" i="18"/>
  <c r="J76" i="18"/>
  <c r="I76" i="18"/>
  <c r="H76" i="18"/>
  <c r="K76" i="18" s="1"/>
  <c r="F76" i="18"/>
  <c r="E76" i="18"/>
  <c r="D76" i="18"/>
  <c r="R74" i="18"/>
  <c r="Q74" i="18"/>
  <c r="P74" i="18"/>
  <c r="N74" i="18"/>
  <c r="M74" i="18"/>
  <c r="L74" i="18"/>
  <c r="J74" i="18"/>
  <c r="I74" i="18"/>
  <c r="H74" i="18"/>
  <c r="K74" i="18" s="1"/>
  <c r="F74" i="18"/>
  <c r="E74" i="18"/>
  <c r="D74" i="18"/>
  <c r="R73" i="18"/>
  <c r="Q73" i="18"/>
  <c r="P73" i="18"/>
  <c r="N73" i="18"/>
  <c r="M73" i="18"/>
  <c r="L73" i="18"/>
  <c r="O73" i="18" s="1"/>
  <c r="J73" i="18"/>
  <c r="I73" i="18"/>
  <c r="H73" i="18"/>
  <c r="F73" i="18"/>
  <c r="E73" i="18"/>
  <c r="D73" i="18"/>
  <c r="S72" i="18"/>
  <c r="R72" i="18"/>
  <c r="Q72" i="18"/>
  <c r="P72" i="18"/>
  <c r="N72" i="18"/>
  <c r="M72" i="18"/>
  <c r="L72" i="18"/>
  <c r="J72" i="18"/>
  <c r="I72" i="18"/>
  <c r="H72" i="18"/>
  <c r="F72" i="18"/>
  <c r="E72" i="18"/>
  <c r="D72" i="18"/>
  <c r="R71" i="18"/>
  <c r="Q71" i="18"/>
  <c r="P71" i="18"/>
  <c r="S71" i="18" s="1"/>
  <c r="N71" i="18"/>
  <c r="M71" i="18"/>
  <c r="L71" i="18"/>
  <c r="J71" i="18"/>
  <c r="I71" i="18"/>
  <c r="H71" i="18"/>
  <c r="K71" i="18" s="1"/>
  <c r="F71" i="18"/>
  <c r="E71" i="18"/>
  <c r="D71" i="18"/>
  <c r="R70" i="18"/>
  <c r="Q70" i="18"/>
  <c r="P70" i="18"/>
  <c r="S70" i="18" s="1"/>
  <c r="N70" i="18"/>
  <c r="M70" i="18"/>
  <c r="O70" i="18" s="1"/>
  <c r="L70" i="18"/>
  <c r="J70" i="18"/>
  <c r="I70" i="18"/>
  <c r="H70" i="18"/>
  <c r="F70" i="18"/>
  <c r="E70" i="18"/>
  <c r="D70" i="18"/>
  <c r="R68" i="18"/>
  <c r="Q68" i="18"/>
  <c r="P68" i="18"/>
  <c r="N68" i="18"/>
  <c r="M68" i="18"/>
  <c r="L68" i="18"/>
  <c r="O68" i="18" s="1"/>
  <c r="J68" i="18"/>
  <c r="I68" i="18"/>
  <c r="H68" i="18"/>
  <c r="K68" i="18" s="1"/>
  <c r="F68" i="18"/>
  <c r="E68" i="18"/>
  <c r="D68" i="18"/>
  <c r="G68" i="18" s="1"/>
  <c r="R67" i="18"/>
  <c r="Q67" i="18"/>
  <c r="P67" i="18"/>
  <c r="N67" i="18"/>
  <c r="M67" i="18"/>
  <c r="L67" i="18"/>
  <c r="J67" i="18"/>
  <c r="I67" i="18"/>
  <c r="H67" i="18"/>
  <c r="F67" i="18"/>
  <c r="E67" i="18"/>
  <c r="D67" i="18"/>
  <c r="R66" i="18"/>
  <c r="Q66" i="18"/>
  <c r="P66" i="18"/>
  <c r="S66" i="18" s="1"/>
  <c r="N66" i="18"/>
  <c r="M66" i="18"/>
  <c r="L66" i="18"/>
  <c r="J66" i="18"/>
  <c r="I66" i="18"/>
  <c r="H66" i="18"/>
  <c r="F66" i="18"/>
  <c r="E66" i="18"/>
  <c r="G66" i="18" s="1"/>
  <c r="D66" i="18"/>
  <c r="R65" i="18"/>
  <c r="Q65" i="18"/>
  <c r="P65" i="18"/>
  <c r="N65" i="18"/>
  <c r="M65" i="18"/>
  <c r="L65" i="18"/>
  <c r="J65" i="18"/>
  <c r="I65" i="18"/>
  <c r="K65" i="18" s="1"/>
  <c r="H65" i="18"/>
  <c r="F65" i="18"/>
  <c r="E65" i="18"/>
  <c r="D65" i="18"/>
  <c r="G65" i="18" s="1"/>
  <c r="R64" i="18"/>
  <c r="Q64" i="18"/>
  <c r="P64" i="18"/>
  <c r="N64" i="18"/>
  <c r="M64" i="18"/>
  <c r="L64" i="18"/>
  <c r="O64" i="18" s="1"/>
  <c r="J64" i="18"/>
  <c r="I64" i="18"/>
  <c r="H64" i="18"/>
  <c r="F64" i="18"/>
  <c r="E64" i="18"/>
  <c r="D64" i="18"/>
  <c r="G64" i="18" s="1"/>
  <c r="R63" i="18"/>
  <c r="Q63" i="18"/>
  <c r="P63" i="18"/>
  <c r="S63" i="18" s="1"/>
  <c r="N63" i="18"/>
  <c r="M63" i="18"/>
  <c r="L63" i="18"/>
  <c r="J63" i="18"/>
  <c r="I63" i="18"/>
  <c r="H63" i="18"/>
  <c r="F63" i="18"/>
  <c r="E63" i="18"/>
  <c r="D63" i="18"/>
  <c r="R62" i="18"/>
  <c r="Q62" i="18"/>
  <c r="P62" i="18"/>
  <c r="S62" i="18" s="1"/>
  <c r="N62" i="18"/>
  <c r="M62" i="18"/>
  <c r="L62" i="18"/>
  <c r="J62" i="18"/>
  <c r="I62" i="18"/>
  <c r="H62" i="18"/>
  <c r="K62" i="18" s="1"/>
  <c r="F62" i="18"/>
  <c r="E62" i="18"/>
  <c r="D62" i="18"/>
  <c r="R60" i="18"/>
  <c r="Q60" i="18"/>
  <c r="S60" i="18" s="1"/>
  <c r="P60" i="18"/>
  <c r="N60" i="18"/>
  <c r="M60" i="18"/>
  <c r="L60" i="18"/>
  <c r="J60" i="18"/>
  <c r="I60" i="18"/>
  <c r="H60" i="18"/>
  <c r="F60" i="18"/>
  <c r="E60" i="18"/>
  <c r="D60" i="18"/>
  <c r="G60" i="18" s="1"/>
  <c r="R59" i="18"/>
  <c r="Q59" i="18"/>
  <c r="P59" i="18"/>
  <c r="N59" i="18"/>
  <c r="M59" i="18"/>
  <c r="L59" i="18"/>
  <c r="K59" i="18"/>
  <c r="J59" i="18"/>
  <c r="I59" i="18"/>
  <c r="H59" i="18"/>
  <c r="F59" i="18"/>
  <c r="E59" i="18"/>
  <c r="D59" i="18"/>
  <c r="R58" i="18"/>
  <c r="Q58" i="18"/>
  <c r="P58" i="18"/>
  <c r="N58" i="18"/>
  <c r="M58" i="18"/>
  <c r="L58" i="18"/>
  <c r="J58" i="18"/>
  <c r="I58" i="18"/>
  <c r="H58" i="18"/>
  <c r="K58" i="18" s="1"/>
  <c r="F58" i="18"/>
  <c r="E58" i="18"/>
  <c r="D58" i="18"/>
  <c r="R57" i="18"/>
  <c r="Q57" i="18"/>
  <c r="P57" i="18"/>
  <c r="N57" i="18"/>
  <c r="M57" i="18"/>
  <c r="L57" i="18"/>
  <c r="J57" i="18"/>
  <c r="I57" i="18"/>
  <c r="H57" i="18"/>
  <c r="K57" i="18" s="1"/>
  <c r="F57" i="18"/>
  <c r="E57" i="18"/>
  <c r="D57" i="18"/>
  <c r="G57" i="18" s="1"/>
  <c r="R55" i="18"/>
  <c r="Q55" i="18"/>
  <c r="P55" i="18"/>
  <c r="N55" i="18"/>
  <c r="M55" i="18"/>
  <c r="L55" i="18"/>
  <c r="O55" i="18" s="1"/>
  <c r="J55" i="18"/>
  <c r="I55" i="18"/>
  <c r="H55" i="18"/>
  <c r="F55" i="18"/>
  <c r="E55" i="18"/>
  <c r="D55" i="18"/>
  <c r="G55" i="18" s="1"/>
  <c r="R54" i="18"/>
  <c r="Q54" i="18"/>
  <c r="S54" i="18" s="1"/>
  <c r="P54" i="18"/>
  <c r="N54" i="18"/>
  <c r="M54" i="18"/>
  <c r="L54" i="18"/>
  <c r="J54" i="18"/>
  <c r="I54" i="18"/>
  <c r="H54" i="18"/>
  <c r="F54" i="18"/>
  <c r="E54" i="18"/>
  <c r="D54" i="18"/>
  <c r="R53" i="18"/>
  <c r="Q53" i="18"/>
  <c r="P53" i="18"/>
  <c r="N53" i="18"/>
  <c r="M53" i="18"/>
  <c r="L53" i="18"/>
  <c r="J53" i="18"/>
  <c r="I53" i="18"/>
  <c r="H53" i="18"/>
  <c r="K53" i="18" s="1"/>
  <c r="F53" i="18"/>
  <c r="E53" i="18"/>
  <c r="D53" i="18"/>
  <c r="R52" i="18"/>
  <c r="Q52" i="18"/>
  <c r="P52" i="18"/>
  <c r="N52" i="18"/>
  <c r="M52" i="18"/>
  <c r="O52" i="18" s="1"/>
  <c r="L52" i="18"/>
  <c r="J52" i="18"/>
  <c r="I52" i="18"/>
  <c r="H52" i="18"/>
  <c r="F52" i="18"/>
  <c r="E52" i="18"/>
  <c r="D52" i="18"/>
  <c r="R51" i="18"/>
  <c r="Q51" i="18"/>
  <c r="P51" i="18"/>
  <c r="N51" i="18"/>
  <c r="M51" i="18"/>
  <c r="L51" i="18"/>
  <c r="J51" i="18"/>
  <c r="I51" i="18"/>
  <c r="H51" i="18"/>
  <c r="F51" i="18"/>
  <c r="E51" i="18"/>
  <c r="D51" i="18"/>
  <c r="G51" i="18" s="1"/>
  <c r="R50" i="18"/>
  <c r="Q50" i="18"/>
  <c r="P50" i="18"/>
  <c r="N50" i="18"/>
  <c r="M50" i="18"/>
  <c r="L50" i="18"/>
  <c r="J50" i="18"/>
  <c r="I50" i="18"/>
  <c r="H50" i="18"/>
  <c r="K50" i="18" s="1"/>
  <c r="F50" i="18"/>
  <c r="E50" i="18"/>
  <c r="D50" i="18"/>
  <c r="G50" i="18" s="1"/>
  <c r="R48" i="18"/>
  <c r="Q48" i="18"/>
  <c r="P48" i="18"/>
  <c r="S48" i="18" s="1"/>
  <c r="N48" i="18"/>
  <c r="M48" i="18"/>
  <c r="L48" i="18"/>
  <c r="J48" i="18"/>
  <c r="I48" i="18"/>
  <c r="H48" i="18"/>
  <c r="G48" i="18"/>
  <c r="F48" i="18"/>
  <c r="E48" i="18"/>
  <c r="D48" i="18"/>
  <c r="R46" i="18"/>
  <c r="Q46" i="18"/>
  <c r="P46" i="18"/>
  <c r="N46" i="18"/>
  <c r="M46" i="18"/>
  <c r="L46" i="18"/>
  <c r="O46" i="18" s="1"/>
  <c r="J46" i="18"/>
  <c r="I46" i="18"/>
  <c r="H46" i="18"/>
  <c r="F46" i="18"/>
  <c r="E46" i="18"/>
  <c r="D46" i="18"/>
  <c r="G46" i="18" s="1"/>
  <c r="R45" i="18"/>
  <c r="Q45" i="18"/>
  <c r="P45" i="18"/>
  <c r="S45" i="18" s="1"/>
  <c r="N45" i="18"/>
  <c r="M45" i="18"/>
  <c r="L45" i="18"/>
  <c r="O45" i="18" s="1"/>
  <c r="J45" i="18"/>
  <c r="I45" i="18"/>
  <c r="H45" i="18"/>
  <c r="F45" i="18"/>
  <c r="E45" i="18"/>
  <c r="D45" i="18"/>
  <c r="R44" i="18"/>
  <c r="Q44" i="18"/>
  <c r="P44" i="18"/>
  <c r="S44" i="18" s="1"/>
  <c r="N44" i="18"/>
  <c r="M44" i="18"/>
  <c r="L44" i="18"/>
  <c r="J44" i="18"/>
  <c r="I44" i="18"/>
  <c r="H44" i="18"/>
  <c r="K44" i="18" s="1"/>
  <c r="F44" i="18"/>
  <c r="E44" i="18"/>
  <c r="D44" i="18"/>
  <c r="R43" i="18"/>
  <c r="Q43" i="18"/>
  <c r="P43" i="18"/>
  <c r="S43" i="18" s="1"/>
  <c r="N43" i="18"/>
  <c r="M43" i="18"/>
  <c r="L43" i="18"/>
  <c r="O43" i="18" s="1"/>
  <c r="J43" i="18"/>
  <c r="I43" i="18"/>
  <c r="H43" i="18"/>
  <c r="F43" i="18"/>
  <c r="E43" i="18"/>
  <c r="D43" i="18"/>
  <c r="R41" i="18"/>
  <c r="Q41" i="18"/>
  <c r="P41" i="18"/>
  <c r="S41" i="18" s="1"/>
  <c r="N41" i="18"/>
  <c r="M41" i="18"/>
  <c r="L41" i="18"/>
  <c r="O41" i="18" s="1"/>
  <c r="J41" i="18"/>
  <c r="I41" i="18"/>
  <c r="H41" i="18"/>
  <c r="K41" i="18" s="1"/>
  <c r="F41" i="18"/>
  <c r="E41" i="18"/>
  <c r="D41" i="18"/>
  <c r="R40" i="18"/>
  <c r="Q40" i="18"/>
  <c r="P40" i="18"/>
  <c r="S40" i="18" s="1"/>
  <c r="N40" i="18"/>
  <c r="M40" i="18"/>
  <c r="L40" i="18"/>
  <c r="O40" i="18" s="1"/>
  <c r="J40" i="18"/>
  <c r="I40" i="18"/>
  <c r="H40" i="18"/>
  <c r="F40" i="18"/>
  <c r="E40" i="18"/>
  <c r="D40" i="18"/>
  <c r="G40" i="18" s="1"/>
  <c r="R39" i="18"/>
  <c r="Q39" i="18"/>
  <c r="S39" i="18" s="1"/>
  <c r="P39" i="18"/>
  <c r="N39" i="18"/>
  <c r="M39" i="18"/>
  <c r="L39" i="18"/>
  <c r="J39" i="18"/>
  <c r="I39" i="18"/>
  <c r="H39" i="18"/>
  <c r="F39" i="18"/>
  <c r="E39" i="18"/>
  <c r="D39" i="18"/>
  <c r="G39" i="18" s="1"/>
  <c r="R38" i="18"/>
  <c r="Q38" i="18"/>
  <c r="P38" i="18"/>
  <c r="N38" i="18"/>
  <c r="O38" i="18" s="1"/>
  <c r="M38" i="18"/>
  <c r="L38" i="18"/>
  <c r="J38" i="18"/>
  <c r="I38" i="18"/>
  <c r="H38" i="18"/>
  <c r="F38" i="18"/>
  <c r="E38" i="18"/>
  <c r="D38" i="18"/>
  <c r="R36" i="18"/>
  <c r="Q36" i="18"/>
  <c r="P36" i="18"/>
  <c r="S36" i="18" s="1"/>
  <c r="N36" i="18"/>
  <c r="M36" i="18"/>
  <c r="L36" i="18"/>
  <c r="J36" i="18"/>
  <c r="I36" i="18"/>
  <c r="H36" i="18"/>
  <c r="K36" i="18" s="1"/>
  <c r="F36" i="18"/>
  <c r="E36" i="18"/>
  <c r="D36" i="18"/>
  <c r="R35" i="18"/>
  <c r="Q35" i="18"/>
  <c r="P35" i="18"/>
  <c r="N35" i="18"/>
  <c r="M35" i="18"/>
  <c r="L35" i="18"/>
  <c r="O35" i="18" s="1"/>
  <c r="J35" i="18"/>
  <c r="I35" i="18"/>
  <c r="H35" i="18"/>
  <c r="F35" i="18"/>
  <c r="E35" i="18"/>
  <c r="D35" i="18"/>
  <c r="G35" i="18" s="1"/>
  <c r="R34" i="18"/>
  <c r="Q34" i="18"/>
  <c r="P34" i="18"/>
  <c r="S34" i="18" s="1"/>
  <c r="N34" i="18"/>
  <c r="M34" i="18"/>
  <c r="L34" i="18"/>
  <c r="J34" i="18"/>
  <c r="I34" i="18"/>
  <c r="H34" i="18"/>
  <c r="F34" i="18"/>
  <c r="E34" i="18"/>
  <c r="G34" i="18" s="1"/>
  <c r="D34" i="18"/>
  <c r="R33" i="18"/>
  <c r="Q33" i="18"/>
  <c r="S33" i="18" s="1"/>
  <c r="P33" i="18"/>
  <c r="N33" i="18"/>
  <c r="M33" i="18"/>
  <c r="L33" i="18"/>
  <c r="J33" i="18"/>
  <c r="I33" i="18"/>
  <c r="H33" i="18"/>
  <c r="F33" i="18"/>
  <c r="E33" i="18"/>
  <c r="D33" i="18"/>
  <c r="R32" i="18"/>
  <c r="Q32" i="18"/>
  <c r="P32" i="18"/>
  <c r="N32" i="18"/>
  <c r="M32" i="18"/>
  <c r="L32" i="18"/>
  <c r="J32" i="18"/>
  <c r="I32" i="18"/>
  <c r="H32" i="18"/>
  <c r="F32" i="18"/>
  <c r="E32" i="18"/>
  <c r="D32" i="18"/>
  <c r="R31" i="18"/>
  <c r="Q31" i="18"/>
  <c r="P31" i="18"/>
  <c r="N31" i="18"/>
  <c r="M31" i="18"/>
  <c r="L31" i="18"/>
  <c r="J31" i="18"/>
  <c r="I31" i="18"/>
  <c r="H31" i="18"/>
  <c r="G31" i="18"/>
  <c r="F31" i="18"/>
  <c r="E31" i="18"/>
  <c r="D31" i="18"/>
  <c r="R29" i="18"/>
  <c r="Q29" i="18"/>
  <c r="P29" i="18"/>
  <c r="N29" i="18"/>
  <c r="M29" i="18"/>
  <c r="L29" i="18"/>
  <c r="O29" i="18" s="1"/>
  <c r="J29" i="18"/>
  <c r="I29" i="18"/>
  <c r="H29" i="18"/>
  <c r="F29" i="18"/>
  <c r="E29" i="18"/>
  <c r="D29" i="18"/>
  <c r="R28" i="18"/>
  <c r="Q28" i="18"/>
  <c r="P28" i="18"/>
  <c r="N28" i="18"/>
  <c r="M28" i="18"/>
  <c r="L28" i="18"/>
  <c r="J28" i="18"/>
  <c r="I28" i="18"/>
  <c r="H28" i="18"/>
  <c r="F28" i="18"/>
  <c r="E28" i="18"/>
  <c r="D28" i="18"/>
  <c r="G28" i="18" s="1"/>
  <c r="R27" i="18"/>
  <c r="Q27" i="18"/>
  <c r="P27" i="18"/>
  <c r="N27" i="18"/>
  <c r="M27" i="18"/>
  <c r="L27" i="18"/>
  <c r="K27" i="18"/>
  <c r="J27" i="18"/>
  <c r="I27" i="18"/>
  <c r="H27" i="18"/>
  <c r="F27" i="18"/>
  <c r="E27" i="18"/>
  <c r="D27" i="18"/>
  <c r="R26" i="18"/>
  <c r="Q26" i="18"/>
  <c r="P26" i="18"/>
  <c r="N26" i="18"/>
  <c r="M26" i="18"/>
  <c r="O26" i="18" s="1"/>
  <c r="L26" i="18"/>
  <c r="J26" i="18"/>
  <c r="I26" i="18"/>
  <c r="H26" i="18"/>
  <c r="K26" i="18" s="1"/>
  <c r="F26" i="18"/>
  <c r="E26" i="18"/>
  <c r="D26" i="18"/>
  <c r="R25" i="18"/>
  <c r="Q25" i="18"/>
  <c r="P25" i="18"/>
  <c r="N25" i="18"/>
  <c r="M25" i="18"/>
  <c r="L25" i="18"/>
  <c r="J25" i="18"/>
  <c r="I25" i="18"/>
  <c r="H25" i="18"/>
  <c r="F25" i="18"/>
  <c r="E25" i="18"/>
  <c r="D25" i="18"/>
  <c r="G25" i="18" s="1"/>
  <c r="R24" i="18"/>
  <c r="Q24" i="18"/>
  <c r="P24" i="18"/>
  <c r="N24" i="18"/>
  <c r="M24" i="18"/>
  <c r="L24" i="18"/>
  <c r="K24" i="18"/>
  <c r="J24" i="18"/>
  <c r="I24" i="18"/>
  <c r="H24" i="18"/>
  <c r="F24" i="18"/>
  <c r="E24" i="18"/>
  <c r="D24" i="18"/>
  <c r="R23" i="18"/>
  <c r="Q23" i="18"/>
  <c r="P23" i="18"/>
  <c r="N23" i="18"/>
  <c r="M23" i="18"/>
  <c r="L23" i="18"/>
  <c r="O23" i="18" s="1"/>
  <c r="J23" i="18"/>
  <c r="I23" i="18"/>
  <c r="H23" i="18"/>
  <c r="F23" i="18"/>
  <c r="E23" i="18"/>
  <c r="D23" i="18"/>
  <c r="R22" i="18"/>
  <c r="S22" i="18" s="1"/>
  <c r="Q22" i="18"/>
  <c r="P22" i="18"/>
  <c r="N22" i="18"/>
  <c r="M22" i="18"/>
  <c r="L22" i="18"/>
  <c r="J22" i="18"/>
  <c r="I22" i="18"/>
  <c r="H22" i="18"/>
  <c r="F22" i="18"/>
  <c r="G22" i="18" s="1"/>
  <c r="E22" i="18"/>
  <c r="D22" i="18"/>
  <c r="R21" i="18"/>
  <c r="Q21" i="18"/>
  <c r="P21" i="18"/>
  <c r="S21" i="18" s="1"/>
  <c r="N21" i="18"/>
  <c r="M21" i="18"/>
  <c r="L21" i="18"/>
  <c r="J21" i="18"/>
  <c r="I21" i="18"/>
  <c r="H21" i="18"/>
  <c r="K21" i="18" s="1"/>
  <c r="F21" i="18"/>
  <c r="E21" i="18"/>
  <c r="D21" i="18"/>
  <c r="R20" i="18"/>
  <c r="Q20" i="18"/>
  <c r="S20" i="18" s="1"/>
  <c r="P20" i="18"/>
  <c r="N20" i="18"/>
  <c r="M20" i="18"/>
  <c r="L20" i="18"/>
  <c r="O20" i="18" s="1"/>
  <c r="J20" i="18"/>
  <c r="I20" i="18"/>
  <c r="H20" i="18"/>
  <c r="F20" i="18"/>
  <c r="E20" i="18"/>
  <c r="D20" i="18"/>
  <c r="R19" i="18"/>
  <c r="Q19" i="18"/>
  <c r="S19" i="18" s="1"/>
  <c r="P19" i="18"/>
  <c r="N19" i="18"/>
  <c r="M19" i="18"/>
  <c r="L19" i="18"/>
  <c r="J19" i="18"/>
  <c r="I19" i="18"/>
  <c r="H19" i="18"/>
  <c r="F19" i="18"/>
  <c r="E19" i="18"/>
  <c r="D19" i="18"/>
  <c r="G19" i="18" s="1"/>
  <c r="R98" i="17"/>
  <c r="Q98" i="17"/>
  <c r="P98" i="17"/>
  <c r="N98" i="17"/>
  <c r="M98" i="17"/>
  <c r="L98" i="17"/>
  <c r="J98" i="17"/>
  <c r="I98" i="17"/>
  <c r="H98" i="17"/>
  <c r="F98" i="17"/>
  <c r="E98" i="17"/>
  <c r="D98" i="17"/>
  <c r="R97" i="17"/>
  <c r="Q97" i="17"/>
  <c r="P97" i="17"/>
  <c r="N97" i="17"/>
  <c r="M97" i="17"/>
  <c r="L97" i="17"/>
  <c r="O97" i="17" s="1"/>
  <c r="J97" i="17"/>
  <c r="K97" i="17" s="1"/>
  <c r="I97" i="17"/>
  <c r="H97" i="17"/>
  <c r="F97" i="17"/>
  <c r="E97" i="17"/>
  <c r="D97" i="17"/>
  <c r="G97" i="17" s="1"/>
  <c r="S96" i="17"/>
  <c r="R96" i="17"/>
  <c r="Q96" i="17"/>
  <c r="P96" i="17"/>
  <c r="N96" i="17"/>
  <c r="M96" i="17"/>
  <c r="L96" i="17"/>
  <c r="J96" i="17"/>
  <c r="I96" i="17"/>
  <c r="H96" i="17"/>
  <c r="F96" i="17"/>
  <c r="E96" i="17"/>
  <c r="D96" i="17"/>
  <c r="R95" i="17"/>
  <c r="Q95" i="17"/>
  <c r="P95" i="17"/>
  <c r="N95" i="17"/>
  <c r="M95" i="17"/>
  <c r="L95" i="17"/>
  <c r="J95" i="17"/>
  <c r="I95" i="17"/>
  <c r="H95" i="17"/>
  <c r="F95" i="17"/>
  <c r="G95" i="17" s="1"/>
  <c r="E95" i="17"/>
  <c r="D95" i="17"/>
  <c r="R92" i="17"/>
  <c r="S92" i="17" s="1"/>
  <c r="Q92" i="17"/>
  <c r="P92" i="17"/>
  <c r="N92" i="17"/>
  <c r="M92" i="17"/>
  <c r="L92" i="17"/>
  <c r="O92" i="17" s="1"/>
  <c r="J92" i="17"/>
  <c r="I92" i="17"/>
  <c r="H92" i="17"/>
  <c r="K92" i="17" s="1"/>
  <c r="F92" i="17"/>
  <c r="E92" i="17"/>
  <c r="D92" i="17"/>
  <c r="R91" i="17"/>
  <c r="Q91" i="17"/>
  <c r="P91" i="17"/>
  <c r="N91" i="17"/>
  <c r="M91" i="17"/>
  <c r="L91" i="17"/>
  <c r="J91" i="17"/>
  <c r="I91" i="17"/>
  <c r="H91" i="17"/>
  <c r="F91" i="17"/>
  <c r="E91" i="17"/>
  <c r="D91" i="17"/>
  <c r="R90" i="17"/>
  <c r="Q90" i="17"/>
  <c r="P90" i="17"/>
  <c r="S90" i="17" s="1"/>
  <c r="N90" i="17"/>
  <c r="M90" i="17"/>
  <c r="L90" i="17"/>
  <c r="J90" i="17"/>
  <c r="I90" i="17"/>
  <c r="H90" i="17"/>
  <c r="F90" i="17"/>
  <c r="E90" i="17"/>
  <c r="G90" i="17" s="1"/>
  <c r="D90" i="17"/>
  <c r="R88" i="17"/>
  <c r="Q88" i="17"/>
  <c r="P88" i="17"/>
  <c r="N88" i="17"/>
  <c r="M88" i="17"/>
  <c r="L88" i="17"/>
  <c r="O88" i="17" s="1"/>
  <c r="J88" i="17"/>
  <c r="K88" i="17" s="1"/>
  <c r="I88" i="17"/>
  <c r="H88" i="17"/>
  <c r="F88" i="17"/>
  <c r="E88" i="17"/>
  <c r="D88" i="17"/>
  <c r="G88" i="17" s="1"/>
  <c r="R87" i="17"/>
  <c r="Q87" i="17"/>
  <c r="P87" i="17"/>
  <c r="S87" i="17" s="1"/>
  <c r="N87" i="17"/>
  <c r="M87" i="17"/>
  <c r="L87" i="17"/>
  <c r="J87" i="17"/>
  <c r="I87" i="17"/>
  <c r="H87" i="17"/>
  <c r="F87" i="17"/>
  <c r="E87" i="17"/>
  <c r="D87" i="17"/>
  <c r="R86" i="17"/>
  <c r="Q86" i="17"/>
  <c r="P86" i="17"/>
  <c r="N86" i="17"/>
  <c r="M86" i="17"/>
  <c r="L86" i="17"/>
  <c r="J86" i="17"/>
  <c r="I86" i="17"/>
  <c r="H86" i="17"/>
  <c r="F86" i="17"/>
  <c r="G86" i="17" s="1"/>
  <c r="E86" i="17"/>
  <c r="D86" i="17"/>
  <c r="R85" i="17"/>
  <c r="Q85" i="17"/>
  <c r="P85" i="17"/>
  <c r="S85" i="17" s="1"/>
  <c r="N85" i="17"/>
  <c r="O85" i="17" s="1"/>
  <c r="M85" i="17"/>
  <c r="L85" i="17"/>
  <c r="J85" i="17"/>
  <c r="I85" i="17"/>
  <c r="H85" i="17"/>
  <c r="F85" i="17"/>
  <c r="E85" i="17"/>
  <c r="D85" i="17"/>
  <c r="R83" i="17"/>
  <c r="S83" i="17" s="1"/>
  <c r="Q83" i="17"/>
  <c r="P83" i="17"/>
  <c r="N83" i="17"/>
  <c r="M83" i="17"/>
  <c r="L83" i="17"/>
  <c r="K83" i="17"/>
  <c r="J83" i="17"/>
  <c r="I83" i="17"/>
  <c r="H83" i="17"/>
  <c r="F83" i="17"/>
  <c r="E83" i="17"/>
  <c r="D83" i="17"/>
  <c r="R82" i="17"/>
  <c r="Q82" i="17"/>
  <c r="P82" i="17"/>
  <c r="N82" i="17"/>
  <c r="M82" i="17"/>
  <c r="L82" i="17"/>
  <c r="J82" i="17"/>
  <c r="I82" i="17"/>
  <c r="H82" i="17"/>
  <c r="F82" i="17"/>
  <c r="E82" i="17"/>
  <c r="D82" i="17"/>
  <c r="R81" i="17"/>
  <c r="Q81" i="17"/>
  <c r="P81" i="17"/>
  <c r="N81" i="17"/>
  <c r="M81" i="17"/>
  <c r="L81" i="17"/>
  <c r="J81" i="17"/>
  <c r="I81" i="17"/>
  <c r="H81" i="17"/>
  <c r="K81" i="17" s="1"/>
  <c r="F81" i="17"/>
  <c r="E81" i="17"/>
  <c r="D81" i="17"/>
  <c r="G81" i="17" s="1"/>
  <c r="R80" i="17"/>
  <c r="Q80" i="17"/>
  <c r="P80" i="17"/>
  <c r="N80" i="17"/>
  <c r="M80" i="17"/>
  <c r="L80" i="17"/>
  <c r="J80" i="17"/>
  <c r="I80" i="17"/>
  <c r="H80" i="17"/>
  <c r="K80" i="17" s="1"/>
  <c r="F80" i="17"/>
  <c r="E80" i="17"/>
  <c r="D80" i="17"/>
  <c r="R78" i="17"/>
  <c r="Q78" i="17"/>
  <c r="P78" i="17"/>
  <c r="S78" i="17" s="1"/>
  <c r="N78" i="17"/>
  <c r="M78" i="17"/>
  <c r="L78" i="17"/>
  <c r="J78" i="17"/>
  <c r="I78" i="17"/>
  <c r="H78" i="17"/>
  <c r="F78" i="17"/>
  <c r="E78" i="17"/>
  <c r="D78" i="17"/>
  <c r="G78" i="17" s="1"/>
  <c r="R77" i="17"/>
  <c r="Q77" i="17"/>
  <c r="P77" i="17"/>
  <c r="N77" i="17"/>
  <c r="M77" i="17"/>
  <c r="L77" i="17"/>
  <c r="J77" i="17"/>
  <c r="I77" i="17"/>
  <c r="H77" i="17"/>
  <c r="F77" i="17"/>
  <c r="E77" i="17"/>
  <c r="D77" i="17"/>
  <c r="R76" i="17"/>
  <c r="Q76" i="17"/>
  <c r="P76" i="17"/>
  <c r="N76" i="17"/>
  <c r="M76" i="17"/>
  <c r="O76" i="17" s="1"/>
  <c r="L76" i="17"/>
  <c r="J76" i="17"/>
  <c r="I76" i="17"/>
  <c r="H76" i="17"/>
  <c r="F76" i="17"/>
  <c r="E76" i="17"/>
  <c r="D76" i="17"/>
  <c r="R74" i="17"/>
  <c r="Q74" i="17"/>
  <c r="P74" i="17"/>
  <c r="N74" i="17"/>
  <c r="M74" i="17"/>
  <c r="L74" i="17"/>
  <c r="O74" i="17" s="1"/>
  <c r="J74" i="17"/>
  <c r="I74" i="17"/>
  <c r="H74" i="17"/>
  <c r="K74" i="17" s="1"/>
  <c r="F74" i="17"/>
  <c r="E74" i="17"/>
  <c r="D74" i="17"/>
  <c r="R73" i="17"/>
  <c r="Q73" i="17"/>
  <c r="P73" i="17"/>
  <c r="N73" i="17"/>
  <c r="M73" i="17"/>
  <c r="L73" i="17"/>
  <c r="O73" i="17" s="1"/>
  <c r="J73" i="17"/>
  <c r="I73" i="17"/>
  <c r="H73" i="17"/>
  <c r="F73" i="17"/>
  <c r="E73" i="17"/>
  <c r="D73" i="17"/>
  <c r="S72" i="17"/>
  <c r="R72" i="17"/>
  <c r="Q72" i="17"/>
  <c r="P72" i="17"/>
  <c r="N72" i="17"/>
  <c r="M72" i="17"/>
  <c r="L72" i="17"/>
  <c r="J72" i="17"/>
  <c r="I72" i="17"/>
  <c r="H72" i="17"/>
  <c r="F72" i="17"/>
  <c r="E72" i="17"/>
  <c r="D72" i="17"/>
  <c r="R71" i="17"/>
  <c r="Q71" i="17"/>
  <c r="P71" i="17"/>
  <c r="S71" i="17" s="1"/>
  <c r="N71" i="17"/>
  <c r="M71" i="17"/>
  <c r="L71" i="17"/>
  <c r="J71" i="17"/>
  <c r="I71" i="17"/>
  <c r="H71" i="17"/>
  <c r="K71" i="17" s="1"/>
  <c r="F71" i="17"/>
  <c r="E71" i="17"/>
  <c r="D71" i="17"/>
  <c r="R70" i="17"/>
  <c r="Q70" i="17"/>
  <c r="P70" i="17"/>
  <c r="S70" i="17" s="1"/>
  <c r="N70" i="17"/>
  <c r="O70" i="17" s="1"/>
  <c r="M70" i="17"/>
  <c r="L70" i="17"/>
  <c r="J70" i="17"/>
  <c r="I70" i="17"/>
  <c r="H70" i="17"/>
  <c r="F70" i="17"/>
  <c r="E70" i="17"/>
  <c r="D70" i="17"/>
  <c r="R68" i="17"/>
  <c r="S68" i="17" s="1"/>
  <c r="Q68" i="17"/>
  <c r="P68" i="17"/>
  <c r="N68" i="17"/>
  <c r="M68" i="17"/>
  <c r="L68" i="17"/>
  <c r="O68" i="17" s="1"/>
  <c r="J68" i="17"/>
  <c r="I68" i="17"/>
  <c r="H68" i="17"/>
  <c r="K68" i="17" s="1"/>
  <c r="F68" i="17"/>
  <c r="E68" i="17"/>
  <c r="D68" i="17"/>
  <c r="R67" i="17"/>
  <c r="Q67" i="17"/>
  <c r="P67" i="17"/>
  <c r="N67" i="17"/>
  <c r="M67" i="17"/>
  <c r="L67" i="17"/>
  <c r="O67" i="17" s="1"/>
  <c r="J67" i="17"/>
  <c r="I67" i="17"/>
  <c r="H67" i="17"/>
  <c r="F67" i="17"/>
  <c r="E67" i="17"/>
  <c r="D67" i="17"/>
  <c r="R66" i="17"/>
  <c r="Q66" i="17"/>
  <c r="P66" i="17"/>
  <c r="S66" i="17" s="1"/>
  <c r="N66" i="17"/>
  <c r="M66" i="17"/>
  <c r="L66" i="17"/>
  <c r="J66" i="17"/>
  <c r="I66" i="17"/>
  <c r="H66" i="17"/>
  <c r="F66" i="17"/>
  <c r="E66" i="17"/>
  <c r="G66" i="17" s="1"/>
  <c r="D66" i="17"/>
  <c r="R65" i="17"/>
  <c r="Q65" i="17"/>
  <c r="P65" i="17"/>
  <c r="N65" i="17"/>
  <c r="M65" i="17"/>
  <c r="L65" i="17"/>
  <c r="J65" i="17"/>
  <c r="I65" i="17"/>
  <c r="H65" i="17"/>
  <c r="F65" i="17"/>
  <c r="E65" i="17"/>
  <c r="D65" i="17"/>
  <c r="R64" i="17"/>
  <c r="Q64" i="17"/>
  <c r="P64" i="17"/>
  <c r="N64" i="17"/>
  <c r="M64" i="17"/>
  <c r="L64" i="17"/>
  <c r="O64" i="17" s="1"/>
  <c r="J64" i="17"/>
  <c r="K64" i="17" s="1"/>
  <c r="I64" i="17"/>
  <c r="H64" i="17"/>
  <c r="F64" i="17"/>
  <c r="E64" i="17"/>
  <c r="D64" i="17"/>
  <c r="R63" i="17"/>
  <c r="Q63" i="17"/>
  <c r="P63" i="17"/>
  <c r="S63" i="17" s="1"/>
  <c r="N63" i="17"/>
  <c r="M63" i="17"/>
  <c r="L63" i="17"/>
  <c r="J63" i="17"/>
  <c r="I63" i="17"/>
  <c r="H63" i="17"/>
  <c r="F63" i="17"/>
  <c r="E63" i="17"/>
  <c r="D63" i="17"/>
  <c r="G63" i="17" s="1"/>
  <c r="R62" i="17"/>
  <c r="Q62" i="17"/>
  <c r="P62" i="17"/>
  <c r="N62" i="17"/>
  <c r="M62" i="17"/>
  <c r="L62" i="17"/>
  <c r="J62" i="17"/>
  <c r="I62" i="17"/>
  <c r="H62" i="17"/>
  <c r="K62" i="17" s="1"/>
  <c r="F62" i="17"/>
  <c r="E62" i="17"/>
  <c r="D62" i="17"/>
  <c r="R60" i="17"/>
  <c r="Q60" i="17"/>
  <c r="P60" i="17"/>
  <c r="N60" i="17"/>
  <c r="M60" i="17"/>
  <c r="L60" i="17"/>
  <c r="O60" i="17" s="1"/>
  <c r="J60" i="17"/>
  <c r="I60" i="17"/>
  <c r="H60" i="17"/>
  <c r="F60" i="17"/>
  <c r="E60" i="17"/>
  <c r="D60" i="17"/>
  <c r="G60" i="17" s="1"/>
  <c r="R59" i="17"/>
  <c r="Q59" i="17"/>
  <c r="P59" i="17"/>
  <c r="S59" i="17" s="1"/>
  <c r="N59" i="17"/>
  <c r="M59" i="17"/>
  <c r="L59" i="17"/>
  <c r="J59" i="17"/>
  <c r="I59" i="17"/>
  <c r="H59" i="17"/>
  <c r="K59" i="17" s="1"/>
  <c r="F59" i="17"/>
  <c r="E59" i="17"/>
  <c r="G59" i="17" s="1"/>
  <c r="D59" i="17"/>
  <c r="R57" i="17"/>
  <c r="S57" i="17" s="1"/>
  <c r="Q57" i="17"/>
  <c r="P57" i="17"/>
  <c r="N57" i="17"/>
  <c r="M57" i="17"/>
  <c r="L57" i="17"/>
  <c r="J57" i="17"/>
  <c r="I57" i="17"/>
  <c r="H57" i="17"/>
  <c r="F57" i="17"/>
  <c r="E57" i="17"/>
  <c r="G57" i="17" s="1"/>
  <c r="D57" i="17"/>
  <c r="R55" i="17"/>
  <c r="Q55" i="17"/>
  <c r="P55" i="17"/>
  <c r="N55" i="17"/>
  <c r="M55" i="17"/>
  <c r="L55" i="17"/>
  <c r="O55" i="17" s="1"/>
  <c r="K55" i="17"/>
  <c r="J55" i="17"/>
  <c r="I55" i="17"/>
  <c r="H55" i="17"/>
  <c r="F55" i="17"/>
  <c r="E55" i="17"/>
  <c r="D55" i="17"/>
  <c r="R54" i="17"/>
  <c r="Q54" i="17"/>
  <c r="P54" i="17"/>
  <c r="N54" i="17"/>
  <c r="M54" i="17"/>
  <c r="O54" i="17" s="1"/>
  <c r="L54" i="17"/>
  <c r="J54" i="17"/>
  <c r="I54" i="17"/>
  <c r="H54" i="17"/>
  <c r="K54" i="17" s="1"/>
  <c r="F54" i="17"/>
  <c r="E54" i="17"/>
  <c r="D54" i="17"/>
  <c r="G54" i="17" s="1"/>
  <c r="S53" i="17"/>
  <c r="R53" i="17"/>
  <c r="Q53" i="17"/>
  <c r="P53" i="17"/>
  <c r="N53" i="17"/>
  <c r="M53" i="17"/>
  <c r="L53" i="17"/>
  <c r="J53" i="17"/>
  <c r="K53" i="17" s="1"/>
  <c r="I53" i="17"/>
  <c r="H53" i="17"/>
  <c r="F53" i="17"/>
  <c r="E53" i="17"/>
  <c r="D53" i="17"/>
  <c r="R52" i="17"/>
  <c r="Q52" i="17"/>
  <c r="P52" i="17"/>
  <c r="N52" i="17"/>
  <c r="M52" i="17"/>
  <c r="L52" i="17"/>
  <c r="J52" i="17"/>
  <c r="I52" i="17"/>
  <c r="H52" i="17"/>
  <c r="K52" i="17" s="1"/>
  <c r="F52" i="17"/>
  <c r="E52" i="17"/>
  <c r="D52" i="17"/>
  <c r="R51" i="17"/>
  <c r="Q51" i="17"/>
  <c r="P51" i="17"/>
  <c r="N51" i="17"/>
  <c r="M51" i="17"/>
  <c r="L51" i="17"/>
  <c r="O51" i="17" s="1"/>
  <c r="J51" i="17"/>
  <c r="I51" i="17"/>
  <c r="H51" i="17"/>
  <c r="F51" i="17"/>
  <c r="E51" i="17"/>
  <c r="D51" i="17"/>
  <c r="R50" i="17"/>
  <c r="Q50" i="17"/>
  <c r="P50" i="17"/>
  <c r="S50" i="17" s="1"/>
  <c r="N50" i="17"/>
  <c r="M50" i="17"/>
  <c r="L50" i="17"/>
  <c r="J50" i="17"/>
  <c r="I50" i="17"/>
  <c r="H50" i="17"/>
  <c r="K50" i="17" s="1"/>
  <c r="F50" i="17"/>
  <c r="E50" i="17"/>
  <c r="D50" i="17"/>
  <c r="G50" i="17" s="1"/>
  <c r="S48" i="17"/>
  <c r="R48" i="17"/>
  <c r="Q48" i="17"/>
  <c r="P48" i="17"/>
  <c r="N48" i="17"/>
  <c r="M48" i="17"/>
  <c r="L48" i="17"/>
  <c r="J48" i="17"/>
  <c r="I48" i="17"/>
  <c r="H48" i="17"/>
  <c r="G48" i="17"/>
  <c r="F48" i="17"/>
  <c r="E48" i="17"/>
  <c r="D48" i="17"/>
  <c r="R46" i="17"/>
  <c r="Q46" i="17"/>
  <c r="P46" i="17"/>
  <c r="N46" i="17"/>
  <c r="M46" i="17"/>
  <c r="L46" i="17"/>
  <c r="O46" i="17" s="1"/>
  <c r="K46" i="17"/>
  <c r="J46" i="17"/>
  <c r="I46" i="17"/>
  <c r="H46" i="17"/>
  <c r="F46" i="17"/>
  <c r="E46" i="17"/>
  <c r="D46" i="17"/>
  <c r="R45" i="17"/>
  <c r="Q45" i="17"/>
  <c r="P45" i="17"/>
  <c r="S45" i="17" s="1"/>
  <c r="N45" i="17"/>
  <c r="M45" i="17"/>
  <c r="L45" i="17"/>
  <c r="O45" i="17" s="1"/>
  <c r="J45" i="17"/>
  <c r="I45" i="17"/>
  <c r="H45" i="17"/>
  <c r="K45" i="17" s="1"/>
  <c r="F45" i="17"/>
  <c r="E45" i="17"/>
  <c r="D45" i="17"/>
  <c r="G45" i="17" s="1"/>
  <c r="R44" i="17"/>
  <c r="Q44" i="17"/>
  <c r="S44" i="17" s="1"/>
  <c r="P44" i="17"/>
  <c r="N44" i="17"/>
  <c r="M44" i="17"/>
  <c r="L44" i="17"/>
  <c r="J44" i="17"/>
  <c r="K44" i="17" s="1"/>
  <c r="I44" i="17"/>
  <c r="H44" i="17"/>
  <c r="F44" i="17"/>
  <c r="E44" i="17"/>
  <c r="D44" i="17"/>
  <c r="R43" i="17"/>
  <c r="Q43" i="17"/>
  <c r="P43" i="17"/>
  <c r="O43" i="17"/>
  <c r="N43" i="17"/>
  <c r="M43" i="17"/>
  <c r="L43" i="17"/>
  <c r="J43" i="17"/>
  <c r="I43" i="17"/>
  <c r="H43" i="17"/>
  <c r="K43" i="17" s="1"/>
  <c r="F43" i="17"/>
  <c r="E43" i="17"/>
  <c r="D43" i="17"/>
  <c r="R41" i="17"/>
  <c r="Q41" i="17"/>
  <c r="P41" i="17"/>
  <c r="S41" i="17" s="1"/>
  <c r="N41" i="17"/>
  <c r="M41" i="17"/>
  <c r="L41" i="17"/>
  <c r="J41" i="17"/>
  <c r="I41" i="17"/>
  <c r="H41" i="17"/>
  <c r="K41" i="17" s="1"/>
  <c r="F41" i="17"/>
  <c r="E41" i="17"/>
  <c r="D41" i="17"/>
  <c r="G41" i="17" s="1"/>
  <c r="R40" i="17"/>
  <c r="Q40" i="17"/>
  <c r="P40" i="17"/>
  <c r="O40" i="17"/>
  <c r="N40" i="17"/>
  <c r="M40" i="17"/>
  <c r="L40" i="17"/>
  <c r="K40" i="17"/>
  <c r="J40" i="17"/>
  <c r="I40" i="17"/>
  <c r="H40" i="17"/>
  <c r="F40" i="17"/>
  <c r="E40" i="17"/>
  <c r="D40" i="17"/>
  <c r="R39" i="17"/>
  <c r="S39" i="17" s="1"/>
  <c r="Q39" i="17"/>
  <c r="P39" i="17"/>
  <c r="N39" i="17"/>
  <c r="M39" i="17"/>
  <c r="L39" i="17"/>
  <c r="J39" i="17"/>
  <c r="I39" i="17"/>
  <c r="H39" i="17"/>
  <c r="F39" i="17"/>
  <c r="E39" i="17"/>
  <c r="D39" i="17"/>
  <c r="G39" i="17" s="1"/>
  <c r="R38" i="17"/>
  <c r="Q38" i="17"/>
  <c r="P38" i="17"/>
  <c r="N38" i="17"/>
  <c r="M38" i="17"/>
  <c r="L38" i="17"/>
  <c r="J38" i="17"/>
  <c r="I38" i="17"/>
  <c r="H38" i="17"/>
  <c r="K38" i="17" s="1"/>
  <c r="F38" i="17"/>
  <c r="E38" i="17"/>
  <c r="D38" i="17"/>
  <c r="R36" i="17"/>
  <c r="Q36" i="17"/>
  <c r="P36" i="17"/>
  <c r="S36" i="17" s="1"/>
  <c r="N36" i="17"/>
  <c r="M36" i="17"/>
  <c r="L36" i="17"/>
  <c r="O36" i="17" s="1"/>
  <c r="J36" i="17"/>
  <c r="I36" i="17"/>
  <c r="H36" i="17"/>
  <c r="K36" i="17" s="1"/>
  <c r="F36" i="17"/>
  <c r="E36" i="17"/>
  <c r="D36" i="17"/>
  <c r="G36" i="17" s="1"/>
  <c r="R35" i="17"/>
  <c r="Q35" i="17"/>
  <c r="S35" i="17" s="1"/>
  <c r="P35" i="17"/>
  <c r="N35" i="17"/>
  <c r="M35" i="17"/>
  <c r="L35" i="17"/>
  <c r="O35" i="17" s="1"/>
  <c r="J35" i="17"/>
  <c r="K35" i="17" s="1"/>
  <c r="I35" i="17"/>
  <c r="H35" i="17"/>
  <c r="F35" i="17"/>
  <c r="E35" i="17"/>
  <c r="D35" i="17"/>
  <c r="G35" i="17" s="1"/>
  <c r="R34" i="17"/>
  <c r="Q34" i="17"/>
  <c r="P34" i="17"/>
  <c r="N34" i="17"/>
  <c r="M34" i="17"/>
  <c r="L34" i="17"/>
  <c r="O34" i="17" s="1"/>
  <c r="J34" i="17"/>
  <c r="I34" i="17"/>
  <c r="H34" i="17"/>
  <c r="K34" i="17" s="1"/>
  <c r="F34" i="17"/>
  <c r="E34" i="17"/>
  <c r="D34" i="17"/>
  <c r="R33" i="17"/>
  <c r="Q33" i="17"/>
  <c r="P33" i="17"/>
  <c r="N33" i="17"/>
  <c r="M33" i="17"/>
  <c r="L33" i="17"/>
  <c r="O33" i="17" s="1"/>
  <c r="J33" i="17"/>
  <c r="I33" i="17"/>
  <c r="H33" i="17"/>
  <c r="F33" i="17"/>
  <c r="E33" i="17"/>
  <c r="D33" i="17"/>
  <c r="R32" i="17"/>
  <c r="Q32" i="17"/>
  <c r="P32" i="17"/>
  <c r="N32" i="17"/>
  <c r="M32" i="17"/>
  <c r="L32" i="17"/>
  <c r="J32" i="17"/>
  <c r="I32" i="17"/>
  <c r="H32" i="17"/>
  <c r="K32" i="17" s="1"/>
  <c r="F32" i="17"/>
  <c r="G32" i="17" s="1"/>
  <c r="E32" i="17"/>
  <c r="D32" i="17"/>
  <c r="R31" i="17"/>
  <c r="Q31" i="17"/>
  <c r="P31" i="17"/>
  <c r="N31" i="17"/>
  <c r="O31" i="17" s="1"/>
  <c r="M31" i="17"/>
  <c r="L31" i="17"/>
  <c r="K31" i="17"/>
  <c r="J31" i="17"/>
  <c r="I31" i="17"/>
  <c r="H31" i="17"/>
  <c r="F31" i="17"/>
  <c r="E31" i="17"/>
  <c r="D31" i="17"/>
  <c r="R29" i="17"/>
  <c r="Q29" i="17"/>
  <c r="P29" i="17"/>
  <c r="N29" i="17"/>
  <c r="M29" i="17"/>
  <c r="L29" i="17"/>
  <c r="J29" i="17"/>
  <c r="I29" i="17"/>
  <c r="H29" i="17"/>
  <c r="K29" i="17" s="1"/>
  <c r="F29" i="17"/>
  <c r="E29" i="17"/>
  <c r="D29" i="17"/>
  <c r="G29" i="17" s="1"/>
  <c r="R28" i="17"/>
  <c r="Q28" i="17"/>
  <c r="P28" i="17"/>
  <c r="N28" i="17"/>
  <c r="M28" i="17"/>
  <c r="L28" i="17"/>
  <c r="O28" i="17" s="1"/>
  <c r="J28" i="17"/>
  <c r="I28" i="17"/>
  <c r="K28" i="17" s="1"/>
  <c r="H28" i="17"/>
  <c r="F28" i="17"/>
  <c r="E28" i="17"/>
  <c r="D28" i="17"/>
  <c r="R27" i="17"/>
  <c r="S27" i="17" s="1"/>
  <c r="Q27" i="17"/>
  <c r="P27" i="17"/>
  <c r="N27" i="17"/>
  <c r="M27" i="17"/>
  <c r="L27" i="17"/>
  <c r="O27" i="17" s="1"/>
  <c r="J27" i="17"/>
  <c r="I27" i="17"/>
  <c r="H27" i="17"/>
  <c r="K27" i="17" s="1"/>
  <c r="F27" i="17"/>
  <c r="E27" i="17"/>
  <c r="D27" i="17"/>
  <c r="G27" i="17" s="1"/>
  <c r="R26" i="17"/>
  <c r="Q26" i="17"/>
  <c r="P26" i="17"/>
  <c r="S26" i="17" s="1"/>
  <c r="N26" i="17"/>
  <c r="M26" i="17"/>
  <c r="L26" i="17"/>
  <c r="J26" i="17"/>
  <c r="I26" i="17"/>
  <c r="H26" i="17"/>
  <c r="K26" i="17" s="1"/>
  <c r="F26" i="17"/>
  <c r="E26" i="17"/>
  <c r="D26" i="17"/>
  <c r="R25" i="17"/>
  <c r="Q25" i="17"/>
  <c r="P25" i="17"/>
  <c r="N25" i="17"/>
  <c r="M25" i="17"/>
  <c r="O25" i="17" s="1"/>
  <c r="L25" i="17"/>
  <c r="J25" i="17"/>
  <c r="I25" i="17"/>
  <c r="H25" i="17"/>
  <c r="K25" i="17" s="1"/>
  <c r="F25" i="17"/>
  <c r="E25" i="17"/>
  <c r="D25" i="17"/>
  <c r="R24" i="17"/>
  <c r="Q24" i="17"/>
  <c r="P24" i="17"/>
  <c r="N24" i="17"/>
  <c r="O24" i="17" s="1"/>
  <c r="M24" i="17"/>
  <c r="L24" i="17"/>
  <c r="J24" i="17"/>
  <c r="I24" i="17"/>
  <c r="H24" i="17"/>
  <c r="F24" i="17"/>
  <c r="E24" i="17"/>
  <c r="D24" i="17"/>
  <c r="R23" i="17"/>
  <c r="Q23" i="17"/>
  <c r="P23" i="17"/>
  <c r="N23" i="17"/>
  <c r="M23" i="17"/>
  <c r="L23" i="17"/>
  <c r="J23" i="17"/>
  <c r="I23" i="17"/>
  <c r="H23" i="17"/>
  <c r="F23" i="17"/>
  <c r="E23" i="17"/>
  <c r="D23" i="17"/>
  <c r="G23" i="17" s="1"/>
  <c r="R22" i="17"/>
  <c r="Q22" i="17"/>
  <c r="P22" i="17"/>
  <c r="N22" i="17"/>
  <c r="M22" i="17"/>
  <c r="L22" i="17"/>
  <c r="J22" i="17"/>
  <c r="I22" i="17"/>
  <c r="H22" i="17"/>
  <c r="F22" i="17"/>
  <c r="E22" i="17"/>
  <c r="D22" i="17"/>
  <c r="R21" i="17"/>
  <c r="Q21" i="17"/>
  <c r="P21" i="17"/>
  <c r="N21" i="17"/>
  <c r="M21" i="17"/>
  <c r="L21" i="17"/>
  <c r="O21" i="17" s="1"/>
  <c r="J21" i="17"/>
  <c r="I21" i="17"/>
  <c r="H21" i="17"/>
  <c r="F21" i="17"/>
  <c r="E21" i="17"/>
  <c r="D21" i="17"/>
  <c r="S20" i="17"/>
  <c r="R20" i="17"/>
  <c r="Q20" i="17"/>
  <c r="P20" i="17"/>
  <c r="N20" i="17"/>
  <c r="M20" i="17"/>
  <c r="L20" i="17"/>
  <c r="O20" i="17" s="1"/>
  <c r="J20" i="17"/>
  <c r="I20" i="17"/>
  <c r="H20" i="17"/>
  <c r="F20" i="17"/>
  <c r="E20" i="17"/>
  <c r="D20" i="17"/>
  <c r="G20" i="17" s="1"/>
  <c r="R19" i="17"/>
  <c r="Q19" i="17"/>
  <c r="P19" i="17"/>
  <c r="N19" i="17"/>
  <c r="M19" i="17"/>
  <c r="L19" i="17"/>
  <c r="J19" i="17"/>
  <c r="I19" i="17"/>
  <c r="H19" i="17"/>
  <c r="K19" i="17" s="1"/>
  <c r="F19" i="17"/>
  <c r="E19" i="17"/>
  <c r="D19" i="17"/>
  <c r="R98" i="15"/>
  <c r="Q98" i="15"/>
  <c r="P98" i="15"/>
  <c r="S98" i="15" s="1"/>
  <c r="N98" i="15"/>
  <c r="M98" i="15"/>
  <c r="L98" i="15"/>
  <c r="J98" i="15"/>
  <c r="I98" i="15"/>
  <c r="H98" i="15"/>
  <c r="K98" i="15" s="1"/>
  <c r="F98" i="15"/>
  <c r="E98" i="15"/>
  <c r="D98" i="15"/>
  <c r="G98" i="15" s="1"/>
  <c r="R97" i="15"/>
  <c r="Q97" i="15"/>
  <c r="P97" i="15"/>
  <c r="O97" i="15"/>
  <c r="N97" i="15"/>
  <c r="M97" i="15"/>
  <c r="L97" i="15"/>
  <c r="K97" i="15"/>
  <c r="J97" i="15"/>
  <c r="I97" i="15"/>
  <c r="H97" i="15"/>
  <c r="F97" i="15"/>
  <c r="E97" i="15"/>
  <c r="D97" i="15"/>
  <c r="G97" i="15" s="1"/>
  <c r="R96" i="15"/>
  <c r="Q96" i="15"/>
  <c r="P96" i="15"/>
  <c r="S96" i="15" s="1"/>
  <c r="N96" i="15"/>
  <c r="M96" i="15"/>
  <c r="O96" i="15" s="1"/>
  <c r="L96" i="15"/>
  <c r="J96" i="15"/>
  <c r="I96" i="15"/>
  <c r="H96" i="15"/>
  <c r="F96" i="15"/>
  <c r="E96" i="15"/>
  <c r="D96" i="15"/>
  <c r="G96" i="15" s="1"/>
  <c r="R95" i="15"/>
  <c r="Q95" i="15"/>
  <c r="P95" i="15"/>
  <c r="S95" i="15" s="1"/>
  <c r="N95" i="15"/>
  <c r="M95" i="15"/>
  <c r="L95" i="15"/>
  <c r="J95" i="15"/>
  <c r="I95" i="15"/>
  <c r="H95" i="15"/>
  <c r="K95" i="15" s="1"/>
  <c r="F95" i="15"/>
  <c r="E95" i="15"/>
  <c r="D95" i="15"/>
  <c r="G95" i="15" s="1"/>
  <c r="R93" i="15"/>
  <c r="Q93" i="15"/>
  <c r="P93" i="15"/>
  <c r="S93" i="15" s="1"/>
  <c r="N93" i="15"/>
  <c r="M93" i="15"/>
  <c r="L93" i="15"/>
  <c r="O93" i="15" s="1"/>
  <c r="J93" i="15"/>
  <c r="I93" i="15"/>
  <c r="H93" i="15"/>
  <c r="F93" i="15"/>
  <c r="E93" i="15"/>
  <c r="D93" i="15"/>
  <c r="R92" i="15"/>
  <c r="Q92" i="15"/>
  <c r="S92" i="15" s="1"/>
  <c r="P92" i="15"/>
  <c r="N92" i="15"/>
  <c r="M92" i="15"/>
  <c r="L92" i="15"/>
  <c r="O92" i="15" s="1"/>
  <c r="J92" i="15"/>
  <c r="I92" i="15"/>
  <c r="H92" i="15"/>
  <c r="K92" i="15" s="1"/>
  <c r="F92" i="15"/>
  <c r="E92" i="15"/>
  <c r="D92" i="15"/>
  <c r="R91" i="15"/>
  <c r="Q91" i="15"/>
  <c r="P91" i="15"/>
  <c r="N91" i="15"/>
  <c r="M91" i="15"/>
  <c r="O91" i="15" s="1"/>
  <c r="L91" i="15"/>
  <c r="J91" i="15"/>
  <c r="I91" i="15"/>
  <c r="H91" i="15"/>
  <c r="F91" i="15"/>
  <c r="E91" i="15"/>
  <c r="D91" i="15"/>
  <c r="R90" i="15"/>
  <c r="Q90" i="15"/>
  <c r="P90" i="15"/>
  <c r="N90" i="15"/>
  <c r="M90" i="15"/>
  <c r="L90" i="15"/>
  <c r="O90" i="15" s="1"/>
  <c r="J90" i="15"/>
  <c r="I90" i="15"/>
  <c r="H90" i="15"/>
  <c r="F90" i="15"/>
  <c r="E90" i="15"/>
  <c r="D90" i="15"/>
  <c r="R88" i="15"/>
  <c r="Q88" i="15"/>
  <c r="P88" i="15"/>
  <c r="N88" i="15"/>
  <c r="M88" i="15"/>
  <c r="L88" i="15"/>
  <c r="O88" i="15" s="1"/>
  <c r="J88" i="15"/>
  <c r="I88" i="15"/>
  <c r="H88" i="15"/>
  <c r="K88" i="15" s="1"/>
  <c r="F88" i="15"/>
  <c r="E88" i="15"/>
  <c r="D88" i="15"/>
  <c r="G88" i="15" s="1"/>
  <c r="R87" i="15"/>
  <c r="Q87" i="15"/>
  <c r="P87" i="15"/>
  <c r="S87" i="15" s="1"/>
  <c r="N87" i="15"/>
  <c r="M87" i="15"/>
  <c r="O87" i="15" s="1"/>
  <c r="L87" i="15"/>
  <c r="J87" i="15"/>
  <c r="I87" i="15"/>
  <c r="H87" i="15"/>
  <c r="F87" i="15"/>
  <c r="E87" i="15"/>
  <c r="D87" i="15"/>
  <c r="G87" i="15" s="1"/>
  <c r="R86" i="15"/>
  <c r="Q86" i="15"/>
  <c r="P86" i="15"/>
  <c r="N86" i="15"/>
  <c r="M86" i="15"/>
  <c r="L86" i="15"/>
  <c r="J86" i="15"/>
  <c r="I86" i="15"/>
  <c r="H86" i="15"/>
  <c r="K86" i="15" s="1"/>
  <c r="F86" i="15"/>
  <c r="E86" i="15"/>
  <c r="D86" i="15"/>
  <c r="R85" i="15"/>
  <c r="Q85" i="15"/>
  <c r="P85" i="15"/>
  <c r="N85" i="15"/>
  <c r="M85" i="15"/>
  <c r="L85" i="15"/>
  <c r="J85" i="15"/>
  <c r="I85" i="15"/>
  <c r="K85" i="15" s="1"/>
  <c r="H85" i="15"/>
  <c r="F85" i="15"/>
  <c r="E85" i="15"/>
  <c r="D85" i="15"/>
  <c r="R83" i="15"/>
  <c r="S83" i="15" s="1"/>
  <c r="Q83" i="15"/>
  <c r="P83" i="15"/>
  <c r="N83" i="15"/>
  <c r="M83" i="15"/>
  <c r="L83" i="15"/>
  <c r="O83" i="15" s="1"/>
  <c r="J83" i="15"/>
  <c r="I83" i="15"/>
  <c r="H83" i="15"/>
  <c r="K83" i="15" s="1"/>
  <c r="F83" i="15"/>
  <c r="E83" i="15"/>
  <c r="D83" i="15"/>
  <c r="G83" i="15" s="1"/>
  <c r="R82" i="15"/>
  <c r="Q82" i="15"/>
  <c r="P82" i="15"/>
  <c r="N82" i="15"/>
  <c r="M82" i="15"/>
  <c r="O82" i="15" s="1"/>
  <c r="L82" i="15"/>
  <c r="J82" i="15"/>
  <c r="I82" i="15"/>
  <c r="H82" i="15"/>
  <c r="K82" i="15" s="1"/>
  <c r="F82" i="15"/>
  <c r="E82" i="15"/>
  <c r="D82" i="15"/>
  <c r="R81" i="15"/>
  <c r="Q81" i="15"/>
  <c r="P81" i="15"/>
  <c r="N81" i="15"/>
  <c r="O81" i="15" s="1"/>
  <c r="M81" i="15"/>
  <c r="L81" i="15"/>
  <c r="J81" i="15"/>
  <c r="I81" i="15"/>
  <c r="H81" i="15"/>
  <c r="F81" i="15"/>
  <c r="E81" i="15"/>
  <c r="D81" i="15"/>
  <c r="R80" i="15"/>
  <c r="Q80" i="15"/>
  <c r="P80" i="15"/>
  <c r="S80" i="15" s="1"/>
  <c r="N80" i="15"/>
  <c r="M80" i="15"/>
  <c r="L80" i="15"/>
  <c r="J80" i="15"/>
  <c r="I80" i="15"/>
  <c r="H80" i="15"/>
  <c r="F80" i="15"/>
  <c r="E80" i="15"/>
  <c r="D80" i="15"/>
  <c r="R78" i="15"/>
  <c r="Q78" i="15"/>
  <c r="P78" i="15"/>
  <c r="N78" i="15"/>
  <c r="M78" i="15"/>
  <c r="L78" i="15"/>
  <c r="O78" i="15" s="1"/>
  <c r="J78" i="15"/>
  <c r="I78" i="15"/>
  <c r="H78" i="15"/>
  <c r="F78" i="15"/>
  <c r="E78" i="15"/>
  <c r="D78" i="15"/>
  <c r="S77" i="15"/>
  <c r="R77" i="15"/>
  <c r="Q77" i="15"/>
  <c r="P77" i="15"/>
  <c r="N77" i="15"/>
  <c r="M77" i="15"/>
  <c r="L77" i="15"/>
  <c r="J77" i="15"/>
  <c r="I77" i="15"/>
  <c r="H77" i="15"/>
  <c r="K77" i="15" s="1"/>
  <c r="F77" i="15"/>
  <c r="E77" i="15"/>
  <c r="G77" i="15" s="1"/>
  <c r="D77" i="15"/>
  <c r="R76" i="15"/>
  <c r="Q76" i="15"/>
  <c r="P76" i="15"/>
  <c r="S76" i="15" s="1"/>
  <c r="O76" i="15"/>
  <c r="N76" i="15"/>
  <c r="M76" i="15"/>
  <c r="L76" i="15"/>
  <c r="J76" i="15"/>
  <c r="K76" i="15" s="1"/>
  <c r="I76" i="15"/>
  <c r="H76" i="15"/>
  <c r="F76" i="15"/>
  <c r="E76" i="15"/>
  <c r="D76" i="15"/>
  <c r="R74" i="15"/>
  <c r="Q74" i="15"/>
  <c r="P74" i="15"/>
  <c r="N74" i="15"/>
  <c r="M74" i="15"/>
  <c r="L74" i="15"/>
  <c r="J74" i="15"/>
  <c r="K74" i="15" s="1"/>
  <c r="I74" i="15"/>
  <c r="H74" i="15"/>
  <c r="F74" i="15"/>
  <c r="E74" i="15"/>
  <c r="D74" i="15"/>
  <c r="R73" i="15"/>
  <c r="Q73" i="15"/>
  <c r="P73" i="15"/>
  <c r="S73" i="15" s="1"/>
  <c r="N73" i="15"/>
  <c r="M73" i="15"/>
  <c r="L73" i="15"/>
  <c r="O73" i="15" s="1"/>
  <c r="J73" i="15"/>
  <c r="I73" i="15"/>
  <c r="H73" i="15"/>
  <c r="K73" i="15" s="1"/>
  <c r="F73" i="15"/>
  <c r="E73" i="15"/>
  <c r="D73" i="15"/>
  <c r="R72" i="15"/>
  <c r="Q72" i="15"/>
  <c r="P72" i="15"/>
  <c r="N72" i="15"/>
  <c r="M72" i="15"/>
  <c r="L72" i="15"/>
  <c r="J72" i="15"/>
  <c r="I72" i="15"/>
  <c r="H72" i="15"/>
  <c r="F72" i="15"/>
  <c r="E72" i="15"/>
  <c r="D72" i="15"/>
  <c r="R71" i="15"/>
  <c r="Q71" i="15"/>
  <c r="P71" i="15"/>
  <c r="N71" i="15"/>
  <c r="M71" i="15"/>
  <c r="L71" i="15"/>
  <c r="J71" i="15"/>
  <c r="I71" i="15"/>
  <c r="H71" i="15"/>
  <c r="K71" i="15" s="1"/>
  <c r="F71" i="15"/>
  <c r="E71" i="15"/>
  <c r="D71" i="15"/>
  <c r="R70" i="15"/>
  <c r="Q70" i="15"/>
  <c r="P70" i="15"/>
  <c r="N70" i="15"/>
  <c r="M70" i="15"/>
  <c r="O70" i="15" s="1"/>
  <c r="L70" i="15"/>
  <c r="J70" i="15"/>
  <c r="I70" i="15"/>
  <c r="H70" i="15"/>
  <c r="F70" i="15"/>
  <c r="E70" i="15"/>
  <c r="D70" i="15"/>
  <c r="G70" i="15" s="1"/>
  <c r="R68" i="15"/>
  <c r="Q68" i="15"/>
  <c r="P68" i="15"/>
  <c r="N68" i="15"/>
  <c r="M68" i="15"/>
  <c r="L68" i="15"/>
  <c r="O68" i="15" s="1"/>
  <c r="J68" i="15"/>
  <c r="I68" i="15"/>
  <c r="H68" i="15"/>
  <c r="F68" i="15"/>
  <c r="E68" i="15"/>
  <c r="D68" i="15"/>
  <c r="R67" i="15"/>
  <c r="Q67" i="15"/>
  <c r="P67" i="15"/>
  <c r="N67" i="15"/>
  <c r="M67" i="15"/>
  <c r="L67" i="15"/>
  <c r="O67" i="15" s="1"/>
  <c r="J67" i="15"/>
  <c r="I67" i="15"/>
  <c r="H67" i="15"/>
  <c r="F67" i="15"/>
  <c r="E67" i="15"/>
  <c r="D67" i="15"/>
  <c r="R66" i="15"/>
  <c r="Q66" i="15"/>
  <c r="P66" i="15"/>
  <c r="N66" i="15"/>
  <c r="M66" i="15"/>
  <c r="L66" i="15"/>
  <c r="O66" i="15" s="1"/>
  <c r="J66" i="15"/>
  <c r="I66" i="15"/>
  <c r="H66" i="15"/>
  <c r="F66" i="15"/>
  <c r="E66" i="15"/>
  <c r="D66" i="15"/>
  <c r="R65" i="15"/>
  <c r="Q65" i="15"/>
  <c r="P65" i="15"/>
  <c r="N65" i="15"/>
  <c r="M65" i="15"/>
  <c r="L65" i="15"/>
  <c r="O65" i="15" s="1"/>
  <c r="J65" i="15"/>
  <c r="I65" i="15"/>
  <c r="H65" i="15"/>
  <c r="F65" i="15"/>
  <c r="E65" i="15"/>
  <c r="D65" i="15"/>
  <c r="R64" i="15"/>
  <c r="Q64" i="15"/>
  <c r="P64" i="15"/>
  <c r="N64" i="15"/>
  <c r="M64" i="15"/>
  <c r="L64" i="15"/>
  <c r="O64" i="15" s="1"/>
  <c r="J64" i="15"/>
  <c r="I64" i="15"/>
  <c r="H64" i="15"/>
  <c r="F64" i="15"/>
  <c r="E64" i="15"/>
  <c r="D64" i="15"/>
  <c r="R63" i="15"/>
  <c r="Q63" i="15"/>
  <c r="P63" i="15"/>
  <c r="S63" i="15" s="1"/>
  <c r="N63" i="15"/>
  <c r="M63" i="15"/>
  <c r="L63" i="15"/>
  <c r="J63" i="15"/>
  <c r="I63" i="15"/>
  <c r="H63" i="15"/>
  <c r="G63" i="15"/>
  <c r="F63" i="15"/>
  <c r="E63" i="15"/>
  <c r="D63" i="15"/>
  <c r="R62" i="15"/>
  <c r="Q62" i="15"/>
  <c r="P62" i="15"/>
  <c r="N62" i="15"/>
  <c r="M62" i="15"/>
  <c r="L62" i="15"/>
  <c r="J62" i="15"/>
  <c r="I62" i="15"/>
  <c r="H62" i="15"/>
  <c r="K62" i="15" s="1"/>
  <c r="F62" i="15"/>
  <c r="E62" i="15"/>
  <c r="D62" i="15"/>
  <c r="G62" i="15" s="1"/>
  <c r="R60" i="15"/>
  <c r="Q60" i="15"/>
  <c r="P60" i="15"/>
  <c r="S60" i="15" s="1"/>
  <c r="N60" i="15"/>
  <c r="M60" i="15"/>
  <c r="L60" i="15"/>
  <c r="O60" i="15" s="1"/>
  <c r="J60" i="15"/>
  <c r="I60" i="15"/>
  <c r="H60" i="15"/>
  <c r="K60" i="15" s="1"/>
  <c r="F60" i="15"/>
  <c r="E60" i="15"/>
  <c r="D60" i="15"/>
  <c r="G60" i="15" s="1"/>
  <c r="R59" i="15"/>
  <c r="Q59" i="15"/>
  <c r="P59" i="15"/>
  <c r="N59" i="15"/>
  <c r="M59" i="15"/>
  <c r="L59" i="15"/>
  <c r="J59" i="15"/>
  <c r="I59" i="15"/>
  <c r="H59" i="15"/>
  <c r="F59" i="15"/>
  <c r="E59" i="15"/>
  <c r="D59" i="15"/>
  <c r="G59" i="15" s="1"/>
  <c r="R58" i="15"/>
  <c r="Q58" i="15"/>
  <c r="P58" i="15"/>
  <c r="N58" i="15"/>
  <c r="M58" i="15"/>
  <c r="L58" i="15"/>
  <c r="O58" i="15" s="1"/>
  <c r="J58" i="15"/>
  <c r="I58" i="15"/>
  <c r="H58" i="15"/>
  <c r="K58" i="15" s="1"/>
  <c r="F58" i="15"/>
  <c r="E58" i="15"/>
  <c r="D58" i="15"/>
  <c r="R57" i="15"/>
  <c r="Q57" i="15"/>
  <c r="P57" i="15"/>
  <c r="N57" i="15"/>
  <c r="M57" i="15"/>
  <c r="O57" i="15" s="1"/>
  <c r="L57" i="15"/>
  <c r="J57" i="15"/>
  <c r="I57" i="15"/>
  <c r="H57" i="15"/>
  <c r="F57" i="15"/>
  <c r="E57" i="15"/>
  <c r="D57" i="15"/>
  <c r="R55" i="15"/>
  <c r="Q55" i="15"/>
  <c r="P55" i="15"/>
  <c r="S55" i="15" s="1"/>
  <c r="N55" i="15"/>
  <c r="M55" i="15"/>
  <c r="L55" i="15"/>
  <c r="J55" i="15"/>
  <c r="I55" i="15"/>
  <c r="H55" i="15"/>
  <c r="F55" i="15"/>
  <c r="E55" i="15"/>
  <c r="D55" i="15"/>
  <c r="R54" i="15"/>
  <c r="Q54" i="15"/>
  <c r="P54" i="15"/>
  <c r="S54" i="15" s="1"/>
  <c r="N54" i="15"/>
  <c r="M54" i="15"/>
  <c r="L54" i="15"/>
  <c r="O54" i="15" s="1"/>
  <c r="J54" i="15"/>
  <c r="I54" i="15"/>
  <c r="H54" i="15"/>
  <c r="F54" i="15"/>
  <c r="E54" i="15"/>
  <c r="D54" i="15"/>
  <c r="R53" i="15"/>
  <c r="Q53" i="15"/>
  <c r="P53" i="15"/>
  <c r="N53" i="15"/>
  <c r="M53" i="15"/>
  <c r="L53" i="15"/>
  <c r="J53" i="15"/>
  <c r="I53" i="15"/>
  <c r="H53" i="15"/>
  <c r="F53" i="15"/>
  <c r="E53" i="15"/>
  <c r="D53" i="15"/>
  <c r="R52" i="15"/>
  <c r="Q52" i="15"/>
  <c r="P52" i="15"/>
  <c r="N52" i="15"/>
  <c r="M52" i="15"/>
  <c r="L52" i="15"/>
  <c r="K52" i="15"/>
  <c r="J52" i="15"/>
  <c r="I52" i="15"/>
  <c r="H52" i="15"/>
  <c r="F52" i="15"/>
  <c r="E52" i="15"/>
  <c r="D52" i="15"/>
  <c r="R51" i="15"/>
  <c r="Q51" i="15"/>
  <c r="P51" i="15"/>
  <c r="N51" i="15"/>
  <c r="M51" i="15"/>
  <c r="L51" i="15"/>
  <c r="J51" i="15"/>
  <c r="I51" i="15"/>
  <c r="H51" i="15"/>
  <c r="K51" i="15" s="1"/>
  <c r="F51" i="15"/>
  <c r="E51" i="15"/>
  <c r="D51" i="15"/>
  <c r="R50" i="15"/>
  <c r="Q50" i="15"/>
  <c r="P50" i="15"/>
  <c r="S50" i="15" s="1"/>
  <c r="N50" i="15"/>
  <c r="M50" i="15"/>
  <c r="L50" i="15"/>
  <c r="J50" i="15"/>
  <c r="I50" i="15"/>
  <c r="H50" i="15"/>
  <c r="K50" i="15" s="1"/>
  <c r="F50" i="15"/>
  <c r="G50" i="15" s="1"/>
  <c r="E50" i="15"/>
  <c r="D50" i="15"/>
  <c r="R48" i="15"/>
  <c r="Q48" i="15"/>
  <c r="S48" i="15" s="1"/>
  <c r="P48" i="15"/>
  <c r="N48" i="15"/>
  <c r="M48" i="15"/>
  <c r="L48" i="15"/>
  <c r="J48" i="15"/>
  <c r="I48" i="15"/>
  <c r="H48" i="15"/>
  <c r="F48" i="15"/>
  <c r="E48" i="15"/>
  <c r="D48" i="15"/>
  <c r="G48" i="15" s="1"/>
  <c r="R46" i="15"/>
  <c r="Q46" i="15"/>
  <c r="P46" i="15"/>
  <c r="O46" i="15"/>
  <c r="N46" i="15"/>
  <c r="M46" i="15"/>
  <c r="L46" i="15"/>
  <c r="J46" i="15"/>
  <c r="K46" i="15" s="1"/>
  <c r="I46" i="15"/>
  <c r="H46" i="15"/>
  <c r="F46" i="15"/>
  <c r="E46" i="15"/>
  <c r="D46" i="15"/>
  <c r="R45" i="15"/>
  <c r="S45" i="15" s="1"/>
  <c r="Q45" i="15"/>
  <c r="P45" i="15"/>
  <c r="N45" i="15"/>
  <c r="M45" i="15"/>
  <c r="O45" i="15" s="1"/>
  <c r="L45" i="15"/>
  <c r="J45" i="15"/>
  <c r="I45" i="15"/>
  <c r="H45" i="15"/>
  <c r="F45" i="15"/>
  <c r="E45" i="15"/>
  <c r="D45" i="15"/>
  <c r="G45" i="15" s="1"/>
  <c r="R44" i="15"/>
  <c r="Q44" i="15"/>
  <c r="P44" i="15"/>
  <c r="S44" i="15" s="1"/>
  <c r="N44" i="15"/>
  <c r="M44" i="15"/>
  <c r="L44" i="15"/>
  <c r="J44" i="15"/>
  <c r="I44" i="15"/>
  <c r="H44" i="15"/>
  <c r="F44" i="15"/>
  <c r="E44" i="15"/>
  <c r="D44" i="15"/>
  <c r="G44" i="15" s="1"/>
  <c r="R43" i="15"/>
  <c r="Q43" i="15"/>
  <c r="P43" i="15"/>
  <c r="N43" i="15"/>
  <c r="M43" i="15"/>
  <c r="L43" i="15"/>
  <c r="J43" i="15"/>
  <c r="I43" i="15"/>
  <c r="K43" i="15" s="1"/>
  <c r="H43" i="15"/>
  <c r="F43" i="15"/>
  <c r="E43" i="15"/>
  <c r="D43" i="15"/>
  <c r="R41" i="15"/>
  <c r="Q41" i="15"/>
  <c r="P41" i="15"/>
  <c r="S41" i="15" s="1"/>
  <c r="N41" i="15"/>
  <c r="M41" i="15"/>
  <c r="L41" i="15"/>
  <c r="J41" i="15"/>
  <c r="I41" i="15"/>
  <c r="H41" i="15"/>
  <c r="K41" i="15" s="1"/>
  <c r="F41" i="15"/>
  <c r="E41" i="15"/>
  <c r="D41" i="15"/>
  <c r="G41" i="15" s="1"/>
  <c r="R40" i="15"/>
  <c r="Q40" i="15"/>
  <c r="P40" i="15"/>
  <c r="N40" i="15"/>
  <c r="O40" i="15" s="1"/>
  <c r="M40" i="15"/>
  <c r="L40" i="15"/>
  <c r="J40" i="15"/>
  <c r="I40" i="15"/>
  <c r="H40" i="15"/>
  <c r="F40" i="15"/>
  <c r="E40" i="15"/>
  <c r="D40" i="15"/>
  <c r="R39" i="15"/>
  <c r="Q39" i="15"/>
  <c r="S39" i="15" s="1"/>
  <c r="P39" i="15"/>
  <c r="N39" i="15"/>
  <c r="M39" i="15"/>
  <c r="L39" i="15"/>
  <c r="J39" i="15"/>
  <c r="I39" i="15"/>
  <c r="H39" i="15"/>
  <c r="F39" i="15"/>
  <c r="E39" i="15"/>
  <c r="D39" i="15"/>
  <c r="R38" i="15"/>
  <c r="Q38" i="15"/>
  <c r="P38" i="15"/>
  <c r="N38" i="15"/>
  <c r="M38" i="15"/>
  <c r="L38" i="15"/>
  <c r="J38" i="15"/>
  <c r="I38" i="15"/>
  <c r="H38" i="15"/>
  <c r="K38" i="15" s="1"/>
  <c r="G38" i="15"/>
  <c r="F38" i="15"/>
  <c r="E38" i="15"/>
  <c r="D38" i="15"/>
  <c r="R36" i="15"/>
  <c r="S36" i="15" s="1"/>
  <c r="Q36" i="15"/>
  <c r="P36" i="15"/>
  <c r="N36" i="15"/>
  <c r="M36" i="15"/>
  <c r="O36" i="15" s="1"/>
  <c r="L36" i="15"/>
  <c r="J36" i="15"/>
  <c r="I36" i="15"/>
  <c r="H36" i="15"/>
  <c r="K36" i="15" s="1"/>
  <c r="F36" i="15"/>
  <c r="E36" i="15"/>
  <c r="D36" i="15"/>
  <c r="G36" i="15" s="1"/>
  <c r="R35" i="15"/>
  <c r="Q35" i="15"/>
  <c r="P35" i="15"/>
  <c r="S35" i="15" s="1"/>
  <c r="N35" i="15"/>
  <c r="M35" i="15"/>
  <c r="L35" i="15"/>
  <c r="J35" i="15"/>
  <c r="I35" i="15"/>
  <c r="H35" i="15"/>
  <c r="F35" i="15"/>
  <c r="E35" i="15"/>
  <c r="D35" i="15"/>
  <c r="G35" i="15" s="1"/>
  <c r="R34" i="15"/>
  <c r="Q34" i="15"/>
  <c r="P34" i="15"/>
  <c r="N34" i="15"/>
  <c r="M34" i="15"/>
  <c r="L34" i="15"/>
  <c r="O34" i="15" s="1"/>
  <c r="J34" i="15"/>
  <c r="I34" i="15"/>
  <c r="H34" i="15"/>
  <c r="K34" i="15" s="1"/>
  <c r="F34" i="15"/>
  <c r="E34" i="15"/>
  <c r="D34" i="15"/>
  <c r="R33" i="15"/>
  <c r="Q33" i="15"/>
  <c r="P33" i="15"/>
  <c r="S33" i="15" s="1"/>
  <c r="N33" i="15"/>
  <c r="M33" i="15"/>
  <c r="L33" i="15"/>
  <c r="J33" i="15"/>
  <c r="I33" i="15"/>
  <c r="H33" i="15"/>
  <c r="K33" i="15" s="1"/>
  <c r="F33" i="15"/>
  <c r="G33" i="15" s="1"/>
  <c r="E33" i="15"/>
  <c r="D33" i="15"/>
  <c r="R32" i="15"/>
  <c r="Q32" i="15"/>
  <c r="P32" i="15"/>
  <c r="N32" i="15"/>
  <c r="M32" i="15"/>
  <c r="L32" i="15"/>
  <c r="J32" i="15"/>
  <c r="I32" i="15"/>
  <c r="H32" i="15"/>
  <c r="F32" i="15"/>
  <c r="E32" i="15"/>
  <c r="D32" i="15"/>
  <c r="R31" i="15"/>
  <c r="Q31" i="15"/>
  <c r="P31" i="15"/>
  <c r="N31" i="15"/>
  <c r="M31" i="15"/>
  <c r="L31" i="15"/>
  <c r="J31" i="15"/>
  <c r="I31" i="15"/>
  <c r="H31" i="15"/>
  <c r="F31" i="15"/>
  <c r="E31" i="15"/>
  <c r="D31" i="15"/>
  <c r="R29" i="15"/>
  <c r="Q29" i="15"/>
  <c r="P29" i="15"/>
  <c r="S29" i="15" s="1"/>
  <c r="N29" i="15"/>
  <c r="M29" i="15"/>
  <c r="L29" i="15"/>
  <c r="J29" i="15"/>
  <c r="I29" i="15"/>
  <c r="H29" i="15"/>
  <c r="F29" i="15"/>
  <c r="E29" i="15"/>
  <c r="D29" i="15"/>
  <c r="R28" i="15"/>
  <c r="Q28" i="15"/>
  <c r="P28" i="15"/>
  <c r="S28" i="15" s="1"/>
  <c r="O28" i="15"/>
  <c r="N28" i="15"/>
  <c r="M28" i="15"/>
  <c r="L28" i="15"/>
  <c r="J28" i="15"/>
  <c r="I28" i="15"/>
  <c r="H28" i="15"/>
  <c r="F28" i="15"/>
  <c r="E28" i="15"/>
  <c r="D28" i="15"/>
  <c r="R27" i="15"/>
  <c r="Q27" i="15"/>
  <c r="P27" i="15"/>
  <c r="N27" i="15"/>
  <c r="M27" i="15"/>
  <c r="L27" i="15"/>
  <c r="J27" i="15"/>
  <c r="I27" i="15"/>
  <c r="H27" i="15"/>
  <c r="F27" i="15"/>
  <c r="E27" i="15"/>
  <c r="D27" i="15"/>
  <c r="R26" i="15"/>
  <c r="Q26" i="15"/>
  <c r="P26" i="15"/>
  <c r="S26" i="15" s="1"/>
  <c r="N26" i="15"/>
  <c r="M26" i="15"/>
  <c r="L26" i="15"/>
  <c r="O26" i="15" s="1"/>
  <c r="J26" i="15"/>
  <c r="I26" i="15"/>
  <c r="H26" i="15"/>
  <c r="F26" i="15"/>
  <c r="E26" i="15"/>
  <c r="D26" i="15"/>
  <c r="R25" i="15"/>
  <c r="Q25" i="15"/>
  <c r="P25" i="15"/>
  <c r="S25" i="15" s="1"/>
  <c r="N25" i="15"/>
  <c r="M25" i="15"/>
  <c r="L25" i="15"/>
  <c r="J25" i="15"/>
  <c r="I25" i="15"/>
  <c r="H25" i="15"/>
  <c r="F25" i="15"/>
  <c r="E25" i="15"/>
  <c r="D25" i="15"/>
  <c r="R24" i="15"/>
  <c r="Q24" i="15"/>
  <c r="P24" i="15"/>
  <c r="N24" i="15"/>
  <c r="M24" i="15"/>
  <c r="L24" i="15"/>
  <c r="J24" i="15"/>
  <c r="I24" i="15"/>
  <c r="H24" i="15"/>
  <c r="F24" i="15"/>
  <c r="E24" i="15"/>
  <c r="D24" i="15"/>
  <c r="R23" i="15"/>
  <c r="Q23" i="15"/>
  <c r="P23" i="15"/>
  <c r="S23" i="15" s="1"/>
  <c r="N23" i="15"/>
  <c r="M23" i="15"/>
  <c r="L23" i="15"/>
  <c r="J23" i="15"/>
  <c r="I23" i="15"/>
  <c r="H23" i="15"/>
  <c r="F23" i="15"/>
  <c r="E23" i="15"/>
  <c r="D23" i="15"/>
  <c r="R22" i="15"/>
  <c r="Q22" i="15"/>
  <c r="P22" i="15"/>
  <c r="S22" i="15" s="1"/>
  <c r="N22" i="15"/>
  <c r="M22" i="15"/>
  <c r="O22" i="15" s="1"/>
  <c r="L22" i="15"/>
  <c r="J22" i="15"/>
  <c r="I22" i="15"/>
  <c r="H22" i="15"/>
  <c r="F22" i="15"/>
  <c r="E22" i="15"/>
  <c r="D22" i="15"/>
  <c r="R21" i="15"/>
  <c r="Q21" i="15"/>
  <c r="P21" i="15"/>
  <c r="N21" i="15"/>
  <c r="M21" i="15"/>
  <c r="L21" i="15"/>
  <c r="J21" i="15"/>
  <c r="I21" i="15"/>
  <c r="H21" i="15"/>
  <c r="F21" i="15"/>
  <c r="E21" i="15"/>
  <c r="D21" i="15"/>
  <c r="R20" i="15"/>
  <c r="Q20" i="15"/>
  <c r="P20" i="15"/>
  <c r="S20" i="15" s="1"/>
  <c r="N20" i="15"/>
  <c r="M20" i="15"/>
  <c r="L20" i="15"/>
  <c r="J20" i="15"/>
  <c r="I20" i="15"/>
  <c r="H20" i="15"/>
  <c r="F20" i="15"/>
  <c r="E20" i="15"/>
  <c r="D20" i="15"/>
  <c r="R19" i="15"/>
  <c r="Q19" i="15"/>
  <c r="P19" i="15"/>
  <c r="S19" i="15" s="1"/>
  <c r="N19" i="15"/>
  <c r="M19" i="15"/>
  <c r="O19" i="15" s="1"/>
  <c r="L19" i="15"/>
  <c r="J19" i="15"/>
  <c r="I19" i="15"/>
  <c r="H19" i="15"/>
  <c r="F19" i="15"/>
  <c r="E19" i="15"/>
  <c r="D19" i="15"/>
  <c r="R98" i="14"/>
  <c r="Q98" i="14"/>
  <c r="P98" i="14"/>
  <c r="N98" i="14"/>
  <c r="M98" i="14"/>
  <c r="L98" i="14"/>
  <c r="J98" i="14"/>
  <c r="I98" i="14"/>
  <c r="H98" i="14"/>
  <c r="K98" i="14" s="1"/>
  <c r="F98" i="14"/>
  <c r="E98" i="14"/>
  <c r="D98" i="14"/>
  <c r="G98" i="14" s="1"/>
  <c r="R97" i="14"/>
  <c r="Q97" i="14"/>
  <c r="P97" i="14"/>
  <c r="S97" i="14" s="1"/>
  <c r="N97" i="14"/>
  <c r="O97" i="14" s="1"/>
  <c r="M97" i="14"/>
  <c r="L97" i="14"/>
  <c r="J97" i="14"/>
  <c r="I97" i="14"/>
  <c r="H97" i="14"/>
  <c r="K97" i="14" s="1"/>
  <c r="F97" i="14"/>
  <c r="E97" i="14"/>
  <c r="D97" i="14"/>
  <c r="R96" i="14"/>
  <c r="Q96" i="14"/>
  <c r="P96" i="14"/>
  <c r="N96" i="14"/>
  <c r="M96" i="14"/>
  <c r="L96" i="14"/>
  <c r="J96" i="14"/>
  <c r="I96" i="14"/>
  <c r="H96" i="14"/>
  <c r="K96" i="14" s="1"/>
  <c r="F96" i="14"/>
  <c r="E96" i="14"/>
  <c r="D96" i="14"/>
  <c r="G96" i="14" s="1"/>
  <c r="R95" i="14"/>
  <c r="Q95" i="14"/>
  <c r="P95" i="14"/>
  <c r="N95" i="14"/>
  <c r="M95" i="14"/>
  <c r="L95" i="14"/>
  <c r="J95" i="14"/>
  <c r="I95" i="14"/>
  <c r="H95" i="14"/>
  <c r="F95" i="14"/>
  <c r="E95" i="14"/>
  <c r="D95" i="14"/>
  <c r="G95" i="14" s="1"/>
  <c r="R92" i="14"/>
  <c r="Q92" i="14"/>
  <c r="P92" i="14"/>
  <c r="S92" i="14" s="1"/>
  <c r="N92" i="14"/>
  <c r="M92" i="14"/>
  <c r="L92" i="14"/>
  <c r="J92" i="14"/>
  <c r="I92" i="14"/>
  <c r="H92" i="14"/>
  <c r="F92" i="14"/>
  <c r="E92" i="14"/>
  <c r="D92" i="14"/>
  <c r="R91" i="14"/>
  <c r="Q91" i="14"/>
  <c r="P91" i="14"/>
  <c r="O91" i="14"/>
  <c r="N91" i="14"/>
  <c r="M91" i="14"/>
  <c r="L91" i="14"/>
  <c r="J91" i="14"/>
  <c r="I91" i="14"/>
  <c r="H91" i="14"/>
  <c r="F91" i="14"/>
  <c r="E91" i="14"/>
  <c r="D91" i="14"/>
  <c r="R90" i="14"/>
  <c r="Q90" i="14"/>
  <c r="S90" i="14" s="1"/>
  <c r="P90" i="14"/>
  <c r="N90" i="14"/>
  <c r="M90" i="14"/>
  <c r="L90" i="14"/>
  <c r="O90" i="14" s="1"/>
  <c r="J90" i="14"/>
  <c r="I90" i="14"/>
  <c r="H90" i="14"/>
  <c r="F90" i="14"/>
  <c r="E90" i="14"/>
  <c r="D90" i="14"/>
  <c r="G90" i="14" s="1"/>
  <c r="R88" i="14"/>
  <c r="Q88" i="14"/>
  <c r="P88" i="14"/>
  <c r="N88" i="14"/>
  <c r="M88" i="14"/>
  <c r="L88" i="14"/>
  <c r="O88" i="14" s="1"/>
  <c r="J88" i="14"/>
  <c r="I88" i="14"/>
  <c r="H88" i="14"/>
  <c r="K88" i="14" s="1"/>
  <c r="F88" i="14"/>
  <c r="E88" i="14"/>
  <c r="D88" i="14"/>
  <c r="R87" i="14"/>
  <c r="Q87" i="14"/>
  <c r="P87" i="14"/>
  <c r="S87" i="14" s="1"/>
  <c r="N87" i="14"/>
  <c r="M87" i="14"/>
  <c r="L87" i="14"/>
  <c r="J87" i="14"/>
  <c r="I87" i="14"/>
  <c r="H87" i="14"/>
  <c r="F87" i="14"/>
  <c r="E87" i="14"/>
  <c r="D87" i="14"/>
  <c r="G87" i="14" s="1"/>
  <c r="R86" i="14"/>
  <c r="Q86" i="14"/>
  <c r="P86" i="14"/>
  <c r="N86" i="14"/>
  <c r="M86" i="14"/>
  <c r="L86" i="14"/>
  <c r="J86" i="14"/>
  <c r="I86" i="14"/>
  <c r="H86" i="14"/>
  <c r="F86" i="14"/>
  <c r="E86" i="14"/>
  <c r="D86" i="14"/>
  <c r="G86" i="14" s="1"/>
  <c r="R85" i="14"/>
  <c r="Q85" i="14"/>
  <c r="P85" i="14"/>
  <c r="N85" i="14"/>
  <c r="M85" i="14"/>
  <c r="L85" i="14"/>
  <c r="J85" i="14"/>
  <c r="I85" i="14"/>
  <c r="H85" i="14"/>
  <c r="F85" i="14"/>
  <c r="E85" i="14"/>
  <c r="D85" i="14"/>
  <c r="R83" i="14"/>
  <c r="Q83" i="14"/>
  <c r="P83" i="14"/>
  <c r="S83" i="14" s="1"/>
  <c r="N83" i="14"/>
  <c r="M83" i="14"/>
  <c r="L83" i="14"/>
  <c r="J83" i="14"/>
  <c r="I83" i="14"/>
  <c r="H83" i="14"/>
  <c r="K83" i="14" s="1"/>
  <c r="F83" i="14"/>
  <c r="E83" i="14"/>
  <c r="D83" i="14"/>
  <c r="R82" i="14"/>
  <c r="Q82" i="14"/>
  <c r="P82" i="14"/>
  <c r="N82" i="14"/>
  <c r="O82" i="14" s="1"/>
  <c r="M82" i="14"/>
  <c r="L82" i="14"/>
  <c r="J82" i="14"/>
  <c r="I82" i="14"/>
  <c r="H82" i="14"/>
  <c r="F82" i="14"/>
  <c r="E82" i="14"/>
  <c r="D82" i="14"/>
  <c r="G82" i="14" s="1"/>
  <c r="R81" i="14"/>
  <c r="Q81" i="14"/>
  <c r="P81" i="14"/>
  <c r="N81" i="14"/>
  <c r="M81" i="14"/>
  <c r="L81" i="14"/>
  <c r="J81" i="14"/>
  <c r="I81" i="14"/>
  <c r="H81" i="14"/>
  <c r="F81" i="14"/>
  <c r="E81" i="14"/>
  <c r="D81" i="14"/>
  <c r="G81" i="14" s="1"/>
  <c r="R80" i="14"/>
  <c r="Q80" i="14"/>
  <c r="P80" i="14"/>
  <c r="N80" i="14"/>
  <c r="M80" i="14"/>
  <c r="L80" i="14"/>
  <c r="J80" i="14"/>
  <c r="I80" i="14"/>
  <c r="H80" i="14"/>
  <c r="F80" i="14"/>
  <c r="E80" i="14"/>
  <c r="D80" i="14"/>
  <c r="G80" i="14" s="1"/>
  <c r="R78" i="14"/>
  <c r="Q78" i="14"/>
  <c r="P78" i="14"/>
  <c r="S78" i="14" s="1"/>
  <c r="N78" i="14"/>
  <c r="M78" i="14"/>
  <c r="L78" i="14"/>
  <c r="J78" i="14"/>
  <c r="I78" i="14"/>
  <c r="H78" i="14"/>
  <c r="K78" i="14" s="1"/>
  <c r="F78" i="14"/>
  <c r="E78" i="14"/>
  <c r="D78" i="14"/>
  <c r="G78" i="14" s="1"/>
  <c r="R77" i="14"/>
  <c r="Q77" i="14"/>
  <c r="P77" i="14"/>
  <c r="N77" i="14"/>
  <c r="M77" i="14"/>
  <c r="L77" i="14"/>
  <c r="O77" i="14" s="1"/>
  <c r="J77" i="14"/>
  <c r="I77" i="14"/>
  <c r="H77" i="14"/>
  <c r="F77" i="14"/>
  <c r="E77" i="14"/>
  <c r="D77" i="14"/>
  <c r="G77" i="14" s="1"/>
  <c r="R76" i="14"/>
  <c r="Q76" i="14"/>
  <c r="P76" i="14"/>
  <c r="N76" i="14"/>
  <c r="M76" i="14"/>
  <c r="L76" i="14"/>
  <c r="J76" i="14"/>
  <c r="I76" i="14"/>
  <c r="H76" i="14"/>
  <c r="F76" i="14"/>
  <c r="E76" i="14"/>
  <c r="D76" i="14"/>
  <c r="R74" i="14"/>
  <c r="Q74" i="14"/>
  <c r="P74" i="14"/>
  <c r="S74" i="14" s="1"/>
  <c r="N74" i="14"/>
  <c r="M74" i="14"/>
  <c r="L74" i="14"/>
  <c r="J74" i="14"/>
  <c r="I74" i="14"/>
  <c r="H74" i="14"/>
  <c r="K74" i="14" s="1"/>
  <c r="F74" i="14"/>
  <c r="E74" i="14"/>
  <c r="D74" i="14"/>
  <c r="R73" i="14"/>
  <c r="Q73" i="14"/>
  <c r="P73" i="14"/>
  <c r="N73" i="14"/>
  <c r="M73" i="14"/>
  <c r="O73" i="14" s="1"/>
  <c r="L73" i="14"/>
  <c r="J73" i="14"/>
  <c r="I73" i="14"/>
  <c r="H73" i="14"/>
  <c r="F73" i="14"/>
  <c r="E73" i="14"/>
  <c r="D73" i="14"/>
  <c r="G73" i="14" s="1"/>
  <c r="R72" i="14"/>
  <c r="Q72" i="14"/>
  <c r="S72" i="14" s="1"/>
  <c r="P72" i="14"/>
  <c r="N72" i="14"/>
  <c r="M72" i="14"/>
  <c r="L72" i="14"/>
  <c r="J72" i="14"/>
  <c r="I72" i="14"/>
  <c r="H72" i="14"/>
  <c r="F72" i="14"/>
  <c r="E72" i="14"/>
  <c r="D72" i="14"/>
  <c r="G72" i="14" s="1"/>
  <c r="R71" i="14"/>
  <c r="Q71" i="14"/>
  <c r="P71" i="14"/>
  <c r="N71" i="14"/>
  <c r="M71" i="14"/>
  <c r="L71" i="14"/>
  <c r="J71" i="14"/>
  <c r="I71" i="14"/>
  <c r="H71" i="14"/>
  <c r="F71" i="14"/>
  <c r="E71" i="14"/>
  <c r="D71" i="14"/>
  <c r="R70" i="14"/>
  <c r="Q70" i="14"/>
  <c r="P70" i="14"/>
  <c r="N70" i="14"/>
  <c r="M70" i="14"/>
  <c r="O70" i="14" s="1"/>
  <c r="L70" i="14"/>
  <c r="J70" i="14"/>
  <c r="I70" i="14"/>
  <c r="H70" i="14"/>
  <c r="F70" i="14"/>
  <c r="E70" i="14"/>
  <c r="D70" i="14"/>
  <c r="R68" i="14"/>
  <c r="Q68" i="14"/>
  <c r="P68" i="14"/>
  <c r="N68" i="14"/>
  <c r="M68" i="14"/>
  <c r="L68" i="14"/>
  <c r="O68" i="14" s="1"/>
  <c r="K68" i="14"/>
  <c r="J68" i="14"/>
  <c r="I68" i="14"/>
  <c r="H68" i="14"/>
  <c r="F68" i="14"/>
  <c r="E68" i="14"/>
  <c r="D68" i="14"/>
  <c r="G68" i="14" s="1"/>
  <c r="R67" i="14"/>
  <c r="Q67" i="14"/>
  <c r="P67" i="14"/>
  <c r="N67" i="14"/>
  <c r="M67" i="14"/>
  <c r="L67" i="14"/>
  <c r="O67" i="14" s="1"/>
  <c r="J67" i="14"/>
  <c r="I67" i="14"/>
  <c r="H67" i="14"/>
  <c r="F67" i="14"/>
  <c r="E67" i="14"/>
  <c r="D67" i="14"/>
  <c r="R66" i="14"/>
  <c r="Q66" i="14"/>
  <c r="P66" i="14"/>
  <c r="S66" i="14" s="1"/>
  <c r="N66" i="14"/>
  <c r="M66" i="14"/>
  <c r="L66" i="14"/>
  <c r="J66" i="14"/>
  <c r="I66" i="14"/>
  <c r="H66" i="14"/>
  <c r="K66" i="14" s="1"/>
  <c r="F66" i="14"/>
  <c r="E66" i="14"/>
  <c r="G66" i="14" s="1"/>
  <c r="D66" i="14"/>
  <c r="R65" i="14"/>
  <c r="Q65" i="14"/>
  <c r="P65" i="14"/>
  <c r="N65" i="14"/>
  <c r="M65" i="14"/>
  <c r="L65" i="14"/>
  <c r="O65" i="14" s="1"/>
  <c r="J65" i="14"/>
  <c r="I65" i="14"/>
  <c r="H65" i="14"/>
  <c r="F65" i="14"/>
  <c r="E65" i="14"/>
  <c r="D65" i="14"/>
  <c r="R64" i="14"/>
  <c r="Q64" i="14"/>
  <c r="P64" i="14"/>
  <c r="N64" i="14"/>
  <c r="M64" i="14"/>
  <c r="L64" i="14"/>
  <c r="O64" i="14" s="1"/>
  <c r="J64" i="14"/>
  <c r="I64" i="14"/>
  <c r="H64" i="14"/>
  <c r="F64" i="14"/>
  <c r="E64" i="14"/>
  <c r="D64" i="14"/>
  <c r="R63" i="14"/>
  <c r="Q63" i="14"/>
  <c r="S63" i="14" s="1"/>
  <c r="P63" i="14"/>
  <c r="N63" i="14"/>
  <c r="M63" i="14"/>
  <c r="L63" i="14"/>
  <c r="J63" i="14"/>
  <c r="I63" i="14"/>
  <c r="H63" i="14"/>
  <c r="F63" i="14"/>
  <c r="E63" i="14"/>
  <c r="D63" i="14"/>
  <c r="R62" i="14"/>
  <c r="Q62" i="14"/>
  <c r="P62" i="14"/>
  <c r="N62" i="14"/>
  <c r="M62" i="14"/>
  <c r="L62" i="14"/>
  <c r="J62" i="14"/>
  <c r="I62" i="14"/>
  <c r="H62" i="14"/>
  <c r="F62" i="14"/>
  <c r="E62" i="14"/>
  <c r="D62" i="14"/>
  <c r="R60" i="14"/>
  <c r="Q60" i="14"/>
  <c r="P60" i="14"/>
  <c r="N60" i="14"/>
  <c r="M60" i="14"/>
  <c r="L60" i="14"/>
  <c r="J60" i="14"/>
  <c r="I60" i="14"/>
  <c r="H60" i="14"/>
  <c r="F60" i="14"/>
  <c r="E60" i="14"/>
  <c r="D60" i="14"/>
  <c r="R59" i="14"/>
  <c r="Q59" i="14"/>
  <c r="P59" i="14"/>
  <c r="N59" i="14"/>
  <c r="M59" i="14"/>
  <c r="L59" i="14"/>
  <c r="O59" i="14" s="1"/>
  <c r="J59" i="14"/>
  <c r="I59" i="14"/>
  <c r="H59" i="14"/>
  <c r="K59" i="14" s="1"/>
  <c r="F59" i="14"/>
  <c r="E59" i="14"/>
  <c r="D59" i="14"/>
  <c r="R58" i="14"/>
  <c r="Q58" i="14"/>
  <c r="P58" i="14"/>
  <c r="S58" i="14" s="1"/>
  <c r="N58" i="14"/>
  <c r="M58" i="14"/>
  <c r="L58" i="14"/>
  <c r="O58" i="14" s="1"/>
  <c r="J58" i="14"/>
  <c r="I58" i="14"/>
  <c r="H58" i="14"/>
  <c r="F58" i="14"/>
  <c r="E58" i="14"/>
  <c r="D58" i="14"/>
  <c r="R57" i="14"/>
  <c r="Q57" i="14"/>
  <c r="P57" i="14"/>
  <c r="S57" i="14" s="1"/>
  <c r="N57" i="14"/>
  <c r="M57" i="14"/>
  <c r="L57" i="14"/>
  <c r="J57" i="14"/>
  <c r="I57" i="14"/>
  <c r="H57" i="14"/>
  <c r="K57" i="14" s="1"/>
  <c r="F57" i="14"/>
  <c r="G57" i="14" s="1"/>
  <c r="E57" i="14"/>
  <c r="D57" i="14"/>
  <c r="R55" i="14"/>
  <c r="Q55" i="14"/>
  <c r="P55" i="14"/>
  <c r="N55" i="14"/>
  <c r="M55" i="14"/>
  <c r="L55" i="14"/>
  <c r="O55" i="14" s="1"/>
  <c r="J55" i="14"/>
  <c r="I55" i="14"/>
  <c r="H55" i="14"/>
  <c r="F55" i="14"/>
  <c r="E55" i="14"/>
  <c r="D55" i="14"/>
  <c r="S54" i="14"/>
  <c r="R54" i="14"/>
  <c r="Q54" i="14"/>
  <c r="P54" i="14"/>
  <c r="N54" i="14"/>
  <c r="M54" i="14"/>
  <c r="L54" i="14"/>
  <c r="O54" i="14" s="1"/>
  <c r="J54" i="14"/>
  <c r="I54" i="14"/>
  <c r="H54" i="14"/>
  <c r="F54" i="14"/>
  <c r="E54" i="14"/>
  <c r="D54" i="14"/>
  <c r="R53" i="14"/>
  <c r="Q53" i="14"/>
  <c r="P53" i="14"/>
  <c r="N53" i="14"/>
  <c r="M53" i="14"/>
  <c r="L53" i="14"/>
  <c r="J53" i="14"/>
  <c r="I53" i="14"/>
  <c r="H53" i="14"/>
  <c r="F53" i="14"/>
  <c r="E53" i="14"/>
  <c r="D53" i="14"/>
  <c r="R52" i="14"/>
  <c r="Q52" i="14"/>
  <c r="P52" i="14"/>
  <c r="S52" i="14" s="1"/>
  <c r="N52" i="14"/>
  <c r="M52" i="14"/>
  <c r="L52" i="14"/>
  <c r="O52" i="14" s="1"/>
  <c r="J52" i="14"/>
  <c r="I52" i="14"/>
  <c r="H52" i="14"/>
  <c r="F52" i="14"/>
  <c r="E52" i="14"/>
  <c r="D52" i="14"/>
  <c r="R51" i="14"/>
  <c r="Q51" i="14"/>
  <c r="P51" i="14"/>
  <c r="N51" i="14"/>
  <c r="M51" i="14"/>
  <c r="L51" i="14"/>
  <c r="J51" i="14"/>
  <c r="I51" i="14"/>
  <c r="H51" i="14"/>
  <c r="F51" i="14"/>
  <c r="E51" i="14"/>
  <c r="D51" i="14"/>
  <c r="R50" i="14"/>
  <c r="Q50" i="14"/>
  <c r="P50" i="14"/>
  <c r="N50" i="14"/>
  <c r="M50" i="14"/>
  <c r="L50" i="14"/>
  <c r="O50" i="14" s="1"/>
  <c r="J50" i="14"/>
  <c r="I50" i="14"/>
  <c r="H50" i="14"/>
  <c r="K50" i="14" s="1"/>
  <c r="F50" i="14"/>
  <c r="E50" i="14"/>
  <c r="D50" i="14"/>
  <c r="R48" i="14"/>
  <c r="Q48" i="14"/>
  <c r="P48" i="14"/>
  <c r="S48" i="14" s="1"/>
  <c r="N48" i="14"/>
  <c r="M48" i="14"/>
  <c r="L48" i="14"/>
  <c r="J48" i="14"/>
  <c r="I48" i="14"/>
  <c r="H48" i="14"/>
  <c r="K48" i="14" s="1"/>
  <c r="G48" i="14"/>
  <c r="F48" i="14"/>
  <c r="E48" i="14"/>
  <c r="D48" i="14"/>
  <c r="R46" i="14"/>
  <c r="Q46" i="14"/>
  <c r="P46" i="14"/>
  <c r="N46" i="14"/>
  <c r="M46" i="14"/>
  <c r="L46" i="14"/>
  <c r="O46" i="14" s="1"/>
  <c r="J46" i="14"/>
  <c r="I46" i="14"/>
  <c r="H46" i="14"/>
  <c r="F46" i="14"/>
  <c r="E46" i="14"/>
  <c r="D46" i="14"/>
  <c r="G46" i="14" s="1"/>
  <c r="R45" i="14"/>
  <c r="Q45" i="14"/>
  <c r="P45" i="14"/>
  <c r="N45" i="14"/>
  <c r="M45" i="14"/>
  <c r="L45" i="14"/>
  <c r="J45" i="14"/>
  <c r="I45" i="14"/>
  <c r="H45" i="14"/>
  <c r="F45" i="14"/>
  <c r="E45" i="14"/>
  <c r="D45" i="14"/>
  <c r="R44" i="14"/>
  <c r="Q44" i="14"/>
  <c r="P44" i="14"/>
  <c r="N44" i="14"/>
  <c r="M44" i="14"/>
  <c r="L44" i="14"/>
  <c r="J44" i="14"/>
  <c r="I44" i="14"/>
  <c r="H44" i="14"/>
  <c r="F44" i="14"/>
  <c r="E44" i="14"/>
  <c r="D44" i="14"/>
  <c r="G44" i="14" s="1"/>
  <c r="R43" i="14"/>
  <c r="Q43" i="14"/>
  <c r="P43" i="14"/>
  <c r="S43" i="14" s="1"/>
  <c r="N43" i="14"/>
  <c r="M43" i="14"/>
  <c r="L43" i="14"/>
  <c r="J43" i="14"/>
  <c r="I43" i="14"/>
  <c r="H43" i="14"/>
  <c r="F43" i="14"/>
  <c r="E43" i="14"/>
  <c r="D43" i="14"/>
  <c r="G43" i="14" s="1"/>
  <c r="R41" i="14"/>
  <c r="Q41" i="14"/>
  <c r="P41" i="14"/>
  <c r="N41" i="14"/>
  <c r="M41" i="14"/>
  <c r="L41" i="14"/>
  <c r="O41" i="14" s="1"/>
  <c r="J41" i="14"/>
  <c r="I41" i="14"/>
  <c r="H41" i="14"/>
  <c r="K41" i="14" s="1"/>
  <c r="F41" i="14"/>
  <c r="E41" i="14"/>
  <c r="D41" i="14"/>
  <c r="R40" i="14"/>
  <c r="Q40" i="14"/>
  <c r="S40" i="14" s="1"/>
  <c r="P40" i="14"/>
  <c r="N40" i="14"/>
  <c r="M40" i="14"/>
  <c r="L40" i="14"/>
  <c r="J40" i="14"/>
  <c r="I40" i="14"/>
  <c r="H40" i="14"/>
  <c r="F40" i="14"/>
  <c r="E40" i="14"/>
  <c r="D40" i="14"/>
  <c r="G40" i="14" s="1"/>
  <c r="R39" i="14"/>
  <c r="Q39" i="14"/>
  <c r="P39" i="14"/>
  <c r="N39" i="14"/>
  <c r="M39" i="14"/>
  <c r="L39" i="14"/>
  <c r="J39" i="14"/>
  <c r="I39" i="14"/>
  <c r="H39" i="14"/>
  <c r="F39" i="14"/>
  <c r="E39" i="14"/>
  <c r="D39" i="14"/>
  <c r="R38" i="14"/>
  <c r="Q38" i="14"/>
  <c r="P38" i="14"/>
  <c r="N38" i="14"/>
  <c r="M38" i="14"/>
  <c r="L38" i="14"/>
  <c r="O38" i="14" s="1"/>
  <c r="J38" i="14"/>
  <c r="I38" i="14"/>
  <c r="H38" i="14"/>
  <c r="F38" i="14"/>
  <c r="E38" i="14"/>
  <c r="D38" i="14"/>
  <c r="G38" i="14" s="1"/>
  <c r="R36" i="14"/>
  <c r="Q36" i="14"/>
  <c r="P36" i="14"/>
  <c r="N36" i="14"/>
  <c r="M36" i="14"/>
  <c r="L36" i="14"/>
  <c r="J36" i="14"/>
  <c r="I36" i="14"/>
  <c r="H36" i="14"/>
  <c r="K36" i="14" s="1"/>
  <c r="F36" i="14"/>
  <c r="E36" i="14"/>
  <c r="D36" i="14"/>
  <c r="R35" i="14"/>
  <c r="Q35" i="14"/>
  <c r="P35" i="14"/>
  <c r="N35" i="14"/>
  <c r="M35" i="14"/>
  <c r="L35" i="14"/>
  <c r="J35" i="14"/>
  <c r="I35" i="14"/>
  <c r="H35" i="14"/>
  <c r="F35" i="14"/>
  <c r="E35" i="14"/>
  <c r="D35" i="14"/>
  <c r="R34" i="14"/>
  <c r="Q34" i="14"/>
  <c r="P34" i="14"/>
  <c r="N34" i="14"/>
  <c r="M34" i="14"/>
  <c r="L34" i="14"/>
  <c r="J34" i="14"/>
  <c r="I34" i="14"/>
  <c r="H34" i="14"/>
  <c r="F34" i="14"/>
  <c r="E34" i="14"/>
  <c r="D34" i="14"/>
  <c r="G34" i="14" s="1"/>
  <c r="R33" i="14"/>
  <c r="Q33" i="14"/>
  <c r="P33" i="14"/>
  <c r="N33" i="14"/>
  <c r="M33" i="14"/>
  <c r="L33" i="14"/>
  <c r="J33" i="14"/>
  <c r="I33" i="14"/>
  <c r="H33" i="14"/>
  <c r="K33" i="14" s="1"/>
  <c r="F33" i="14"/>
  <c r="E33" i="14"/>
  <c r="D33" i="14"/>
  <c r="R32" i="14"/>
  <c r="Q32" i="14"/>
  <c r="P32" i="14"/>
  <c r="N32" i="14"/>
  <c r="M32" i="14"/>
  <c r="O32" i="14" s="1"/>
  <c r="L32" i="14"/>
  <c r="J32" i="14"/>
  <c r="I32" i="14"/>
  <c r="H32" i="14"/>
  <c r="F32" i="14"/>
  <c r="E32" i="14"/>
  <c r="D32" i="14"/>
  <c r="R31" i="14"/>
  <c r="Q31" i="14"/>
  <c r="P31" i="14"/>
  <c r="N31" i="14"/>
  <c r="M31" i="14"/>
  <c r="L31" i="14"/>
  <c r="J31" i="14"/>
  <c r="I31" i="14"/>
  <c r="H31" i="14"/>
  <c r="F31" i="14"/>
  <c r="E31" i="14"/>
  <c r="D31" i="14"/>
  <c r="R29" i="14"/>
  <c r="Q29" i="14"/>
  <c r="P29" i="14"/>
  <c r="N29" i="14"/>
  <c r="O29" i="14" s="1"/>
  <c r="M29" i="14"/>
  <c r="L29" i="14"/>
  <c r="J29" i="14"/>
  <c r="I29" i="14"/>
  <c r="K29" i="14" s="1"/>
  <c r="H29" i="14"/>
  <c r="F29" i="14"/>
  <c r="E29" i="14"/>
  <c r="D29" i="14"/>
  <c r="R28" i="14"/>
  <c r="Q28" i="14"/>
  <c r="P28" i="14"/>
  <c r="N28" i="14"/>
  <c r="M28" i="14"/>
  <c r="L28" i="14"/>
  <c r="J28" i="14"/>
  <c r="I28" i="14"/>
  <c r="H28" i="14"/>
  <c r="F28" i="14"/>
  <c r="E28" i="14"/>
  <c r="D28" i="14"/>
  <c r="R27" i="14"/>
  <c r="Q27" i="14"/>
  <c r="S27" i="14" s="1"/>
  <c r="P27" i="14"/>
  <c r="N27" i="14"/>
  <c r="M27" i="14"/>
  <c r="L27" i="14"/>
  <c r="J27" i="14"/>
  <c r="I27" i="14"/>
  <c r="H27" i="14"/>
  <c r="F27" i="14"/>
  <c r="E27" i="14"/>
  <c r="D27" i="14"/>
  <c r="R26" i="14"/>
  <c r="Q26" i="14"/>
  <c r="P26" i="14"/>
  <c r="N26" i="14"/>
  <c r="O26" i="14" s="1"/>
  <c r="M26" i="14"/>
  <c r="L26" i="14"/>
  <c r="J26" i="14"/>
  <c r="I26" i="14"/>
  <c r="K26" i="14" s="1"/>
  <c r="H26" i="14"/>
  <c r="F26" i="14"/>
  <c r="E26" i="14"/>
  <c r="D26" i="14"/>
  <c r="R25" i="14"/>
  <c r="Q25" i="14"/>
  <c r="P25" i="14"/>
  <c r="N25" i="14"/>
  <c r="M25" i="14"/>
  <c r="L25" i="14"/>
  <c r="J25" i="14"/>
  <c r="I25" i="14"/>
  <c r="H25" i="14"/>
  <c r="F25" i="14"/>
  <c r="E25" i="14"/>
  <c r="D25" i="14"/>
  <c r="R24" i="14"/>
  <c r="Q24" i="14"/>
  <c r="S24" i="14" s="1"/>
  <c r="P24" i="14"/>
  <c r="N24" i="14"/>
  <c r="M24" i="14"/>
  <c r="L24" i="14"/>
  <c r="J24" i="14"/>
  <c r="I24" i="14"/>
  <c r="H24" i="14"/>
  <c r="F24" i="14"/>
  <c r="E24" i="14"/>
  <c r="D24" i="14"/>
  <c r="R23" i="14"/>
  <c r="Q23" i="14"/>
  <c r="P23" i="14"/>
  <c r="N23" i="14"/>
  <c r="O23" i="14" s="1"/>
  <c r="M23" i="14"/>
  <c r="L23" i="14"/>
  <c r="J23" i="14"/>
  <c r="I23" i="14"/>
  <c r="K23" i="14" s="1"/>
  <c r="H23" i="14"/>
  <c r="F23" i="14"/>
  <c r="E23" i="14"/>
  <c r="D23" i="14"/>
  <c r="R22" i="14"/>
  <c r="Q22" i="14"/>
  <c r="P22" i="14"/>
  <c r="N22" i="14"/>
  <c r="M22" i="14"/>
  <c r="L22" i="14"/>
  <c r="J22" i="14"/>
  <c r="I22" i="14"/>
  <c r="H22" i="14"/>
  <c r="F22" i="14"/>
  <c r="E22" i="14"/>
  <c r="D22" i="14"/>
  <c r="R21" i="14"/>
  <c r="Q21" i="14"/>
  <c r="S21" i="14" s="1"/>
  <c r="P21" i="14"/>
  <c r="N21" i="14"/>
  <c r="M21" i="14"/>
  <c r="L21" i="14"/>
  <c r="J21" i="14"/>
  <c r="I21" i="14"/>
  <c r="H21" i="14"/>
  <c r="F21" i="14"/>
  <c r="E21" i="14"/>
  <c r="D21" i="14"/>
  <c r="R20" i="14"/>
  <c r="Q20" i="14"/>
  <c r="P20" i="14"/>
  <c r="N20" i="14"/>
  <c r="O20" i="14" s="1"/>
  <c r="M20" i="14"/>
  <c r="L20" i="14"/>
  <c r="J20" i="14"/>
  <c r="I20" i="14"/>
  <c r="K20" i="14" s="1"/>
  <c r="H20" i="14"/>
  <c r="F20" i="14"/>
  <c r="E20" i="14"/>
  <c r="D20" i="14"/>
  <c r="R19" i="14"/>
  <c r="Q19" i="14"/>
  <c r="P19" i="14"/>
  <c r="N19" i="14"/>
  <c r="M19" i="14"/>
  <c r="L19" i="14"/>
  <c r="J19" i="14"/>
  <c r="I19" i="14"/>
  <c r="H19" i="14"/>
  <c r="F19" i="14"/>
  <c r="E19" i="14"/>
  <c r="D19" i="14"/>
  <c r="R98" i="13"/>
  <c r="Q98" i="13"/>
  <c r="P98" i="13"/>
  <c r="N98" i="13"/>
  <c r="M98" i="13"/>
  <c r="L98" i="13"/>
  <c r="O98" i="13" s="1"/>
  <c r="J98" i="13"/>
  <c r="I98" i="13"/>
  <c r="H98" i="13"/>
  <c r="F98" i="13"/>
  <c r="E98" i="13"/>
  <c r="G98" i="13" s="1"/>
  <c r="D98" i="13"/>
  <c r="R97" i="13"/>
  <c r="Q97" i="13"/>
  <c r="P97" i="13"/>
  <c r="N97" i="13"/>
  <c r="M97" i="13"/>
  <c r="L97" i="13"/>
  <c r="O97" i="13" s="1"/>
  <c r="J97" i="13"/>
  <c r="I97" i="13"/>
  <c r="H97" i="13"/>
  <c r="F97" i="13"/>
  <c r="E97" i="13"/>
  <c r="D97" i="13"/>
  <c r="G97" i="13" s="1"/>
  <c r="R96" i="13"/>
  <c r="Q96" i="13"/>
  <c r="P96" i="13"/>
  <c r="S96" i="13" s="1"/>
  <c r="N96" i="13"/>
  <c r="M96" i="13"/>
  <c r="O96" i="13" s="1"/>
  <c r="L96" i="13"/>
  <c r="J96" i="13"/>
  <c r="I96" i="13"/>
  <c r="H96" i="13"/>
  <c r="K96" i="13" s="1"/>
  <c r="F96" i="13"/>
  <c r="E96" i="13"/>
  <c r="G96" i="13" s="1"/>
  <c r="D96" i="13"/>
  <c r="R95" i="13"/>
  <c r="Q95" i="13"/>
  <c r="S95" i="13" s="1"/>
  <c r="P95" i="13"/>
  <c r="N95" i="13"/>
  <c r="M95" i="13"/>
  <c r="L95" i="13"/>
  <c r="J95" i="13"/>
  <c r="I95" i="13"/>
  <c r="H95" i="13"/>
  <c r="K95" i="13" s="1"/>
  <c r="F95" i="13"/>
  <c r="E95" i="13"/>
  <c r="D95" i="13"/>
  <c r="R93" i="13"/>
  <c r="Q93" i="13"/>
  <c r="P93" i="13"/>
  <c r="S93" i="13" s="1"/>
  <c r="N93" i="13"/>
  <c r="M93" i="13"/>
  <c r="O93" i="13" s="1"/>
  <c r="L93" i="13"/>
  <c r="J93" i="13"/>
  <c r="I93" i="13"/>
  <c r="H93" i="13"/>
  <c r="F93" i="13"/>
  <c r="E93" i="13"/>
  <c r="D93" i="13"/>
  <c r="R92" i="13"/>
  <c r="Q92" i="13"/>
  <c r="P92" i="13"/>
  <c r="N92" i="13"/>
  <c r="M92" i="13"/>
  <c r="L92" i="13"/>
  <c r="J92" i="13"/>
  <c r="I92" i="13"/>
  <c r="H92" i="13"/>
  <c r="K92" i="13" s="1"/>
  <c r="F92" i="13"/>
  <c r="E92" i="13"/>
  <c r="D92" i="13"/>
  <c r="R91" i="13"/>
  <c r="Q91" i="13"/>
  <c r="P91" i="13"/>
  <c r="N91" i="13"/>
  <c r="M91" i="13"/>
  <c r="L91" i="13"/>
  <c r="O91" i="13" s="1"/>
  <c r="J91" i="13"/>
  <c r="I91" i="13"/>
  <c r="H91" i="13"/>
  <c r="F91" i="13"/>
  <c r="E91" i="13"/>
  <c r="D91" i="13"/>
  <c r="R90" i="13"/>
  <c r="Q90" i="13"/>
  <c r="P90" i="13"/>
  <c r="N90" i="13"/>
  <c r="M90" i="13"/>
  <c r="L90" i="13"/>
  <c r="J90" i="13"/>
  <c r="I90" i="13"/>
  <c r="H90" i="13"/>
  <c r="K90" i="13" s="1"/>
  <c r="G90" i="13"/>
  <c r="F90" i="13"/>
  <c r="E90" i="13"/>
  <c r="D90" i="13"/>
  <c r="R88" i="13"/>
  <c r="Q88" i="13"/>
  <c r="P88" i="13"/>
  <c r="N88" i="13"/>
  <c r="M88" i="13"/>
  <c r="L88" i="13"/>
  <c r="O88" i="13" s="1"/>
  <c r="J88" i="13"/>
  <c r="I88" i="13"/>
  <c r="H88" i="13"/>
  <c r="F88" i="13"/>
  <c r="E88" i="13"/>
  <c r="D88" i="13"/>
  <c r="G88" i="13" s="1"/>
  <c r="R87" i="13"/>
  <c r="Q87" i="13"/>
  <c r="P87" i="13"/>
  <c r="S87" i="13" s="1"/>
  <c r="N87" i="13"/>
  <c r="M87" i="13"/>
  <c r="L87" i="13"/>
  <c r="J87" i="13"/>
  <c r="I87" i="13"/>
  <c r="H87" i="13"/>
  <c r="F87" i="13"/>
  <c r="E87" i="13"/>
  <c r="D87" i="13"/>
  <c r="G87" i="13" s="1"/>
  <c r="R86" i="13"/>
  <c r="Q86" i="13"/>
  <c r="S86" i="13" s="1"/>
  <c r="P86" i="13"/>
  <c r="N86" i="13"/>
  <c r="M86" i="13"/>
  <c r="L86" i="13"/>
  <c r="J86" i="13"/>
  <c r="I86" i="13"/>
  <c r="H86" i="13"/>
  <c r="F86" i="13"/>
  <c r="E86" i="13"/>
  <c r="D86" i="13"/>
  <c r="R85" i="13"/>
  <c r="Q85" i="13"/>
  <c r="P85" i="13"/>
  <c r="O85" i="13"/>
  <c r="N85" i="13"/>
  <c r="M85" i="13"/>
  <c r="L85" i="13"/>
  <c r="J85" i="13"/>
  <c r="I85" i="13"/>
  <c r="H85" i="13"/>
  <c r="F85" i="13"/>
  <c r="E85" i="13"/>
  <c r="D85" i="13"/>
  <c r="R83" i="13"/>
  <c r="Q83" i="13"/>
  <c r="P83" i="13"/>
  <c r="N83" i="13"/>
  <c r="M83" i="13"/>
  <c r="L83" i="13"/>
  <c r="O83" i="13" s="1"/>
  <c r="K83" i="13"/>
  <c r="J83" i="13"/>
  <c r="I83" i="13"/>
  <c r="H83" i="13"/>
  <c r="F83" i="13"/>
  <c r="E83" i="13"/>
  <c r="G83" i="13" s="1"/>
  <c r="D83" i="13"/>
  <c r="R82" i="13"/>
  <c r="Q82" i="13"/>
  <c r="P82" i="13"/>
  <c r="N82" i="13"/>
  <c r="M82" i="13"/>
  <c r="L82" i="13"/>
  <c r="O82" i="13" s="1"/>
  <c r="J82" i="13"/>
  <c r="I82" i="13"/>
  <c r="K82" i="13" s="1"/>
  <c r="H82" i="13"/>
  <c r="F82" i="13"/>
  <c r="E82" i="13"/>
  <c r="D82" i="13"/>
  <c r="R81" i="13"/>
  <c r="Q81" i="13"/>
  <c r="P81" i="13"/>
  <c r="N81" i="13"/>
  <c r="M81" i="13"/>
  <c r="L81" i="13"/>
  <c r="J81" i="13"/>
  <c r="I81" i="13"/>
  <c r="H81" i="13"/>
  <c r="F81" i="13"/>
  <c r="E81" i="13"/>
  <c r="D81" i="13"/>
  <c r="G81" i="13" s="1"/>
  <c r="R80" i="13"/>
  <c r="Q80" i="13"/>
  <c r="S80" i="13" s="1"/>
  <c r="P80" i="13"/>
  <c r="N80" i="13"/>
  <c r="M80" i="13"/>
  <c r="L80" i="13"/>
  <c r="J80" i="13"/>
  <c r="I80" i="13"/>
  <c r="H80" i="13"/>
  <c r="K80" i="13" s="1"/>
  <c r="F80" i="13"/>
  <c r="E80" i="13"/>
  <c r="D80" i="13"/>
  <c r="R78" i="13"/>
  <c r="Q78" i="13"/>
  <c r="P78" i="13"/>
  <c r="S78" i="13" s="1"/>
  <c r="N78" i="13"/>
  <c r="M78" i="13"/>
  <c r="L78" i="13"/>
  <c r="J78" i="13"/>
  <c r="I78" i="13"/>
  <c r="H78" i="13"/>
  <c r="F78" i="13"/>
  <c r="E78" i="13"/>
  <c r="D78" i="13"/>
  <c r="R77" i="13"/>
  <c r="Q77" i="13"/>
  <c r="S77" i="13" s="1"/>
  <c r="P77" i="13"/>
  <c r="N77" i="13"/>
  <c r="M77" i="13"/>
  <c r="L77" i="13"/>
  <c r="J77" i="13"/>
  <c r="I77" i="13"/>
  <c r="H77" i="13"/>
  <c r="K77" i="13" s="1"/>
  <c r="F77" i="13"/>
  <c r="E77" i="13"/>
  <c r="D77" i="13"/>
  <c r="R76" i="13"/>
  <c r="Q76" i="13"/>
  <c r="P76" i="13"/>
  <c r="O76" i="13"/>
  <c r="N76" i="13"/>
  <c r="M76" i="13"/>
  <c r="L76" i="13"/>
  <c r="J76" i="13"/>
  <c r="I76" i="13"/>
  <c r="K76" i="13" s="1"/>
  <c r="H76" i="13"/>
  <c r="F76" i="13"/>
  <c r="E76" i="13"/>
  <c r="D76" i="13"/>
  <c r="R74" i="13"/>
  <c r="Q74" i="13"/>
  <c r="P74" i="13"/>
  <c r="N74" i="13"/>
  <c r="M74" i="13"/>
  <c r="L74" i="13"/>
  <c r="O74" i="13" s="1"/>
  <c r="K74" i="13"/>
  <c r="J74" i="13"/>
  <c r="I74" i="13"/>
  <c r="H74" i="13"/>
  <c r="F74" i="13"/>
  <c r="E74" i="13"/>
  <c r="G74" i="13" s="1"/>
  <c r="D74" i="13"/>
  <c r="R73" i="13"/>
  <c r="Q73" i="13"/>
  <c r="P73" i="13"/>
  <c r="N73" i="13"/>
  <c r="M73" i="13"/>
  <c r="L73" i="13"/>
  <c r="O73" i="13" s="1"/>
  <c r="J73" i="13"/>
  <c r="I73" i="13"/>
  <c r="K73" i="13" s="1"/>
  <c r="H73" i="13"/>
  <c r="F73" i="13"/>
  <c r="E73" i="13"/>
  <c r="D73" i="13"/>
  <c r="R72" i="13"/>
  <c r="Q72" i="13"/>
  <c r="P72" i="13"/>
  <c r="N72" i="13"/>
  <c r="M72" i="13"/>
  <c r="L72" i="13"/>
  <c r="J72" i="13"/>
  <c r="I72" i="13"/>
  <c r="H72" i="13"/>
  <c r="F72" i="13"/>
  <c r="E72" i="13"/>
  <c r="D72" i="13"/>
  <c r="G72" i="13" s="1"/>
  <c r="R71" i="13"/>
  <c r="Q71" i="13"/>
  <c r="P71" i="13"/>
  <c r="N71" i="13"/>
  <c r="M71" i="13"/>
  <c r="L71" i="13"/>
  <c r="J71" i="13"/>
  <c r="I71" i="13"/>
  <c r="H71" i="13"/>
  <c r="F71" i="13"/>
  <c r="E71" i="13"/>
  <c r="G71" i="13" s="1"/>
  <c r="D71" i="13"/>
  <c r="R70" i="13"/>
  <c r="Q70" i="13"/>
  <c r="P70" i="13"/>
  <c r="N70" i="13"/>
  <c r="M70" i="13"/>
  <c r="L70" i="13"/>
  <c r="O70" i="13" s="1"/>
  <c r="J70" i="13"/>
  <c r="I70" i="13"/>
  <c r="H70" i="13"/>
  <c r="F70" i="13"/>
  <c r="E70" i="13"/>
  <c r="D70" i="13"/>
  <c r="R68" i="13"/>
  <c r="Q68" i="13"/>
  <c r="P68" i="13"/>
  <c r="N68" i="13"/>
  <c r="M68" i="13"/>
  <c r="L68" i="13"/>
  <c r="J68" i="13"/>
  <c r="I68" i="13"/>
  <c r="H68" i="13"/>
  <c r="K68" i="13" s="1"/>
  <c r="F68" i="13"/>
  <c r="E68" i="13"/>
  <c r="D68" i="13"/>
  <c r="R67" i="13"/>
  <c r="Q67" i="13"/>
  <c r="P67" i="13"/>
  <c r="O67" i="13"/>
  <c r="N67" i="13"/>
  <c r="M67" i="13"/>
  <c r="L67" i="13"/>
  <c r="J67" i="13"/>
  <c r="I67" i="13"/>
  <c r="K67" i="13" s="1"/>
  <c r="H67" i="13"/>
  <c r="F67" i="13"/>
  <c r="E67" i="13"/>
  <c r="D67" i="13"/>
  <c r="G67" i="13" s="1"/>
  <c r="R66" i="13"/>
  <c r="Q66" i="13"/>
  <c r="P66" i="13"/>
  <c r="N66" i="13"/>
  <c r="M66" i="13"/>
  <c r="O66" i="13" s="1"/>
  <c r="L66" i="13"/>
  <c r="J66" i="13"/>
  <c r="I66" i="13"/>
  <c r="H66" i="13"/>
  <c r="F66" i="13"/>
  <c r="E66" i="13"/>
  <c r="D66" i="13"/>
  <c r="G66" i="13" s="1"/>
  <c r="R65" i="13"/>
  <c r="Q65" i="13"/>
  <c r="P65" i="13"/>
  <c r="N65" i="13"/>
  <c r="M65" i="13"/>
  <c r="L65" i="13"/>
  <c r="J65" i="13"/>
  <c r="K65" i="13" s="1"/>
  <c r="I65" i="13"/>
  <c r="H65" i="13"/>
  <c r="F65" i="13"/>
  <c r="E65" i="13"/>
  <c r="D65" i="13"/>
  <c r="R64" i="13"/>
  <c r="Q64" i="13"/>
  <c r="P64" i="13"/>
  <c r="N64" i="13"/>
  <c r="M64" i="13"/>
  <c r="L64" i="13"/>
  <c r="O64" i="13" s="1"/>
  <c r="J64" i="13"/>
  <c r="I64" i="13"/>
  <c r="H64" i="13"/>
  <c r="F64" i="13"/>
  <c r="E64" i="13"/>
  <c r="D64" i="13"/>
  <c r="R63" i="13"/>
  <c r="Q63" i="13"/>
  <c r="P63" i="13"/>
  <c r="N63" i="13"/>
  <c r="M63" i="13"/>
  <c r="L63" i="13"/>
  <c r="J63" i="13"/>
  <c r="I63" i="13"/>
  <c r="H63" i="13"/>
  <c r="F63" i="13"/>
  <c r="E63" i="13"/>
  <c r="D63" i="13"/>
  <c r="G63" i="13" s="1"/>
  <c r="R62" i="13"/>
  <c r="Q62" i="13"/>
  <c r="P62" i="13"/>
  <c r="N62" i="13"/>
  <c r="M62" i="13"/>
  <c r="L62" i="13"/>
  <c r="J62" i="13"/>
  <c r="I62" i="13"/>
  <c r="H62" i="13"/>
  <c r="F62" i="13"/>
  <c r="E62" i="13"/>
  <c r="D62" i="13"/>
  <c r="R60" i="13"/>
  <c r="Q60" i="13"/>
  <c r="P60" i="13"/>
  <c r="S60" i="13" s="1"/>
  <c r="N60" i="13"/>
  <c r="M60" i="13"/>
  <c r="O60" i="13" s="1"/>
  <c r="L60" i="13"/>
  <c r="J60" i="13"/>
  <c r="I60" i="13"/>
  <c r="H60" i="13"/>
  <c r="K60" i="13" s="1"/>
  <c r="F60" i="13"/>
  <c r="E60" i="13"/>
  <c r="D60" i="13"/>
  <c r="G60" i="13" s="1"/>
  <c r="R59" i="13"/>
  <c r="Q59" i="13"/>
  <c r="S59" i="13" s="1"/>
  <c r="P59" i="13"/>
  <c r="N59" i="13"/>
  <c r="M59" i="13"/>
  <c r="L59" i="13"/>
  <c r="J59" i="13"/>
  <c r="I59" i="13"/>
  <c r="H59" i="13"/>
  <c r="K59" i="13" s="1"/>
  <c r="F59" i="13"/>
  <c r="E59" i="13"/>
  <c r="D59" i="13"/>
  <c r="R58" i="13"/>
  <c r="Q58" i="13"/>
  <c r="P58" i="13"/>
  <c r="N58" i="13"/>
  <c r="O58" i="13" s="1"/>
  <c r="M58" i="13"/>
  <c r="L58" i="13"/>
  <c r="J58" i="13"/>
  <c r="I58" i="13"/>
  <c r="K58" i="13" s="1"/>
  <c r="H58" i="13"/>
  <c r="F58" i="13"/>
  <c r="E58" i="13"/>
  <c r="D58" i="13"/>
  <c r="R57" i="13"/>
  <c r="Q57" i="13"/>
  <c r="P57" i="13"/>
  <c r="N57" i="13"/>
  <c r="M57" i="13"/>
  <c r="L57" i="13"/>
  <c r="J57" i="13"/>
  <c r="I57" i="13"/>
  <c r="H57" i="13"/>
  <c r="F57" i="13"/>
  <c r="E57" i="13"/>
  <c r="D57" i="13"/>
  <c r="R55" i="13"/>
  <c r="Q55" i="13"/>
  <c r="P55" i="13"/>
  <c r="S55" i="13" s="1"/>
  <c r="N55" i="13"/>
  <c r="M55" i="13"/>
  <c r="L55" i="13"/>
  <c r="O55" i="13" s="1"/>
  <c r="J55" i="13"/>
  <c r="I55" i="13"/>
  <c r="K55" i="13" s="1"/>
  <c r="H55" i="13"/>
  <c r="F55" i="13"/>
  <c r="E55" i="13"/>
  <c r="D55" i="13"/>
  <c r="R54" i="13"/>
  <c r="Q54" i="13"/>
  <c r="P54" i="13"/>
  <c r="S54" i="13" s="1"/>
  <c r="N54" i="13"/>
  <c r="M54" i="13"/>
  <c r="L54" i="13"/>
  <c r="J54" i="13"/>
  <c r="I54" i="13"/>
  <c r="H54" i="13"/>
  <c r="G54" i="13"/>
  <c r="F54" i="13"/>
  <c r="E54" i="13"/>
  <c r="D54" i="13"/>
  <c r="R52" i="13"/>
  <c r="Q52" i="13"/>
  <c r="P52" i="13"/>
  <c r="N52" i="13"/>
  <c r="M52" i="13"/>
  <c r="L52" i="13"/>
  <c r="J52" i="13"/>
  <c r="I52" i="13"/>
  <c r="H52" i="13"/>
  <c r="F52" i="13"/>
  <c r="E52" i="13"/>
  <c r="D52" i="13"/>
  <c r="G52" i="13" s="1"/>
  <c r="R51" i="13"/>
  <c r="S51" i="13" s="1"/>
  <c r="Q51" i="13"/>
  <c r="P51" i="13"/>
  <c r="N51" i="13"/>
  <c r="M51" i="13"/>
  <c r="L51" i="13"/>
  <c r="J51" i="13"/>
  <c r="I51" i="13"/>
  <c r="H51" i="13"/>
  <c r="F51" i="13"/>
  <c r="E51" i="13"/>
  <c r="D51" i="13"/>
  <c r="G51" i="13" s="1"/>
  <c r="R50" i="13"/>
  <c r="Q50" i="13"/>
  <c r="P50" i="13"/>
  <c r="N50" i="13"/>
  <c r="M50" i="13"/>
  <c r="L50" i="13"/>
  <c r="J50" i="13"/>
  <c r="I50" i="13"/>
  <c r="H50" i="13"/>
  <c r="F50" i="13"/>
  <c r="E50" i="13"/>
  <c r="D50" i="13"/>
  <c r="R48" i="13"/>
  <c r="Q48" i="13"/>
  <c r="P48" i="13"/>
  <c r="N48" i="13"/>
  <c r="M48" i="13"/>
  <c r="O48" i="13" s="1"/>
  <c r="L48" i="13"/>
  <c r="J48" i="13"/>
  <c r="I48" i="13"/>
  <c r="H48" i="13"/>
  <c r="F48" i="13"/>
  <c r="E48" i="13"/>
  <c r="D48" i="13"/>
  <c r="G48" i="13" s="1"/>
  <c r="S46" i="13"/>
  <c r="R46" i="13"/>
  <c r="Q46" i="13"/>
  <c r="P46" i="13"/>
  <c r="O46" i="13"/>
  <c r="N46" i="13"/>
  <c r="M46" i="13"/>
  <c r="L46" i="13"/>
  <c r="J46" i="13"/>
  <c r="I46" i="13"/>
  <c r="H46" i="13"/>
  <c r="G46" i="13"/>
  <c r="F46" i="13"/>
  <c r="E46" i="13"/>
  <c r="D46" i="13"/>
  <c r="R45" i="13"/>
  <c r="Q45" i="13"/>
  <c r="P45" i="13"/>
  <c r="S45" i="13" s="1"/>
  <c r="N45" i="13"/>
  <c r="M45" i="13"/>
  <c r="O45" i="13" s="1"/>
  <c r="L45" i="13"/>
  <c r="J45" i="13"/>
  <c r="I45" i="13"/>
  <c r="H45" i="13"/>
  <c r="K45" i="13" s="1"/>
  <c r="F45" i="13"/>
  <c r="E45" i="13"/>
  <c r="D45" i="13"/>
  <c r="G45" i="13" s="1"/>
  <c r="R44" i="13"/>
  <c r="Q44" i="13"/>
  <c r="P44" i="13"/>
  <c r="N44" i="13"/>
  <c r="M44" i="13"/>
  <c r="L44" i="13"/>
  <c r="O44" i="13" s="1"/>
  <c r="K44" i="13"/>
  <c r="J44" i="13"/>
  <c r="I44" i="13"/>
  <c r="H44" i="13"/>
  <c r="F44" i="13"/>
  <c r="E44" i="13"/>
  <c r="D44" i="13"/>
  <c r="R43" i="13"/>
  <c r="Q43" i="13"/>
  <c r="P43" i="13"/>
  <c r="N43" i="13"/>
  <c r="M43" i="13"/>
  <c r="O43" i="13" s="1"/>
  <c r="L43" i="13"/>
  <c r="J43" i="13"/>
  <c r="I43" i="13"/>
  <c r="K43" i="13" s="1"/>
  <c r="H43" i="13"/>
  <c r="F43" i="13"/>
  <c r="E43" i="13"/>
  <c r="D43" i="13"/>
  <c r="R41" i="13"/>
  <c r="Q41" i="13"/>
  <c r="P41" i="13"/>
  <c r="N41" i="13"/>
  <c r="M41" i="13"/>
  <c r="L41" i="13"/>
  <c r="J41" i="13"/>
  <c r="I41" i="13"/>
  <c r="K41" i="13" s="1"/>
  <c r="H41" i="13"/>
  <c r="F41" i="13"/>
  <c r="E41" i="13"/>
  <c r="D41" i="13"/>
  <c r="R40" i="13"/>
  <c r="Q40" i="13"/>
  <c r="P40" i="13"/>
  <c r="S40" i="13" s="1"/>
  <c r="O40" i="13"/>
  <c r="N40" i="13"/>
  <c r="M40" i="13"/>
  <c r="L40" i="13"/>
  <c r="J40" i="13"/>
  <c r="I40" i="13"/>
  <c r="H40" i="13"/>
  <c r="F40" i="13"/>
  <c r="E40" i="13"/>
  <c r="D40" i="13"/>
  <c r="R39" i="13"/>
  <c r="Q39" i="13"/>
  <c r="P39" i="13"/>
  <c r="S39" i="13" s="1"/>
  <c r="N39" i="13"/>
  <c r="M39" i="13"/>
  <c r="O39" i="13" s="1"/>
  <c r="L39" i="13"/>
  <c r="J39" i="13"/>
  <c r="I39" i="13"/>
  <c r="H39" i="13"/>
  <c r="F39" i="13"/>
  <c r="E39" i="13"/>
  <c r="D39" i="13"/>
  <c r="R38" i="13"/>
  <c r="Q38" i="13"/>
  <c r="P38" i="13"/>
  <c r="N38" i="13"/>
  <c r="M38" i="13"/>
  <c r="L38" i="13"/>
  <c r="J38" i="13"/>
  <c r="I38" i="13"/>
  <c r="H38" i="13"/>
  <c r="K38" i="13" s="1"/>
  <c r="F38" i="13"/>
  <c r="E38" i="13"/>
  <c r="D38" i="13"/>
  <c r="R36" i="13"/>
  <c r="Q36" i="13"/>
  <c r="P36" i="13"/>
  <c r="N36" i="13"/>
  <c r="M36" i="13"/>
  <c r="L36" i="13"/>
  <c r="J36" i="13"/>
  <c r="I36" i="13"/>
  <c r="H36" i="13"/>
  <c r="K36" i="13" s="1"/>
  <c r="F36" i="13"/>
  <c r="E36" i="13"/>
  <c r="D36" i="13"/>
  <c r="G36" i="13" s="1"/>
  <c r="R35" i="13"/>
  <c r="Q35" i="13"/>
  <c r="P35" i="13"/>
  <c r="N35" i="13"/>
  <c r="M35" i="13"/>
  <c r="L35" i="13"/>
  <c r="O35" i="13" s="1"/>
  <c r="J35" i="13"/>
  <c r="I35" i="13"/>
  <c r="H35" i="13"/>
  <c r="F35" i="13"/>
  <c r="E35" i="13"/>
  <c r="D35" i="13"/>
  <c r="R34" i="13"/>
  <c r="Q34" i="13"/>
  <c r="P34" i="13"/>
  <c r="S34" i="13" s="1"/>
  <c r="N34" i="13"/>
  <c r="M34" i="13"/>
  <c r="L34" i="13"/>
  <c r="J34" i="13"/>
  <c r="I34" i="13"/>
  <c r="H34" i="13"/>
  <c r="F34" i="13"/>
  <c r="E34" i="13"/>
  <c r="G34" i="13" s="1"/>
  <c r="D34" i="13"/>
  <c r="R33" i="13"/>
  <c r="Q33" i="13"/>
  <c r="P33" i="13"/>
  <c r="N33" i="13"/>
  <c r="M33" i="13"/>
  <c r="L33" i="13"/>
  <c r="J33" i="13"/>
  <c r="I33" i="13"/>
  <c r="H33" i="13"/>
  <c r="F33" i="13"/>
  <c r="E33" i="13"/>
  <c r="D33" i="13"/>
  <c r="R32" i="13"/>
  <c r="Q32" i="13"/>
  <c r="P32" i="13"/>
  <c r="N32" i="13"/>
  <c r="M32" i="13"/>
  <c r="L32" i="13"/>
  <c r="J32" i="13"/>
  <c r="I32" i="13"/>
  <c r="H32" i="13"/>
  <c r="F32" i="13"/>
  <c r="E32" i="13"/>
  <c r="D32" i="13"/>
  <c r="R31" i="13"/>
  <c r="S31" i="13" s="1"/>
  <c r="Q31" i="13"/>
  <c r="P31" i="13"/>
  <c r="N31" i="13"/>
  <c r="M31" i="13"/>
  <c r="L31" i="13"/>
  <c r="J31" i="13"/>
  <c r="I31" i="13"/>
  <c r="H31" i="13"/>
  <c r="F31" i="13"/>
  <c r="E31" i="13"/>
  <c r="D31" i="13"/>
  <c r="G31" i="13" s="1"/>
  <c r="R29" i="13"/>
  <c r="S29" i="13" s="1"/>
  <c r="Q29" i="13"/>
  <c r="P29" i="13"/>
  <c r="N29" i="13"/>
  <c r="M29" i="13"/>
  <c r="L29" i="13"/>
  <c r="O29" i="13" s="1"/>
  <c r="J29" i="13"/>
  <c r="I29" i="13"/>
  <c r="H29" i="13"/>
  <c r="K29" i="13" s="1"/>
  <c r="F29" i="13"/>
  <c r="E29" i="13"/>
  <c r="D29" i="13"/>
  <c r="G29" i="13" s="1"/>
  <c r="R28" i="13"/>
  <c r="Q28" i="13"/>
  <c r="P28" i="13"/>
  <c r="N28" i="13"/>
  <c r="M28" i="13"/>
  <c r="L28" i="13"/>
  <c r="J28" i="13"/>
  <c r="I28" i="13"/>
  <c r="H28" i="13"/>
  <c r="F28" i="13"/>
  <c r="E28" i="13"/>
  <c r="D28" i="13"/>
  <c r="G28" i="13" s="1"/>
  <c r="R27" i="13"/>
  <c r="Q27" i="13"/>
  <c r="P27" i="13"/>
  <c r="N27" i="13"/>
  <c r="M27" i="13"/>
  <c r="L27" i="13"/>
  <c r="J27" i="13"/>
  <c r="I27" i="13"/>
  <c r="K27" i="13" s="1"/>
  <c r="H27" i="13"/>
  <c r="F27" i="13"/>
  <c r="E27" i="13"/>
  <c r="D27" i="13"/>
  <c r="R26" i="13"/>
  <c r="Q26" i="13"/>
  <c r="P26" i="13"/>
  <c r="O26" i="13"/>
  <c r="N26" i="13"/>
  <c r="M26" i="13"/>
  <c r="L26" i="13"/>
  <c r="J26" i="13"/>
  <c r="I26" i="13"/>
  <c r="H26" i="13"/>
  <c r="F26" i="13"/>
  <c r="E26" i="13"/>
  <c r="D26" i="13"/>
  <c r="G26" i="13" s="1"/>
  <c r="R25" i="13"/>
  <c r="Q25" i="13"/>
  <c r="P25" i="13"/>
  <c r="N25" i="13"/>
  <c r="M25" i="13"/>
  <c r="L25" i="13"/>
  <c r="J25" i="13"/>
  <c r="I25" i="13"/>
  <c r="H25" i="13"/>
  <c r="F25" i="13"/>
  <c r="E25" i="13"/>
  <c r="D25" i="13"/>
  <c r="R24" i="13"/>
  <c r="Q24" i="13"/>
  <c r="P24" i="13"/>
  <c r="N24" i="13"/>
  <c r="M24" i="13"/>
  <c r="L24" i="13"/>
  <c r="O24" i="13" s="1"/>
  <c r="J24" i="13"/>
  <c r="I24" i="13"/>
  <c r="H24" i="13"/>
  <c r="F24" i="13"/>
  <c r="E24" i="13"/>
  <c r="D24" i="13"/>
  <c r="R23" i="13"/>
  <c r="Q23" i="13"/>
  <c r="P23" i="13"/>
  <c r="S23" i="13" s="1"/>
  <c r="N23" i="13"/>
  <c r="M23" i="13"/>
  <c r="O23" i="13" s="1"/>
  <c r="L23" i="13"/>
  <c r="J23" i="13"/>
  <c r="I23" i="13"/>
  <c r="H23" i="13"/>
  <c r="F23" i="13"/>
  <c r="E23" i="13"/>
  <c r="D23" i="13"/>
  <c r="R22" i="13"/>
  <c r="Q22" i="13"/>
  <c r="P22" i="13"/>
  <c r="N22" i="13"/>
  <c r="M22" i="13"/>
  <c r="L22" i="13"/>
  <c r="J22" i="13"/>
  <c r="I22" i="13"/>
  <c r="K22" i="13" s="1"/>
  <c r="H22" i="13"/>
  <c r="F22" i="13"/>
  <c r="E22" i="13"/>
  <c r="G22" i="13" s="1"/>
  <c r="D22" i="13"/>
  <c r="R21" i="13"/>
  <c r="Q21" i="13"/>
  <c r="P21" i="13"/>
  <c r="N21" i="13"/>
  <c r="M21" i="13"/>
  <c r="L21" i="13"/>
  <c r="J21" i="13"/>
  <c r="I21" i="13"/>
  <c r="H21" i="13"/>
  <c r="F21" i="13"/>
  <c r="E21" i="13"/>
  <c r="D21" i="13"/>
  <c r="S20" i="13"/>
  <c r="R20" i="13"/>
  <c r="Q20" i="13"/>
  <c r="P20" i="13"/>
  <c r="N20" i="13"/>
  <c r="M20" i="13"/>
  <c r="L20" i="13"/>
  <c r="J20" i="13"/>
  <c r="I20" i="13"/>
  <c r="H20" i="13"/>
  <c r="F20" i="13"/>
  <c r="E20" i="13"/>
  <c r="D20" i="13"/>
  <c r="R19" i="13"/>
  <c r="Q19" i="13"/>
  <c r="P19" i="13"/>
  <c r="N19" i="13"/>
  <c r="M19" i="13"/>
  <c r="L19" i="13"/>
  <c r="J19" i="13"/>
  <c r="I19" i="13"/>
  <c r="H19" i="13"/>
  <c r="K19" i="13" s="1"/>
  <c r="F19" i="13"/>
  <c r="E19" i="13"/>
  <c r="G19" i="13" s="1"/>
  <c r="D19" i="13"/>
  <c r="R98" i="12"/>
  <c r="Q98" i="12"/>
  <c r="P98" i="12"/>
  <c r="N98" i="12"/>
  <c r="M98" i="12"/>
  <c r="L98" i="12"/>
  <c r="J98" i="12"/>
  <c r="I98" i="12"/>
  <c r="H98" i="12"/>
  <c r="K98" i="12" s="1"/>
  <c r="F98" i="12"/>
  <c r="E98" i="12"/>
  <c r="D98" i="12"/>
  <c r="R97" i="12"/>
  <c r="Q97" i="12"/>
  <c r="P97" i="12"/>
  <c r="S97" i="12" s="1"/>
  <c r="N97" i="12"/>
  <c r="M97" i="12"/>
  <c r="L97" i="12"/>
  <c r="J97" i="12"/>
  <c r="I97" i="12"/>
  <c r="H97" i="12"/>
  <c r="F97" i="12"/>
  <c r="E97" i="12"/>
  <c r="D97" i="12"/>
  <c r="G97" i="12" s="1"/>
  <c r="R96" i="12"/>
  <c r="Q96" i="12"/>
  <c r="P96" i="12"/>
  <c r="S96" i="12" s="1"/>
  <c r="N96" i="12"/>
  <c r="M96" i="12"/>
  <c r="L96" i="12"/>
  <c r="J96" i="12"/>
  <c r="I96" i="12"/>
  <c r="H96" i="12"/>
  <c r="F96" i="12"/>
  <c r="E96" i="12"/>
  <c r="D96" i="12"/>
  <c r="R95" i="12"/>
  <c r="Q95" i="12"/>
  <c r="P95" i="12"/>
  <c r="N95" i="12"/>
  <c r="M95" i="12"/>
  <c r="L95" i="12"/>
  <c r="O95" i="12" s="1"/>
  <c r="K95" i="12"/>
  <c r="J95" i="12"/>
  <c r="I95" i="12"/>
  <c r="H95" i="12"/>
  <c r="F95" i="12"/>
  <c r="E95" i="12"/>
  <c r="D95" i="12"/>
  <c r="R93" i="12"/>
  <c r="Q93" i="12"/>
  <c r="P93" i="12"/>
  <c r="S93" i="12" s="1"/>
  <c r="N93" i="12"/>
  <c r="M93" i="12"/>
  <c r="L93" i="12"/>
  <c r="J93" i="12"/>
  <c r="I93" i="12"/>
  <c r="H93" i="12"/>
  <c r="K93" i="12" s="1"/>
  <c r="G93" i="12"/>
  <c r="F93" i="12"/>
  <c r="E93" i="12"/>
  <c r="D93" i="12"/>
  <c r="R92" i="12"/>
  <c r="Q92" i="12"/>
  <c r="P92" i="12"/>
  <c r="N92" i="12"/>
  <c r="M92" i="12"/>
  <c r="L92" i="12"/>
  <c r="J92" i="12"/>
  <c r="I92" i="12"/>
  <c r="H92" i="12"/>
  <c r="K92" i="12" s="1"/>
  <c r="F92" i="12"/>
  <c r="E92" i="12"/>
  <c r="D92" i="12"/>
  <c r="R91" i="12"/>
  <c r="Q91" i="12"/>
  <c r="P91" i="12"/>
  <c r="N91" i="12"/>
  <c r="M91" i="12"/>
  <c r="L91" i="12"/>
  <c r="J91" i="12"/>
  <c r="I91" i="12"/>
  <c r="H91" i="12"/>
  <c r="F91" i="12"/>
  <c r="E91" i="12"/>
  <c r="D91" i="12"/>
  <c r="G91" i="12" s="1"/>
  <c r="R90" i="12"/>
  <c r="Q90" i="12"/>
  <c r="P90" i="12"/>
  <c r="S90" i="12" s="1"/>
  <c r="N90" i="12"/>
  <c r="M90" i="12"/>
  <c r="L90" i="12"/>
  <c r="J90" i="12"/>
  <c r="I90" i="12"/>
  <c r="H90" i="12"/>
  <c r="F90" i="12"/>
  <c r="E90" i="12"/>
  <c r="D90" i="12"/>
  <c r="G90" i="12" s="1"/>
  <c r="R88" i="12"/>
  <c r="Q88" i="12"/>
  <c r="P88" i="12"/>
  <c r="S88" i="12" s="1"/>
  <c r="O88" i="12"/>
  <c r="N88" i="12"/>
  <c r="M88" i="12"/>
  <c r="L88" i="12"/>
  <c r="J88" i="12"/>
  <c r="I88" i="12"/>
  <c r="H88" i="12"/>
  <c r="F88" i="12"/>
  <c r="E88" i="12"/>
  <c r="D88" i="12"/>
  <c r="G88" i="12" s="1"/>
  <c r="R87" i="12"/>
  <c r="Q87" i="12"/>
  <c r="P87" i="12"/>
  <c r="N87" i="12"/>
  <c r="M87" i="12"/>
  <c r="L87" i="12"/>
  <c r="J87" i="12"/>
  <c r="I87" i="12"/>
  <c r="H87" i="12"/>
  <c r="F87" i="12"/>
  <c r="E87" i="12"/>
  <c r="D87" i="12"/>
  <c r="G87" i="12" s="1"/>
  <c r="R86" i="12"/>
  <c r="Q86" i="12"/>
  <c r="P86" i="12"/>
  <c r="N86" i="12"/>
  <c r="M86" i="12"/>
  <c r="L86" i="12"/>
  <c r="O86" i="12" s="1"/>
  <c r="K86" i="12"/>
  <c r="J86" i="12"/>
  <c r="I86" i="12"/>
  <c r="H86" i="12"/>
  <c r="F86" i="12"/>
  <c r="E86" i="12"/>
  <c r="D86" i="12"/>
  <c r="R85" i="12"/>
  <c r="Q85" i="12"/>
  <c r="P85" i="12"/>
  <c r="N85" i="12"/>
  <c r="M85" i="12"/>
  <c r="L85" i="12"/>
  <c r="O85" i="12" s="1"/>
  <c r="J85" i="12"/>
  <c r="I85" i="12"/>
  <c r="H85" i="12"/>
  <c r="F85" i="12"/>
  <c r="E85" i="12"/>
  <c r="D85" i="12"/>
  <c r="R83" i="12"/>
  <c r="Q83" i="12"/>
  <c r="P83" i="12"/>
  <c r="S83" i="12" s="1"/>
  <c r="N83" i="12"/>
  <c r="M83" i="12"/>
  <c r="L83" i="12"/>
  <c r="O83" i="12" s="1"/>
  <c r="J83" i="12"/>
  <c r="I83" i="12"/>
  <c r="H83" i="12"/>
  <c r="K83" i="12" s="1"/>
  <c r="F83" i="12"/>
  <c r="E83" i="12"/>
  <c r="D83" i="12"/>
  <c r="R82" i="12"/>
  <c r="Q82" i="12"/>
  <c r="P82" i="12"/>
  <c r="N82" i="12"/>
  <c r="M82" i="12"/>
  <c r="L82" i="12"/>
  <c r="O82" i="12" s="1"/>
  <c r="J82" i="12"/>
  <c r="I82" i="12"/>
  <c r="H82" i="12"/>
  <c r="F82" i="12"/>
  <c r="E82" i="12"/>
  <c r="D82" i="12"/>
  <c r="G82" i="12" s="1"/>
  <c r="R81" i="12"/>
  <c r="Q81" i="12"/>
  <c r="S81" i="12" s="1"/>
  <c r="P81" i="12"/>
  <c r="N81" i="12"/>
  <c r="M81" i="12"/>
  <c r="L81" i="12"/>
  <c r="J81" i="12"/>
  <c r="I81" i="12"/>
  <c r="H81" i="12"/>
  <c r="F81" i="12"/>
  <c r="E81" i="12"/>
  <c r="D81" i="12"/>
  <c r="G81" i="12" s="1"/>
  <c r="R80" i="12"/>
  <c r="Q80" i="12"/>
  <c r="P80" i="12"/>
  <c r="N80" i="12"/>
  <c r="M80" i="12"/>
  <c r="L80" i="12"/>
  <c r="J80" i="12"/>
  <c r="I80" i="12"/>
  <c r="H80" i="12"/>
  <c r="F80" i="12"/>
  <c r="E80" i="12"/>
  <c r="D80" i="12"/>
  <c r="R78" i="12"/>
  <c r="Q78" i="12"/>
  <c r="P78" i="12"/>
  <c r="N78" i="12"/>
  <c r="M78" i="12"/>
  <c r="L78" i="12"/>
  <c r="J78" i="12"/>
  <c r="I78" i="12"/>
  <c r="H78" i="12"/>
  <c r="F78" i="12"/>
  <c r="E78" i="12"/>
  <c r="D78" i="12"/>
  <c r="G78" i="12" s="1"/>
  <c r="R77" i="12"/>
  <c r="Q77" i="12"/>
  <c r="P77" i="12"/>
  <c r="N77" i="12"/>
  <c r="M77" i="12"/>
  <c r="L77" i="12"/>
  <c r="K77" i="12"/>
  <c r="J77" i="12"/>
  <c r="I77" i="12"/>
  <c r="H77" i="12"/>
  <c r="F77" i="12"/>
  <c r="E77" i="12"/>
  <c r="D77" i="12"/>
  <c r="R76" i="12"/>
  <c r="Q76" i="12"/>
  <c r="P76" i="12"/>
  <c r="N76" i="12"/>
  <c r="M76" i="12"/>
  <c r="L76" i="12"/>
  <c r="J76" i="12"/>
  <c r="I76" i="12"/>
  <c r="H76" i="12"/>
  <c r="F76" i="12"/>
  <c r="E76" i="12"/>
  <c r="D76" i="12"/>
  <c r="R74" i="12"/>
  <c r="Q74" i="12"/>
  <c r="P74" i="12"/>
  <c r="N74" i="12"/>
  <c r="M74" i="12"/>
  <c r="L74" i="12"/>
  <c r="J74" i="12"/>
  <c r="I74" i="12"/>
  <c r="H74" i="12"/>
  <c r="K74" i="12" s="1"/>
  <c r="F74" i="12"/>
  <c r="E74" i="12"/>
  <c r="D74" i="12"/>
  <c r="R73" i="12"/>
  <c r="Q73" i="12"/>
  <c r="P73" i="12"/>
  <c r="N73" i="12"/>
  <c r="M73" i="12"/>
  <c r="L73" i="12"/>
  <c r="J73" i="12"/>
  <c r="I73" i="12"/>
  <c r="H73" i="12"/>
  <c r="F73" i="12"/>
  <c r="E73" i="12"/>
  <c r="D73" i="12"/>
  <c r="G73" i="12" s="1"/>
  <c r="R72" i="12"/>
  <c r="Q72" i="12"/>
  <c r="P72" i="12"/>
  <c r="S72" i="12" s="1"/>
  <c r="N72" i="12"/>
  <c r="M72" i="12"/>
  <c r="L72" i="12"/>
  <c r="J72" i="12"/>
  <c r="I72" i="12"/>
  <c r="H72" i="12"/>
  <c r="F72" i="12"/>
  <c r="E72" i="12"/>
  <c r="D72" i="12"/>
  <c r="G72" i="12" s="1"/>
  <c r="R71" i="12"/>
  <c r="Q71" i="12"/>
  <c r="P71" i="12"/>
  <c r="N71" i="12"/>
  <c r="M71" i="12"/>
  <c r="L71" i="12"/>
  <c r="J71" i="12"/>
  <c r="I71" i="12"/>
  <c r="H71" i="12"/>
  <c r="F71" i="12"/>
  <c r="E71" i="12"/>
  <c r="D71" i="12"/>
  <c r="R70" i="12"/>
  <c r="Q70" i="12"/>
  <c r="P70" i="12"/>
  <c r="N70" i="12"/>
  <c r="M70" i="12"/>
  <c r="O70" i="12" s="1"/>
  <c r="L70" i="12"/>
  <c r="J70" i="12"/>
  <c r="I70" i="12"/>
  <c r="H70" i="12"/>
  <c r="F70" i="12"/>
  <c r="E70" i="12"/>
  <c r="D70" i="12"/>
  <c r="R68" i="12"/>
  <c r="Q68" i="12"/>
  <c r="P68" i="12"/>
  <c r="N68" i="12"/>
  <c r="M68" i="12"/>
  <c r="L68" i="12"/>
  <c r="O68" i="12" s="1"/>
  <c r="J68" i="12"/>
  <c r="I68" i="12"/>
  <c r="H68" i="12"/>
  <c r="K68" i="12" s="1"/>
  <c r="F68" i="12"/>
  <c r="E68" i="12"/>
  <c r="D68" i="12"/>
  <c r="R67" i="12"/>
  <c r="Q67" i="12"/>
  <c r="P67" i="12"/>
  <c r="N67" i="12"/>
  <c r="M67" i="12"/>
  <c r="L67" i="12"/>
  <c r="O67" i="12" s="1"/>
  <c r="J67" i="12"/>
  <c r="I67" i="12"/>
  <c r="H67" i="12"/>
  <c r="F67" i="12"/>
  <c r="E67" i="12"/>
  <c r="D67" i="12"/>
  <c r="R66" i="12"/>
  <c r="Q66" i="12"/>
  <c r="P66" i="12"/>
  <c r="N66" i="12"/>
  <c r="M66" i="12"/>
  <c r="L66" i="12"/>
  <c r="J66" i="12"/>
  <c r="I66" i="12"/>
  <c r="H66" i="12"/>
  <c r="F66" i="12"/>
  <c r="E66" i="12"/>
  <c r="D66" i="12"/>
  <c r="G66" i="12" s="1"/>
  <c r="R65" i="12"/>
  <c r="Q65" i="12"/>
  <c r="P65" i="12"/>
  <c r="N65" i="12"/>
  <c r="M65" i="12"/>
  <c r="L65" i="12"/>
  <c r="J65" i="12"/>
  <c r="I65" i="12"/>
  <c r="H65" i="12"/>
  <c r="K65" i="12" s="1"/>
  <c r="F65" i="12"/>
  <c r="E65" i="12"/>
  <c r="D65" i="12"/>
  <c r="R64" i="12"/>
  <c r="Q64" i="12"/>
  <c r="P64" i="12"/>
  <c r="N64" i="12"/>
  <c r="M64" i="12"/>
  <c r="L64" i="12"/>
  <c r="J64" i="12"/>
  <c r="I64" i="12"/>
  <c r="H64" i="12"/>
  <c r="F64" i="12"/>
  <c r="E64" i="12"/>
  <c r="D64" i="12"/>
  <c r="G64" i="12" s="1"/>
  <c r="S63" i="12"/>
  <c r="R63" i="12"/>
  <c r="Q63" i="12"/>
  <c r="P63" i="12"/>
  <c r="N63" i="12"/>
  <c r="M63" i="12"/>
  <c r="L63" i="12"/>
  <c r="J63" i="12"/>
  <c r="I63" i="12"/>
  <c r="H63" i="12"/>
  <c r="F63" i="12"/>
  <c r="E63" i="12"/>
  <c r="D63" i="12"/>
  <c r="R62" i="12"/>
  <c r="Q62" i="12"/>
  <c r="P62" i="12"/>
  <c r="N62" i="12"/>
  <c r="M62" i="12"/>
  <c r="L62" i="12"/>
  <c r="J62" i="12"/>
  <c r="I62" i="12"/>
  <c r="H62" i="12"/>
  <c r="K62" i="12" s="1"/>
  <c r="F62" i="12"/>
  <c r="E62" i="12"/>
  <c r="D62" i="12"/>
  <c r="R60" i="12"/>
  <c r="Q60" i="12"/>
  <c r="P60" i="12"/>
  <c r="N60" i="12"/>
  <c r="M60" i="12"/>
  <c r="L60" i="12"/>
  <c r="J60" i="12"/>
  <c r="I60" i="12"/>
  <c r="H60" i="12"/>
  <c r="F60" i="12"/>
  <c r="E60" i="12"/>
  <c r="D60" i="12"/>
  <c r="R59" i="12"/>
  <c r="Q59" i="12"/>
  <c r="P59" i="12"/>
  <c r="N59" i="12"/>
  <c r="M59" i="12"/>
  <c r="L59" i="12"/>
  <c r="O59" i="12" s="1"/>
  <c r="J59" i="12"/>
  <c r="I59" i="12"/>
  <c r="H59" i="12"/>
  <c r="K59" i="12" s="1"/>
  <c r="F59" i="12"/>
  <c r="E59" i="12"/>
  <c r="D59" i="12"/>
  <c r="R58" i="12"/>
  <c r="Q58" i="12"/>
  <c r="P58" i="12"/>
  <c r="N58" i="12"/>
  <c r="M58" i="12"/>
  <c r="L58" i="12"/>
  <c r="O58" i="12" s="1"/>
  <c r="J58" i="12"/>
  <c r="I58" i="12"/>
  <c r="H58" i="12"/>
  <c r="F58" i="12"/>
  <c r="E58" i="12"/>
  <c r="D58" i="12"/>
  <c r="R57" i="12"/>
  <c r="Q57" i="12"/>
  <c r="P57" i="12"/>
  <c r="S57" i="12" s="1"/>
  <c r="N57" i="12"/>
  <c r="M57" i="12"/>
  <c r="L57" i="12"/>
  <c r="J57" i="12"/>
  <c r="I57" i="12"/>
  <c r="H57" i="12"/>
  <c r="G57" i="12"/>
  <c r="F57" i="12"/>
  <c r="E57" i="12"/>
  <c r="D57" i="12"/>
  <c r="R55" i="12"/>
  <c r="Q55" i="12"/>
  <c r="P55" i="12"/>
  <c r="N55" i="12"/>
  <c r="M55" i="12"/>
  <c r="L55" i="12"/>
  <c r="O55" i="12" s="1"/>
  <c r="J55" i="12"/>
  <c r="I55" i="12"/>
  <c r="H55" i="12"/>
  <c r="F55" i="12"/>
  <c r="E55" i="12"/>
  <c r="D55" i="12"/>
  <c r="S54" i="12"/>
  <c r="R54" i="12"/>
  <c r="Q54" i="12"/>
  <c r="P54" i="12"/>
  <c r="N54" i="12"/>
  <c r="M54" i="12"/>
  <c r="L54" i="12"/>
  <c r="J54" i="12"/>
  <c r="I54" i="12"/>
  <c r="H54" i="12"/>
  <c r="F54" i="12"/>
  <c r="E54" i="12"/>
  <c r="D54" i="12"/>
  <c r="R53" i="12"/>
  <c r="Q53" i="12"/>
  <c r="P53" i="12"/>
  <c r="N53" i="12"/>
  <c r="M53" i="12"/>
  <c r="L53" i="12"/>
  <c r="J53" i="12"/>
  <c r="I53" i="12"/>
  <c r="H53" i="12"/>
  <c r="F53" i="12"/>
  <c r="E53" i="12"/>
  <c r="D53" i="12"/>
  <c r="R52" i="12"/>
  <c r="Q52" i="12"/>
  <c r="P52" i="12"/>
  <c r="N52" i="12"/>
  <c r="M52" i="12"/>
  <c r="L52" i="12"/>
  <c r="O52" i="12" s="1"/>
  <c r="J52" i="12"/>
  <c r="I52" i="12"/>
  <c r="H52" i="12"/>
  <c r="F52" i="12"/>
  <c r="E52" i="12"/>
  <c r="D52" i="12"/>
  <c r="R51" i="12"/>
  <c r="Q51" i="12"/>
  <c r="P51" i="12"/>
  <c r="N51" i="12"/>
  <c r="M51" i="12"/>
  <c r="L51" i="12"/>
  <c r="J51" i="12"/>
  <c r="I51" i="12"/>
  <c r="H51" i="12"/>
  <c r="F51" i="12"/>
  <c r="E51" i="12"/>
  <c r="D51" i="12"/>
  <c r="R50" i="12"/>
  <c r="Q50" i="12"/>
  <c r="P50" i="12"/>
  <c r="N50" i="12"/>
  <c r="M50" i="12"/>
  <c r="L50" i="12"/>
  <c r="O50" i="12" s="1"/>
  <c r="K50" i="12"/>
  <c r="J50" i="12"/>
  <c r="I50" i="12"/>
  <c r="H50" i="12"/>
  <c r="F50" i="12"/>
  <c r="E50" i="12"/>
  <c r="D50" i="12"/>
  <c r="R48" i="12"/>
  <c r="Q48" i="12"/>
  <c r="P48" i="12"/>
  <c r="S48" i="12" s="1"/>
  <c r="N48" i="12"/>
  <c r="M48" i="12"/>
  <c r="L48" i="12"/>
  <c r="J48" i="12"/>
  <c r="I48" i="12"/>
  <c r="H48" i="12"/>
  <c r="G48" i="12"/>
  <c r="F48" i="12"/>
  <c r="E48" i="12"/>
  <c r="D48" i="12"/>
  <c r="R46" i="12"/>
  <c r="Q46" i="12"/>
  <c r="P46" i="12"/>
  <c r="N46" i="12"/>
  <c r="M46" i="12"/>
  <c r="L46" i="12"/>
  <c r="O46" i="12" s="1"/>
  <c r="J46" i="12"/>
  <c r="I46" i="12"/>
  <c r="H46" i="12"/>
  <c r="F46" i="12"/>
  <c r="E46" i="12"/>
  <c r="D46" i="12"/>
  <c r="R45" i="12"/>
  <c r="Q45" i="12"/>
  <c r="P45" i="12"/>
  <c r="S45" i="12" s="1"/>
  <c r="N45" i="12"/>
  <c r="M45" i="12"/>
  <c r="L45" i="12"/>
  <c r="O45" i="12" s="1"/>
  <c r="J45" i="12"/>
  <c r="I45" i="12"/>
  <c r="H45" i="12"/>
  <c r="F45" i="12"/>
  <c r="E45" i="12"/>
  <c r="D45" i="12"/>
  <c r="G45" i="12" s="1"/>
  <c r="R44" i="12"/>
  <c r="Q44" i="12"/>
  <c r="P44" i="12"/>
  <c r="N44" i="12"/>
  <c r="M44" i="12"/>
  <c r="L44" i="12"/>
  <c r="J44" i="12"/>
  <c r="I44" i="12"/>
  <c r="H44" i="12"/>
  <c r="K44" i="12" s="1"/>
  <c r="F44" i="12"/>
  <c r="E44" i="12"/>
  <c r="D44" i="12"/>
  <c r="R43" i="12"/>
  <c r="Q43" i="12"/>
  <c r="P43" i="12"/>
  <c r="S43" i="12" s="1"/>
  <c r="N43" i="12"/>
  <c r="M43" i="12"/>
  <c r="O43" i="12" s="1"/>
  <c r="L43" i="12"/>
  <c r="J43" i="12"/>
  <c r="I43" i="12"/>
  <c r="H43" i="12"/>
  <c r="F43" i="12"/>
  <c r="E43" i="12"/>
  <c r="G43" i="12" s="1"/>
  <c r="D43" i="12"/>
  <c r="R41" i="12"/>
  <c r="Q41" i="12"/>
  <c r="P41" i="12"/>
  <c r="N41" i="12"/>
  <c r="M41" i="12"/>
  <c r="L41" i="12"/>
  <c r="O41" i="12" s="1"/>
  <c r="J41" i="12"/>
  <c r="I41" i="12"/>
  <c r="H41" i="12"/>
  <c r="K41" i="12" s="1"/>
  <c r="F41" i="12"/>
  <c r="E41" i="12"/>
  <c r="D41" i="12"/>
  <c r="R40" i="12"/>
  <c r="Q40" i="12"/>
  <c r="P40" i="12"/>
  <c r="N40" i="12"/>
  <c r="M40" i="12"/>
  <c r="O40" i="12" s="1"/>
  <c r="L40" i="12"/>
  <c r="J40" i="12"/>
  <c r="I40" i="12"/>
  <c r="H40" i="12"/>
  <c r="F40" i="12"/>
  <c r="E40" i="12"/>
  <c r="D40" i="12"/>
  <c r="R39" i="12"/>
  <c r="Q39" i="12"/>
  <c r="P39" i="12"/>
  <c r="N39" i="12"/>
  <c r="M39" i="12"/>
  <c r="L39" i="12"/>
  <c r="J39" i="12"/>
  <c r="I39" i="12"/>
  <c r="H39" i="12"/>
  <c r="F39" i="12"/>
  <c r="E39" i="12"/>
  <c r="D39" i="12"/>
  <c r="G39" i="12" s="1"/>
  <c r="R38" i="12"/>
  <c r="Q38" i="12"/>
  <c r="P38" i="12"/>
  <c r="N38" i="12"/>
  <c r="M38" i="12"/>
  <c r="L38" i="12"/>
  <c r="J38" i="12"/>
  <c r="I38" i="12"/>
  <c r="H38" i="12"/>
  <c r="F38" i="12"/>
  <c r="E38" i="12"/>
  <c r="D38" i="12"/>
  <c r="R36" i="12"/>
  <c r="Q36" i="12"/>
  <c r="P36" i="12"/>
  <c r="N36" i="12"/>
  <c r="M36" i="12"/>
  <c r="L36" i="12"/>
  <c r="J36" i="12"/>
  <c r="I36" i="12"/>
  <c r="H36" i="12"/>
  <c r="F36" i="12"/>
  <c r="E36" i="12"/>
  <c r="G36" i="12" s="1"/>
  <c r="D36" i="12"/>
  <c r="R35" i="12"/>
  <c r="Q35" i="12"/>
  <c r="P35" i="12"/>
  <c r="N35" i="12"/>
  <c r="M35" i="12"/>
  <c r="L35" i="12"/>
  <c r="O35" i="12" s="1"/>
  <c r="J35" i="12"/>
  <c r="I35" i="12"/>
  <c r="H35" i="12"/>
  <c r="F35" i="12"/>
  <c r="E35" i="12"/>
  <c r="D35" i="12"/>
  <c r="R34" i="12"/>
  <c r="Q34" i="12"/>
  <c r="P34" i="12"/>
  <c r="N34" i="12"/>
  <c r="M34" i="12"/>
  <c r="L34" i="12"/>
  <c r="J34" i="12"/>
  <c r="I34" i="12"/>
  <c r="K34" i="12" s="1"/>
  <c r="H34" i="12"/>
  <c r="F34" i="12"/>
  <c r="E34" i="12"/>
  <c r="D34" i="12"/>
  <c r="R33" i="12"/>
  <c r="Q33" i="12"/>
  <c r="P33" i="12"/>
  <c r="N33" i="12"/>
  <c r="M33" i="12"/>
  <c r="O33" i="12" s="1"/>
  <c r="L33" i="12"/>
  <c r="J33" i="12"/>
  <c r="I33" i="12"/>
  <c r="H33" i="12"/>
  <c r="F33" i="12"/>
  <c r="E33" i="12"/>
  <c r="D33" i="12"/>
  <c r="R32" i="12"/>
  <c r="Q32" i="12"/>
  <c r="P32" i="12"/>
  <c r="N32" i="12"/>
  <c r="M32" i="12"/>
  <c r="L32" i="12"/>
  <c r="J32" i="12"/>
  <c r="I32" i="12"/>
  <c r="H32" i="12"/>
  <c r="F32" i="12"/>
  <c r="E32" i="12"/>
  <c r="D32" i="12"/>
  <c r="R31" i="12"/>
  <c r="Q31" i="12"/>
  <c r="P31" i="12"/>
  <c r="N31" i="12"/>
  <c r="M31" i="12"/>
  <c r="L31" i="12"/>
  <c r="J31" i="12"/>
  <c r="I31" i="12"/>
  <c r="H31" i="12"/>
  <c r="K31" i="12" s="1"/>
  <c r="F31" i="12"/>
  <c r="E31" i="12"/>
  <c r="D31" i="12"/>
  <c r="G31" i="12" s="1"/>
  <c r="R29" i="12"/>
  <c r="Q29" i="12"/>
  <c r="S29" i="12" s="1"/>
  <c r="P29" i="12"/>
  <c r="N29" i="12"/>
  <c r="M29" i="12"/>
  <c r="L29" i="12"/>
  <c r="J29" i="12"/>
  <c r="I29" i="12"/>
  <c r="H29" i="12"/>
  <c r="F29" i="12"/>
  <c r="E29" i="12"/>
  <c r="D29" i="12"/>
  <c r="G29" i="12" s="1"/>
  <c r="R28" i="12"/>
  <c r="Q28" i="12"/>
  <c r="P28" i="12"/>
  <c r="N28" i="12"/>
  <c r="M28" i="12"/>
  <c r="L28" i="12"/>
  <c r="J28" i="12"/>
  <c r="I28" i="12"/>
  <c r="H28" i="12"/>
  <c r="F28" i="12"/>
  <c r="E28" i="12"/>
  <c r="D28" i="12"/>
  <c r="R27" i="12"/>
  <c r="Q27" i="12"/>
  <c r="P27" i="12"/>
  <c r="S27" i="12" s="1"/>
  <c r="N27" i="12"/>
  <c r="M27" i="12"/>
  <c r="O27" i="12" s="1"/>
  <c r="L27" i="12"/>
  <c r="J27" i="12"/>
  <c r="I27" i="12"/>
  <c r="H27" i="12"/>
  <c r="F27" i="12"/>
  <c r="E27" i="12"/>
  <c r="D27" i="12"/>
  <c r="R26" i="12"/>
  <c r="Q26" i="12"/>
  <c r="P26" i="12"/>
  <c r="N26" i="12"/>
  <c r="M26" i="12"/>
  <c r="L26" i="12"/>
  <c r="J26" i="12"/>
  <c r="I26" i="12"/>
  <c r="H26" i="12"/>
  <c r="F26" i="12"/>
  <c r="E26" i="12"/>
  <c r="D26" i="12"/>
  <c r="R25" i="12"/>
  <c r="Q25" i="12"/>
  <c r="P25" i="12"/>
  <c r="N25" i="12"/>
  <c r="M25" i="12"/>
  <c r="L25" i="12"/>
  <c r="J25" i="12"/>
  <c r="I25" i="12"/>
  <c r="K25" i="12" s="1"/>
  <c r="H25" i="12"/>
  <c r="F25" i="12"/>
  <c r="E25" i="12"/>
  <c r="D25" i="12"/>
  <c r="R24" i="12"/>
  <c r="Q24" i="12"/>
  <c r="P24" i="12"/>
  <c r="N24" i="12"/>
  <c r="M24" i="12"/>
  <c r="O24" i="12" s="1"/>
  <c r="L24" i="12"/>
  <c r="J24" i="12"/>
  <c r="I24" i="12"/>
  <c r="H24" i="12"/>
  <c r="F24" i="12"/>
  <c r="E24" i="12"/>
  <c r="D24" i="12"/>
  <c r="R23" i="12"/>
  <c r="Q23" i="12"/>
  <c r="P23" i="12"/>
  <c r="N23" i="12"/>
  <c r="M23" i="12"/>
  <c r="L23" i="12"/>
  <c r="J23" i="12"/>
  <c r="I23" i="12"/>
  <c r="H23" i="12"/>
  <c r="F23" i="12"/>
  <c r="E23" i="12"/>
  <c r="D23" i="12"/>
  <c r="R22" i="12"/>
  <c r="Q22" i="12"/>
  <c r="P22" i="12"/>
  <c r="N22" i="12"/>
  <c r="M22" i="12"/>
  <c r="L22" i="12"/>
  <c r="J22" i="12"/>
  <c r="K22" i="12" s="1"/>
  <c r="I22" i="12"/>
  <c r="H22" i="12"/>
  <c r="F22" i="12"/>
  <c r="E22" i="12"/>
  <c r="D22" i="12"/>
  <c r="R21" i="12"/>
  <c r="Q21" i="12"/>
  <c r="P21" i="12"/>
  <c r="N21" i="12"/>
  <c r="M21" i="12"/>
  <c r="L21" i="12"/>
  <c r="J21" i="12"/>
  <c r="I21" i="12"/>
  <c r="H21" i="12"/>
  <c r="F21" i="12"/>
  <c r="E21" i="12"/>
  <c r="D21" i="12"/>
  <c r="R20" i="12"/>
  <c r="Q20" i="12"/>
  <c r="S20" i="12" s="1"/>
  <c r="P20" i="12"/>
  <c r="N20" i="12"/>
  <c r="M20" i="12"/>
  <c r="L20" i="12"/>
  <c r="J20" i="12"/>
  <c r="I20" i="12"/>
  <c r="H20" i="12"/>
  <c r="G20" i="12"/>
  <c r="F20" i="12"/>
  <c r="E20" i="12"/>
  <c r="D20" i="12"/>
  <c r="R19" i="12"/>
  <c r="Q19" i="12"/>
  <c r="P19" i="12"/>
  <c r="N19" i="12"/>
  <c r="M19" i="12"/>
  <c r="L19" i="12"/>
  <c r="J19" i="12"/>
  <c r="I19" i="12"/>
  <c r="H19" i="12"/>
  <c r="K19" i="12" s="1"/>
  <c r="F19" i="12"/>
  <c r="E19" i="12"/>
  <c r="D19" i="12"/>
  <c r="R98" i="11"/>
  <c r="Q98" i="11"/>
  <c r="S98" i="11" s="1"/>
  <c r="P98" i="11"/>
  <c r="N98" i="11"/>
  <c r="M98" i="11"/>
  <c r="L98" i="11"/>
  <c r="J98" i="11"/>
  <c r="I98" i="11"/>
  <c r="H98" i="11"/>
  <c r="F98" i="11"/>
  <c r="G98" i="11" s="1"/>
  <c r="E98" i="11"/>
  <c r="D98" i="11"/>
  <c r="R97" i="11"/>
  <c r="Q97" i="11"/>
  <c r="P97" i="11"/>
  <c r="S97" i="11" s="1"/>
  <c r="N97" i="11"/>
  <c r="M97" i="11"/>
  <c r="L97" i="11"/>
  <c r="J97" i="11"/>
  <c r="I97" i="11"/>
  <c r="H97" i="11"/>
  <c r="K97" i="11" s="1"/>
  <c r="F97" i="11"/>
  <c r="E97" i="11"/>
  <c r="D97" i="11"/>
  <c r="R96" i="11"/>
  <c r="Q96" i="11"/>
  <c r="S96" i="11" s="1"/>
  <c r="P96" i="11"/>
  <c r="N96" i="11"/>
  <c r="M96" i="11"/>
  <c r="O96" i="11" s="1"/>
  <c r="L96" i="11"/>
  <c r="J96" i="11"/>
  <c r="I96" i="11"/>
  <c r="H96" i="11"/>
  <c r="F96" i="11"/>
  <c r="E96" i="11"/>
  <c r="D96" i="11"/>
  <c r="R95" i="11"/>
  <c r="Q95" i="11"/>
  <c r="P95" i="11"/>
  <c r="N95" i="11"/>
  <c r="M95" i="11"/>
  <c r="L95" i="11"/>
  <c r="J95" i="11"/>
  <c r="I95" i="11"/>
  <c r="H95" i="11"/>
  <c r="F95" i="11"/>
  <c r="E95" i="11"/>
  <c r="D95" i="11"/>
  <c r="R93" i="11"/>
  <c r="Q93" i="11"/>
  <c r="P93" i="11"/>
  <c r="N93" i="11"/>
  <c r="M93" i="11"/>
  <c r="L93" i="11"/>
  <c r="O93" i="11" s="1"/>
  <c r="J93" i="11"/>
  <c r="I93" i="11"/>
  <c r="H93" i="11"/>
  <c r="F93" i="11"/>
  <c r="E93" i="11"/>
  <c r="D93" i="11"/>
  <c r="G93" i="11" s="1"/>
  <c r="S92" i="11"/>
  <c r="R92" i="11"/>
  <c r="Q92" i="11"/>
  <c r="P92" i="11"/>
  <c r="N92" i="11"/>
  <c r="M92" i="11"/>
  <c r="L92" i="11"/>
  <c r="J92" i="11"/>
  <c r="I92" i="11"/>
  <c r="H92" i="11"/>
  <c r="F92" i="11"/>
  <c r="E92" i="11"/>
  <c r="D92" i="11"/>
  <c r="G92" i="11" s="1"/>
  <c r="R91" i="11"/>
  <c r="Q91" i="11"/>
  <c r="P91" i="11"/>
  <c r="N91" i="11"/>
  <c r="M91" i="11"/>
  <c r="L91" i="11"/>
  <c r="J91" i="11"/>
  <c r="I91" i="11"/>
  <c r="H91" i="11"/>
  <c r="F91" i="11"/>
  <c r="E91" i="11"/>
  <c r="D91" i="11"/>
  <c r="R90" i="11"/>
  <c r="Q90" i="11"/>
  <c r="P90" i="11"/>
  <c r="S90" i="11" s="1"/>
  <c r="N90" i="11"/>
  <c r="M90" i="11"/>
  <c r="L90" i="11"/>
  <c r="O90" i="11" s="1"/>
  <c r="J90" i="11"/>
  <c r="I90" i="11"/>
  <c r="H90" i="11"/>
  <c r="F90" i="11"/>
  <c r="E90" i="11"/>
  <c r="D90" i="11"/>
  <c r="R88" i="11"/>
  <c r="Q88" i="11"/>
  <c r="P88" i="11"/>
  <c r="N88" i="11"/>
  <c r="M88" i="11"/>
  <c r="L88" i="11"/>
  <c r="O88" i="11" s="1"/>
  <c r="K88" i="11"/>
  <c r="J88" i="11"/>
  <c r="I88" i="11"/>
  <c r="H88" i="11"/>
  <c r="F88" i="11"/>
  <c r="E88" i="11"/>
  <c r="D88" i="11"/>
  <c r="R87" i="11"/>
  <c r="Q87" i="11"/>
  <c r="P87" i="11"/>
  <c r="N87" i="11"/>
  <c r="M87" i="11"/>
  <c r="L87" i="11"/>
  <c r="O87" i="11" s="1"/>
  <c r="J87" i="11"/>
  <c r="I87" i="11"/>
  <c r="H87" i="11"/>
  <c r="F87" i="11"/>
  <c r="E87" i="11"/>
  <c r="D87" i="11"/>
  <c r="R86" i="11"/>
  <c r="Q86" i="11"/>
  <c r="P86" i="11"/>
  <c r="S86" i="11" s="1"/>
  <c r="N86" i="11"/>
  <c r="M86" i="11"/>
  <c r="L86" i="11"/>
  <c r="J86" i="11"/>
  <c r="I86" i="11"/>
  <c r="H86" i="11"/>
  <c r="K86" i="11" s="1"/>
  <c r="G86" i="11"/>
  <c r="F86" i="11"/>
  <c r="E86" i="11"/>
  <c r="D86" i="11"/>
  <c r="R85" i="11"/>
  <c r="Q85" i="11"/>
  <c r="P85" i="11"/>
  <c r="N85" i="11"/>
  <c r="M85" i="11"/>
  <c r="L85" i="11"/>
  <c r="J85" i="11"/>
  <c r="I85" i="11"/>
  <c r="H85" i="11"/>
  <c r="K85" i="11" s="1"/>
  <c r="F85" i="11"/>
  <c r="E85" i="11"/>
  <c r="D85" i="11"/>
  <c r="R83" i="11"/>
  <c r="Q83" i="11"/>
  <c r="P83" i="11"/>
  <c r="S83" i="11" s="1"/>
  <c r="N83" i="11"/>
  <c r="M83" i="11"/>
  <c r="L83" i="11"/>
  <c r="J83" i="11"/>
  <c r="I83" i="11"/>
  <c r="K83" i="11" s="1"/>
  <c r="H83" i="11"/>
  <c r="F83" i="11"/>
  <c r="E83" i="11"/>
  <c r="D83" i="11"/>
  <c r="G83" i="11" s="1"/>
  <c r="R82" i="11"/>
  <c r="Q82" i="11"/>
  <c r="P82" i="11"/>
  <c r="N82" i="11"/>
  <c r="M82" i="11"/>
  <c r="L82" i="11"/>
  <c r="J82" i="11"/>
  <c r="I82" i="11"/>
  <c r="H82" i="11"/>
  <c r="F82" i="11"/>
  <c r="E82" i="11"/>
  <c r="D82" i="11"/>
  <c r="R81" i="11"/>
  <c r="Q81" i="11"/>
  <c r="P81" i="11"/>
  <c r="O81" i="11"/>
  <c r="N81" i="11"/>
  <c r="M81" i="11"/>
  <c r="L81" i="11"/>
  <c r="J81" i="11"/>
  <c r="I81" i="11"/>
  <c r="H81" i="11"/>
  <c r="F81" i="11"/>
  <c r="E81" i="11"/>
  <c r="G81" i="11" s="1"/>
  <c r="D81" i="11"/>
  <c r="R80" i="11"/>
  <c r="Q80" i="11"/>
  <c r="P80" i="11"/>
  <c r="S80" i="11" s="1"/>
  <c r="N80" i="11"/>
  <c r="M80" i="11"/>
  <c r="L80" i="11"/>
  <c r="J80" i="11"/>
  <c r="I80" i="11"/>
  <c r="H80" i="11"/>
  <c r="F80" i="11"/>
  <c r="E80" i="11"/>
  <c r="D80" i="11"/>
  <c r="R78" i="11"/>
  <c r="Q78" i="11"/>
  <c r="P78" i="11"/>
  <c r="N78" i="11"/>
  <c r="M78" i="11"/>
  <c r="L78" i="11"/>
  <c r="J78" i="11"/>
  <c r="I78" i="11"/>
  <c r="H78" i="11"/>
  <c r="F78" i="11"/>
  <c r="E78" i="11"/>
  <c r="D78" i="11"/>
  <c r="R77" i="11"/>
  <c r="Q77" i="11"/>
  <c r="P77" i="11"/>
  <c r="S77" i="11" s="1"/>
  <c r="N77" i="11"/>
  <c r="M77" i="11"/>
  <c r="L77" i="11"/>
  <c r="J77" i="11"/>
  <c r="I77" i="11"/>
  <c r="H77" i="11"/>
  <c r="G77" i="11"/>
  <c r="F77" i="11"/>
  <c r="E77" i="11"/>
  <c r="D77" i="11"/>
  <c r="R76" i="11"/>
  <c r="Q76" i="11"/>
  <c r="P76" i="11"/>
  <c r="N76" i="11"/>
  <c r="M76" i="11"/>
  <c r="L76" i="11"/>
  <c r="J76" i="11"/>
  <c r="I76" i="11"/>
  <c r="H76" i="11"/>
  <c r="F76" i="11"/>
  <c r="E76" i="11"/>
  <c r="D76" i="11"/>
  <c r="R74" i="11"/>
  <c r="Q74" i="11"/>
  <c r="P74" i="11"/>
  <c r="S74" i="11" s="1"/>
  <c r="N74" i="11"/>
  <c r="M74" i="11"/>
  <c r="L74" i="11"/>
  <c r="J74" i="11"/>
  <c r="I74" i="11"/>
  <c r="K74" i="11" s="1"/>
  <c r="H74" i="11"/>
  <c r="F74" i="11"/>
  <c r="E74" i="11"/>
  <c r="D74" i="11"/>
  <c r="G74" i="11" s="1"/>
  <c r="R73" i="11"/>
  <c r="Q73" i="11"/>
  <c r="P73" i="11"/>
  <c r="N73" i="11"/>
  <c r="M73" i="11"/>
  <c r="O73" i="11" s="1"/>
  <c r="L73" i="11"/>
  <c r="J73" i="11"/>
  <c r="I73" i="11"/>
  <c r="H73" i="11"/>
  <c r="F73" i="11"/>
  <c r="E73" i="11"/>
  <c r="D73" i="11"/>
  <c r="R72" i="11"/>
  <c r="Q72" i="11"/>
  <c r="P72" i="11"/>
  <c r="N72" i="11"/>
  <c r="O72" i="11" s="1"/>
  <c r="M72" i="11"/>
  <c r="L72" i="11"/>
  <c r="J72" i="11"/>
  <c r="I72" i="11"/>
  <c r="H72" i="11"/>
  <c r="F72" i="11"/>
  <c r="E72" i="11"/>
  <c r="D72" i="11"/>
  <c r="R71" i="11"/>
  <c r="Q71" i="11"/>
  <c r="P71" i="11"/>
  <c r="N71" i="11"/>
  <c r="M71" i="11"/>
  <c r="L71" i="11"/>
  <c r="J71" i="11"/>
  <c r="I71" i="11"/>
  <c r="H71" i="11"/>
  <c r="F71" i="11"/>
  <c r="E71" i="11"/>
  <c r="D71" i="11"/>
  <c r="G71" i="11" s="1"/>
  <c r="R70" i="11"/>
  <c r="Q70" i="11"/>
  <c r="P70" i="11"/>
  <c r="N70" i="11"/>
  <c r="M70" i="11"/>
  <c r="L70" i="11"/>
  <c r="J70" i="11"/>
  <c r="K70" i="11" s="1"/>
  <c r="I70" i="11"/>
  <c r="H70" i="11"/>
  <c r="F70" i="11"/>
  <c r="E70" i="11"/>
  <c r="D70" i="11"/>
  <c r="R68" i="11"/>
  <c r="Q68" i="11"/>
  <c r="P68" i="11"/>
  <c r="S68" i="11" s="1"/>
  <c r="N68" i="11"/>
  <c r="M68" i="11"/>
  <c r="L68" i="11"/>
  <c r="J68" i="11"/>
  <c r="I68" i="11"/>
  <c r="H68" i="11"/>
  <c r="F68" i="11"/>
  <c r="E68" i="11"/>
  <c r="D68" i="11"/>
  <c r="G68" i="11" s="1"/>
  <c r="R67" i="11"/>
  <c r="Q67" i="11"/>
  <c r="P67" i="11"/>
  <c r="N67" i="11"/>
  <c r="M67" i="11"/>
  <c r="O67" i="11" s="1"/>
  <c r="L67" i="11"/>
  <c r="J67" i="11"/>
  <c r="I67" i="11"/>
  <c r="H67" i="11"/>
  <c r="F67" i="11"/>
  <c r="E67" i="11"/>
  <c r="D67" i="11"/>
  <c r="R66" i="11"/>
  <c r="Q66" i="11"/>
  <c r="S66" i="11" s="1"/>
  <c r="P66" i="11"/>
  <c r="N66" i="11"/>
  <c r="M66" i="11"/>
  <c r="L66" i="11"/>
  <c r="J66" i="11"/>
  <c r="I66" i="11"/>
  <c r="H66" i="11"/>
  <c r="F66" i="11"/>
  <c r="E66" i="11"/>
  <c r="D66" i="11"/>
  <c r="R65" i="11"/>
  <c r="S65" i="11" s="1"/>
  <c r="Q65" i="11"/>
  <c r="P65" i="11"/>
  <c r="N65" i="11"/>
  <c r="M65" i="11"/>
  <c r="L65" i="11"/>
  <c r="J65" i="11"/>
  <c r="I65" i="11"/>
  <c r="H65" i="11"/>
  <c r="F65" i="11"/>
  <c r="E65" i="11"/>
  <c r="D65" i="11"/>
  <c r="R64" i="11"/>
  <c r="Q64" i="11"/>
  <c r="P64" i="11"/>
  <c r="N64" i="11"/>
  <c r="M64" i="11"/>
  <c r="L64" i="11"/>
  <c r="J64" i="11"/>
  <c r="I64" i="11"/>
  <c r="H64" i="11"/>
  <c r="K64" i="11" s="1"/>
  <c r="F64" i="11"/>
  <c r="E64" i="11"/>
  <c r="D64" i="11"/>
  <c r="R63" i="11"/>
  <c r="Q63" i="11"/>
  <c r="P63" i="11"/>
  <c r="N63" i="11"/>
  <c r="O63" i="11" s="1"/>
  <c r="M63" i="11"/>
  <c r="L63" i="11"/>
  <c r="J63" i="11"/>
  <c r="I63" i="11"/>
  <c r="H63" i="11"/>
  <c r="F63" i="11"/>
  <c r="E63" i="11"/>
  <c r="G63" i="11" s="1"/>
  <c r="D63" i="11"/>
  <c r="R62" i="11"/>
  <c r="Q62" i="11"/>
  <c r="P62" i="11"/>
  <c r="S62" i="11" s="1"/>
  <c r="N62" i="11"/>
  <c r="M62" i="11"/>
  <c r="L62" i="11"/>
  <c r="J62" i="11"/>
  <c r="I62" i="11"/>
  <c r="H62" i="11"/>
  <c r="F62" i="11"/>
  <c r="E62" i="11"/>
  <c r="D62" i="11"/>
  <c r="R60" i="11"/>
  <c r="Q60" i="11"/>
  <c r="P60" i="11"/>
  <c r="N60" i="11"/>
  <c r="M60" i="11"/>
  <c r="L60" i="11"/>
  <c r="O60" i="11" s="1"/>
  <c r="J60" i="11"/>
  <c r="I60" i="11"/>
  <c r="H60" i="11"/>
  <c r="F60" i="11"/>
  <c r="E60" i="11"/>
  <c r="D60" i="11"/>
  <c r="R59" i="11"/>
  <c r="S59" i="11" s="1"/>
  <c r="Q59" i="11"/>
  <c r="P59" i="11"/>
  <c r="N59" i="11"/>
  <c r="M59" i="11"/>
  <c r="L59" i="11"/>
  <c r="O59" i="11" s="1"/>
  <c r="J59" i="11"/>
  <c r="I59" i="11"/>
  <c r="H59" i="11"/>
  <c r="F59" i="11"/>
  <c r="E59" i="11"/>
  <c r="D59" i="11"/>
  <c r="G59" i="11" s="1"/>
  <c r="R58" i="11"/>
  <c r="Q58" i="11"/>
  <c r="P58" i="11"/>
  <c r="N58" i="11"/>
  <c r="M58" i="11"/>
  <c r="L58" i="11"/>
  <c r="J58" i="11"/>
  <c r="I58" i="11"/>
  <c r="H58" i="11"/>
  <c r="F58" i="11"/>
  <c r="E58" i="11"/>
  <c r="D58" i="11"/>
  <c r="R57" i="11"/>
  <c r="Q57" i="11"/>
  <c r="P57" i="11"/>
  <c r="N57" i="11"/>
  <c r="M57" i="11"/>
  <c r="O57" i="11" s="1"/>
  <c r="L57" i="11"/>
  <c r="J57" i="11"/>
  <c r="I57" i="11"/>
  <c r="H57" i="11"/>
  <c r="F57" i="11"/>
  <c r="E57" i="11"/>
  <c r="D57" i="11"/>
  <c r="R55" i="11"/>
  <c r="Q55" i="11"/>
  <c r="P55" i="11"/>
  <c r="N55" i="11"/>
  <c r="M55" i="11"/>
  <c r="L55" i="11"/>
  <c r="K55" i="11"/>
  <c r="J55" i="11"/>
  <c r="I55" i="11"/>
  <c r="H55" i="11"/>
  <c r="F55" i="11"/>
  <c r="E55" i="11"/>
  <c r="D55" i="11"/>
  <c r="G55" i="11" s="1"/>
  <c r="R54" i="11"/>
  <c r="Q54" i="11"/>
  <c r="P54" i="11"/>
  <c r="N54" i="11"/>
  <c r="M54" i="11"/>
  <c r="L54" i="11"/>
  <c r="J54" i="11"/>
  <c r="I54" i="11"/>
  <c r="H54" i="11"/>
  <c r="F54" i="11"/>
  <c r="E54" i="11"/>
  <c r="D54" i="11"/>
  <c r="R53" i="11"/>
  <c r="Q53" i="11"/>
  <c r="P53" i="11"/>
  <c r="N53" i="11"/>
  <c r="M53" i="11"/>
  <c r="L53" i="11"/>
  <c r="J53" i="11"/>
  <c r="I53" i="11"/>
  <c r="K53" i="11" s="1"/>
  <c r="H53" i="11"/>
  <c r="F53" i="11"/>
  <c r="E53" i="11"/>
  <c r="D53" i="11"/>
  <c r="R52" i="11"/>
  <c r="Q52" i="11"/>
  <c r="P52" i="11"/>
  <c r="N52" i="11"/>
  <c r="M52" i="11"/>
  <c r="L52" i="11"/>
  <c r="J52" i="11"/>
  <c r="I52" i="11"/>
  <c r="K52" i="11" s="1"/>
  <c r="H52" i="11"/>
  <c r="F52" i="11"/>
  <c r="E52" i="11"/>
  <c r="D52" i="11"/>
  <c r="R51" i="11"/>
  <c r="Q51" i="11"/>
  <c r="P51" i="11"/>
  <c r="N51" i="11"/>
  <c r="M51" i="11"/>
  <c r="L51" i="11"/>
  <c r="J51" i="11"/>
  <c r="I51" i="11"/>
  <c r="H51" i="11"/>
  <c r="F51" i="11"/>
  <c r="E51" i="11"/>
  <c r="D51" i="11"/>
  <c r="R50" i="11"/>
  <c r="Q50" i="11"/>
  <c r="P50" i="11"/>
  <c r="N50" i="11"/>
  <c r="M50" i="11"/>
  <c r="L50" i="11"/>
  <c r="J50" i="11"/>
  <c r="I50" i="11"/>
  <c r="H50" i="11"/>
  <c r="F50" i="11"/>
  <c r="E50" i="11"/>
  <c r="G50" i="11" s="1"/>
  <c r="D50" i="11"/>
  <c r="R48" i="11"/>
  <c r="Q48" i="11"/>
  <c r="S48" i="11" s="1"/>
  <c r="P48" i="11"/>
  <c r="N48" i="11"/>
  <c r="M48" i="11"/>
  <c r="L48" i="11"/>
  <c r="O48" i="11" s="1"/>
  <c r="J48" i="11"/>
  <c r="I48" i="11"/>
  <c r="H48" i="11"/>
  <c r="F48" i="11"/>
  <c r="E48" i="11"/>
  <c r="D48" i="11"/>
  <c r="R46" i="11"/>
  <c r="Q46" i="11"/>
  <c r="P46" i="11"/>
  <c r="N46" i="11"/>
  <c r="M46" i="11"/>
  <c r="L46" i="11"/>
  <c r="K46" i="11"/>
  <c r="J46" i="11"/>
  <c r="I46" i="11"/>
  <c r="H46" i="11"/>
  <c r="F46" i="11"/>
  <c r="E46" i="11"/>
  <c r="D46" i="11"/>
  <c r="G46" i="11" s="1"/>
  <c r="R45" i="11"/>
  <c r="Q45" i="11"/>
  <c r="S45" i="11" s="1"/>
  <c r="P45" i="11"/>
  <c r="N45" i="11"/>
  <c r="M45" i="11"/>
  <c r="L45" i="11"/>
  <c r="J45" i="11"/>
  <c r="I45" i="11"/>
  <c r="H45" i="11"/>
  <c r="F45" i="11"/>
  <c r="E45" i="11"/>
  <c r="D45" i="11"/>
  <c r="R44" i="11"/>
  <c r="Q44" i="11"/>
  <c r="P44" i="11"/>
  <c r="N44" i="11"/>
  <c r="M44" i="11"/>
  <c r="L44" i="11"/>
  <c r="J44" i="11"/>
  <c r="I44" i="11"/>
  <c r="H44" i="11"/>
  <c r="G44" i="11"/>
  <c r="F44" i="11"/>
  <c r="E44" i="11"/>
  <c r="D44" i="11"/>
  <c r="R43" i="11"/>
  <c r="Q43" i="11"/>
  <c r="P43" i="11"/>
  <c r="N43" i="11"/>
  <c r="M43" i="11"/>
  <c r="L43" i="11"/>
  <c r="J43" i="11"/>
  <c r="I43" i="11"/>
  <c r="H43" i="11"/>
  <c r="F43" i="11"/>
  <c r="E43" i="11"/>
  <c r="D43" i="11"/>
  <c r="R41" i="11"/>
  <c r="Q41" i="11"/>
  <c r="P41" i="11"/>
  <c r="S41" i="11" s="1"/>
  <c r="N41" i="11"/>
  <c r="M41" i="11"/>
  <c r="L41" i="11"/>
  <c r="J41" i="11"/>
  <c r="I41" i="11"/>
  <c r="H41" i="11"/>
  <c r="F41" i="11"/>
  <c r="E41" i="11"/>
  <c r="D41" i="11"/>
  <c r="G41" i="11" s="1"/>
  <c r="R40" i="11"/>
  <c r="Q40" i="11"/>
  <c r="P40" i="11"/>
  <c r="N40" i="11"/>
  <c r="M40" i="11"/>
  <c r="L40" i="11"/>
  <c r="J40" i="11"/>
  <c r="I40" i="11"/>
  <c r="H40" i="11"/>
  <c r="F40" i="11"/>
  <c r="E40" i="11"/>
  <c r="D40" i="11"/>
  <c r="R39" i="11"/>
  <c r="Q39" i="11"/>
  <c r="P39" i="11"/>
  <c r="N39" i="11"/>
  <c r="M39" i="11"/>
  <c r="L39" i="11"/>
  <c r="O39" i="11" s="1"/>
  <c r="J39" i="11"/>
  <c r="I39" i="11"/>
  <c r="H39" i="11"/>
  <c r="F39" i="11"/>
  <c r="E39" i="11"/>
  <c r="G39" i="11" s="1"/>
  <c r="D39" i="11"/>
  <c r="R38" i="11"/>
  <c r="Q38" i="11"/>
  <c r="S38" i="11" s="1"/>
  <c r="P38" i="11"/>
  <c r="N38" i="11"/>
  <c r="M38" i="11"/>
  <c r="L38" i="11"/>
  <c r="J38" i="11"/>
  <c r="I38" i="11"/>
  <c r="H38" i="11"/>
  <c r="F38" i="11"/>
  <c r="E38" i="11"/>
  <c r="D38" i="11"/>
  <c r="R36" i="11"/>
  <c r="Q36" i="11"/>
  <c r="P36" i="11"/>
  <c r="O36" i="11"/>
  <c r="N36" i="11"/>
  <c r="M36" i="11"/>
  <c r="L36" i="11"/>
  <c r="J36" i="11"/>
  <c r="I36" i="11"/>
  <c r="H36" i="11"/>
  <c r="F36" i="11"/>
  <c r="E36" i="11"/>
  <c r="D36" i="11"/>
  <c r="G36" i="11" s="1"/>
  <c r="S35" i="11"/>
  <c r="R35" i="11"/>
  <c r="Q35" i="11"/>
  <c r="P35" i="11"/>
  <c r="N35" i="11"/>
  <c r="M35" i="11"/>
  <c r="L35" i="11"/>
  <c r="J35" i="11"/>
  <c r="I35" i="11"/>
  <c r="H35" i="11"/>
  <c r="F35" i="11"/>
  <c r="E35" i="11"/>
  <c r="G35" i="11" s="1"/>
  <c r="D35" i="11"/>
  <c r="R34" i="11"/>
  <c r="Q34" i="11"/>
  <c r="P34" i="11"/>
  <c r="N34" i="11"/>
  <c r="M34" i="11"/>
  <c r="L34" i="11"/>
  <c r="K34" i="11"/>
  <c r="J34" i="11"/>
  <c r="I34" i="11"/>
  <c r="H34" i="11"/>
  <c r="F34" i="11"/>
  <c r="E34" i="11"/>
  <c r="D34" i="11"/>
  <c r="R33" i="11"/>
  <c r="Q33" i="11"/>
  <c r="P33" i="11"/>
  <c r="N33" i="11"/>
  <c r="M33" i="11"/>
  <c r="L33" i="11"/>
  <c r="O33" i="11" s="1"/>
  <c r="J33" i="11"/>
  <c r="I33" i="11"/>
  <c r="H33" i="11"/>
  <c r="F33" i="11"/>
  <c r="E33" i="11"/>
  <c r="D33" i="11"/>
  <c r="R32" i="11"/>
  <c r="Q32" i="11"/>
  <c r="P32" i="11"/>
  <c r="S32" i="11" s="1"/>
  <c r="N32" i="11"/>
  <c r="M32" i="11"/>
  <c r="L32" i="11"/>
  <c r="J32" i="11"/>
  <c r="I32" i="11"/>
  <c r="H32" i="11"/>
  <c r="F32" i="11"/>
  <c r="E32" i="11"/>
  <c r="G32" i="11" s="1"/>
  <c r="D32" i="11"/>
  <c r="R31" i="11"/>
  <c r="Q31" i="11"/>
  <c r="P31" i="11"/>
  <c r="N31" i="11"/>
  <c r="O31" i="11" s="1"/>
  <c r="M31" i="11"/>
  <c r="L31" i="11"/>
  <c r="K31" i="11"/>
  <c r="J31" i="11"/>
  <c r="I31" i="11"/>
  <c r="H31" i="11"/>
  <c r="F31" i="11"/>
  <c r="E31" i="11"/>
  <c r="D31" i="11"/>
  <c r="R29" i="11"/>
  <c r="Q29" i="11"/>
  <c r="P29" i="11"/>
  <c r="S29" i="11" s="1"/>
  <c r="N29" i="11"/>
  <c r="M29" i="11"/>
  <c r="L29" i="11"/>
  <c r="J29" i="11"/>
  <c r="I29" i="11"/>
  <c r="H29" i="11"/>
  <c r="K29" i="11" s="1"/>
  <c r="F29" i="11"/>
  <c r="E29" i="11"/>
  <c r="D29" i="11"/>
  <c r="G29" i="11" s="1"/>
  <c r="R28" i="11"/>
  <c r="Q28" i="11"/>
  <c r="P28" i="11"/>
  <c r="S28" i="11" s="1"/>
  <c r="N28" i="11"/>
  <c r="O28" i="11" s="1"/>
  <c r="M28" i="11"/>
  <c r="L28" i="11"/>
  <c r="J28" i="11"/>
  <c r="I28" i="11"/>
  <c r="K28" i="11" s="1"/>
  <c r="H28" i="11"/>
  <c r="F28" i="11"/>
  <c r="E28" i="11"/>
  <c r="D28" i="11"/>
  <c r="S27" i="11"/>
  <c r="R27" i="11"/>
  <c r="Q27" i="11"/>
  <c r="P27" i="11"/>
  <c r="N27" i="11"/>
  <c r="M27" i="11"/>
  <c r="L27" i="11"/>
  <c r="O27" i="11" s="1"/>
  <c r="J27" i="11"/>
  <c r="I27" i="11"/>
  <c r="H27" i="11"/>
  <c r="F27" i="11"/>
  <c r="E27" i="11"/>
  <c r="D27" i="11"/>
  <c r="G27" i="11" s="1"/>
  <c r="R26" i="11"/>
  <c r="Q26" i="11"/>
  <c r="P26" i="11"/>
  <c r="S26" i="11" s="1"/>
  <c r="N26" i="11"/>
  <c r="M26" i="11"/>
  <c r="L26" i="11"/>
  <c r="J26" i="11"/>
  <c r="I26" i="11"/>
  <c r="H26" i="11"/>
  <c r="K26" i="11" s="1"/>
  <c r="G26" i="11"/>
  <c r="F26" i="11"/>
  <c r="E26" i="11"/>
  <c r="D26" i="11"/>
  <c r="R25" i="11"/>
  <c r="Q25" i="11"/>
  <c r="P25" i="11"/>
  <c r="N25" i="11"/>
  <c r="M25" i="11"/>
  <c r="L25" i="11"/>
  <c r="O25" i="11" s="1"/>
  <c r="J25" i="11"/>
  <c r="I25" i="11"/>
  <c r="K25" i="11" s="1"/>
  <c r="H25" i="11"/>
  <c r="F25" i="11"/>
  <c r="E25" i="11"/>
  <c r="D25" i="11"/>
  <c r="G25" i="11" s="1"/>
  <c r="R24" i="11"/>
  <c r="Q24" i="11"/>
  <c r="P24" i="11"/>
  <c r="N24" i="11"/>
  <c r="M24" i="11"/>
  <c r="O24" i="11" s="1"/>
  <c r="L24" i="11"/>
  <c r="J24" i="11"/>
  <c r="I24" i="11"/>
  <c r="K24" i="11" s="1"/>
  <c r="H24" i="11"/>
  <c r="F24" i="11"/>
  <c r="E24" i="11"/>
  <c r="D24" i="11"/>
  <c r="R23" i="11"/>
  <c r="Q23" i="11"/>
  <c r="S23" i="11" s="1"/>
  <c r="P23" i="11"/>
  <c r="N23" i="11"/>
  <c r="M23" i="11"/>
  <c r="L23" i="11"/>
  <c r="O23" i="11" s="1"/>
  <c r="J23" i="11"/>
  <c r="I23" i="11"/>
  <c r="H23" i="11"/>
  <c r="F23" i="11"/>
  <c r="E23" i="11"/>
  <c r="D23" i="11"/>
  <c r="R22" i="11"/>
  <c r="Q22" i="11"/>
  <c r="P22" i="11"/>
  <c r="S22" i="11" s="1"/>
  <c r="N22" i="11"/>
  <c r="M22" i="11"/>
  <c r="L22" i="11"/>
  <c r="J22" i="11"/>
  <c r="I22" i="11"/>
  <c r="H22" i="11"/>
  <c r="F22" i="11"/>
  <c r="E22" i="11"/>
  <c r="D22" i="11"/>
  <c r="G22" i="11" s="1"/>
  <c r="R21" i="11"/>
  <c r="Q21" i="11"/>
  <c r="P21" i="11"/>
  <c r="N21" i="11"/>
  <c r="M21" i="11"/>
  <c r="O21" i="11" s="1"/>
  <c r="L21" i="11"/>
  <c r="J21" i="11"/>
  <c r="I21" i="11"/>
  <c r="H21" i="11"/>
  <c r="K21" i="11" s="1"/>
  <c r="F21" i="11"/>
  <c r="E21" i="11"/>
  <c r="D21" i="11"/>
  <c r="G21" i="11" s="1"/>
  <c r="R20" i="11"/>
  <c r="Q20" i="11"/>
  <c r="P20" i="11"/>
  <c r="N20" i="11"/>
  <c r="M20" i="11"/>
  <c r="L20" i="11"/>
  <c r="J20" i="11"/>
  <c r="I20" i="11"/>
  <c r="H20" i="11"/>
  <c r="F20" i="11"/>
  <c r="E20" i="11"/>
  <c r="D20" i="11"/>
  <c r="R19" i="11"/>
  <c r="Q19" i="11"/>
  <c r="P19" i="11"/>
  <c r="N19" i="11"/>
  <c r="M19" i="11"/>
  <c r="L19" i="11"/>
  <c r="J19" i="11"/>
  <c r="I19" i="11"/>
  <c r="H19" i="11"/>
  <c r="F19" i="11"/>
  <c r="E19" i="11"/>
  <c r="D19" i="11"/>
  <c r="G19" i="11" s="1"/>
  <c r="R98" i="9"/>
  <c r="Q98" i="9"/>
  <c r="P98" i="9"/>
  <c r="N98" i="9"/>
  <c r="M98" i="9"/>
  <c r="L98" i="9"/>
  <c r="O98" i="9" s="1"/>
  <c r="J98" i="9"/>
  <c r="I98" i="9"/>
  <c r="H98" i="9"/>
  <c r="K98" i="9" s="1"/>
  <c r="F98" i="9"/>
  <c r="E98" i="9"/>
  <c r="D98" i="9"/>
  <c r="R97" i="9"/>
  <c r="Q97" i="9"/>
  <c r="P97" i="9"/>
  <c r="S97" i="9" s="1"/>
  <c r="N97" i="9"/>
  <c r="M97" i="9"/>
  <c r="L97" i="9"/>
  <c r="O97" i="9" s="1"/>
  <c r="J97" i="9"/>
  <c r="I97" i="9"/>
  <c r="H97" i="9"/>
  <c r="F97" i="9"/>
  <c r="E97" i="9"/>
  <c r="D97" i="9"/>
  <c r="R95" i="9"/>
  <c r="Q95" i="9"/>
  <c r="P95" i="9"/>
  <c r="N95" i="9"/>
  <c r="M95" i="9"/>
  <c r="L95" i="9"/>
  <c r="O95" i="9" s="1"/>
  <c r="J95" i="9"/>
  <c r="I95" i="9"/>
  <c r="H95" i="9"/>
  <c r="K95" i="9" s="1"/>
  <c r="F95" i="9"/>
  <c r="E95" i="9"/>
  <c r="G95" i="9" s="1"/>
  <c r="D95" i="9"/>
  <c r="R93" i="9"/>
  <c r="Q93" i="9"/>
  <c r="P93" i="9"/>
  <c r="N93" i="9"/>
  <c r="M93" i="9"/>
  <c r="O93" i="9" s="1"/>
  <c r="L93" i="9"/>
  <c r="J93" i="9"/>
  <c r="I93" i="9"/>
  <c r="H93" i="9"/>
  <c r="K93" i="9" s="1"/>
  <c r="F93" i="9"/>
  <c r="E93" i="9"/>
  <c r="D93" i="9"/>
  <c r="R92" i="9"/>
  <c r="Q92" i="9"/>
  <c r="P92" i="9"/>
  <c r="N92" i="9"/>
  <c r="M92" i="9"/>
  <c r="L92" i="9"/>
  <c r="J92" i="9"/>
  <c r="I92" i="9"/>
  <c r="H92" i="9"/>
  <c r="K92" i="9" s="1"/>
  <c r="F92" i="9"/>
  <c r="E92" i="9"/>
  <c r="G92" i="9" s="1"/>
  <c r="D92" i="9"/>
  <c r="R91" i="9"/>
  <c r="Q91" i="9"/>
  <c r="P91" i="9"/>
  <c r="N91" i="9"/>
  <c r="M91" i="9"/>
  <c r="L91" i="9"/>
  <c r="J91" i="9"/>
  <c r="I91" i="9"/>
  <c r="H91" i="9"/>
  <c r="F91" i="9"/>
  <c r="E91" i="9"/>
  <c r="D91" i="9"/>
  <c r="R90" i="9"/>
  <c r="Q90" i="9"/>
  <c r="P90" i="9"/>
  <c r="N90" i="9"/>
  <c r="M90" i="9"/>
  <c r="L90" i="9"/>
  <c r="J90" i="9"/>
  <c r="I90" i="9"/>
  <c r="H90" i="9"/>
  <c r="K90" i="9" s="1"/>
  <c r="F90" i="9"/>
  <c r="G90" i="9" s="1"/>
  <c r="E90" i="9"/>
  <c r="D90" i="9"/>
  <c r="R88" i="9"/>
  <c r="Q88" i="9"/>
  <c r="P88" i="9"/>
  <c r="N88" i="9"/>
  <c r="M88" i="9"/>
  <c r="L88" i="9"/>
  <c r="O88" i="9" s="1"/>
  <c r="J88" i="9"/>
  <c r="I88" i="9"/>
  <c r="H88" i="9"/>
  <c r="F88" i="9"/>
  <c r="E88" i="9"/>
  <c r="D88" i="9"/>
  <c r="R87" i="9"/>
  <c r="Q87" i="9"/>
  <c r="P87" i="9"/>
  <c r="S87" i="9" s="1"/>
  <c r="N87" i="9"/>
  <c r="M87" i="9"/>
  <c r="O87" i="9" s="1"/>
  <c r="L87" i="9"/>
  <c r="J87" i="9"/>
  <c r="I87" i="9"/>
  <c r="H87" i="9"/>
  <c r="K87" i="9" s="1"/>
  <c r="F87" i="9"/>
  <c r="E87" i="9"/>
  <c r="D87" i="9"/>
  <c r="G87" i="9" s="1"/>
  <c r="R86" i="9"/>
  <c r="Q86" i="9"/>
  <c r="S86" i="9" s="1"/>
  <c r="P86" i="9"/>
  <c r="N86" i="9"/>
  <c r="M86" i="9"/>
  <c r="L86" i="9"/>
  <c r="J86" i="9"/>
  <c r="I86" i="9"/>
  <c r="H86" i="9"/>
  <c r="K86" i="9" s="1"/>
  <c r="F86" i="9"/>
  <c r="E86" i="9"/>
  <c r="D86" i="9"/>
  <c r="R85" i="9"/>
  <c r="Q85" i="9"/>
  <c r="P85" i="9"/>
  <c r="N85" i="9"/>
  <c r="O85" i="9" s="1"/>
  <c r="M85" i="9"/>
  <c r="L85" i="9"/>
  <c r="J85" i="9"/>
  <c r="I85" i="9"/>
  <c r="H85" i="9"/>
  <c r="F85" i="9"/>
  <c r="E85" i="9"/>
  <c r="D85" i="9"/>
  <c r="R83" i="9"/>
  <c r="Q83" i="9"/>
  <c r="P83" i="9"/>
  <c r="N83" i="9"/>
  <c r="M83" i="9"/>
  <c r="L83" i="9"/>
  <c r="O83" i="9" s="1"/>
  <c r="J83" i="9"/>
  <c r="I83" i="9"/>
  <c r="H83" i="9"/>
  <c r="K83" i="9" s="1"/>
  <c r="F83" i="9"/>
  <c r="E83" i="9"/>
  <c r="D83" i="9"/>
  <c r="R82" i="9"/>
  <c r="Q82" i="9"/>
  <c r="P82" i="9"/>
  <c r="S82" i="9" s="1"/>
  <c r="N82" i="9"/>
  <c r="M82" i="9"/>
  <c r="L82" i="9"/>
  <c r="J82" i="9"/>
  <c r="I82" i="9"/>
  <c r="K82" i="9" s="1"/>
  <c r="H82" i="9"/>
  <c r="F82" i="9"/>
  <c r="E82" i="9"/>
  <c r="D82" i="9"/>
  <c r="R81" i="9"/>
  <c r="Q81" i="9"/>
  <c r="P81" i="9"/>
  <c r="S81" i="9" s="1"/>
  <c r="N81" i="9"/>
  <c r="M81" i="9"/>
  <c r="L81" i="9"/>
  <c r="J81" i="9"/>
  <c r="I81" i="9"/>
  <c r="H81" i="9"/>
  <c r="G81" i="9"/>
  <c r="F81" i="9"/>
  <c r="E81" i="9"/>
  <c r="D81" i="9"/>
  <c r="R80" i="9"/>
  <c r="Q80" i="9"/>
  <c r="S80" i="9" s="1"/>
  <c r="P80" i="9"/>
  <c r="N80" i="9"/>
  <c r="M80" i="9"/>
  <c r="L80" i="9"/>
  <c r="J80" i="9"/>
  <c r="I80" i="9"/>
  <c r="H80" i="9"/>
  <c r="K80" i="9" s="1"/>
  <c r="F80" i="9"/>
  <c r="E80" i="9"/>
  <c r="D80" i="9"/>
  <c r="R78" i="9"/>
  <c r="Q78" i="9"/>
  <c r="P78" i="9"/>
  <c r="S78" i="9" s="1"/>
  <c r="N78" i="9"/>
  <c r="M78" i="9"/>
  <c r="O78" i="9" s="1"/>
  <c r="L78" i="9"/>
  <c r="J78" i="9"/>
  <c r="I78" i="9"/>
  <c r="H78" i="9"/>
  <c r="F78" i="9"/>
  <c r="E78" i="9"/>
  <c r="D78" i="9"/>
  <c r="R77" i="9"/>
  <c r="Q77" i="9"/>
  <c r="S77" i="9" s="1"/>
  <c r="P77" i="9"/>
  <c r="N77" i="9"/>
  <c r="M77" i="9"/>
  <c r="L77" i="9"/>
  <c r="J77" i="9"/>
  <c r="I77" i="9"/>
  <c r="H77" i="9"/>
  <c r="F77" i="9"/>
  <c r="E77" i="9"/>
  <c r="D77" i="9"/>
  <c r="R76" i="9"/>
  <c r="Q76" i="9"/>
  <c r="P76" i="9"/>
  <c r="N76" i="9"/>
  <c r="O76" i="9" s="1"/>
  <c r="M76" i="9"/>
  <c r="L76" i="9"/>
  <c r="J76" i="9"/>
  <c r="I76" i="9"/>
  <c r="H76" i="9"/>
  <c r="F76" i="9"/>
  <c r="E76" i="9"/>
  <c r="D76" i="9"/>
  <c r="R74" i="9"/>
  <c r="Q74" i="9"/>
  <c r="S74" i="9" s="1"/>
  <c r="P74" i="9"/>
  <c r="N74" i="9"/>
  <c r="M74" i="9"/>
  <c r="L74" i="9"/>
  <c r="O74" i="9" s="1"/>
  <c r="J74" i="9"/>
  <c r="I74" i="9"/>
  <c r="H74" i="9"/>
  <c r="F74" i="9"/>
  <c r="E74" i="9"/>
  <c r="D74" i="9"/>
  <c r="R73" i="9"/>
  <c r="Q73" i="9"/>
  <c r="P73" i="9"/>
  <c r="N73" i="9"/>
  <c r="M73" i="9"/>
  <c r="L73" i="9"/>
  <c r="J73" i="9"/>
  <c r="I73" i="9"/>
  <c r="H73" i="9"/>
  <c r="F73" i="9"/>
  <c r="E73" i="9"/>
  <c r="D73" i="9"/>
  <c r="R72" i="9"/>
  <c r="Q72" i="9"/>
  <c r="P72" i="9"/>
  <c r="N72" i="9"/>
  <c r="M72" i="9"/>
  <c r="L72" i="9"/>
  <c r="J72" i="9"/>
  <c r="I72" i="9"/>
  <c r="H72" i="9"/>
  <c r="F72" i="9"/>
  <c r="E72" i="9"/>
  <c r="D72" i="9"/>
  <c r="G72" i="9" s="1"/>
  <c r="R71" i="9"/>
  <c r="Q71" i="9"/>
  <c r="P71" i="9"/>
  <c r="N71" i="9"/>
  <c r="M71" i="9"/>
  <c r="L71" i="9"/>
  <c r="K71" i="9"/>
  <c r="J71" i="9"/>
  <c r="I71" i="9"/>
  <c r="H71" i="9"/>
  <c r="F71" i="9"/>
  <c r="E71" i="9"/>
  <c r="G71" i="9" s="1"/>
  <c r="D71" i="9"/>
  <c r="R70" i="9"/>
  <c r="Q70" i="9"/>
  <c r="P70" i="9"/>
  <c r="N70" i="9"/>
  <c r="M70" i="9"/>
  <c r="L70" i="9"/>
  <c r="O70" i="9" s="1"/>
  <c r="J70" i="9"/>
  <c r="I70" i="9"/>
  <c r="H70" i="9"/>
  <c r="F70" i="9"/>
  <c r="E70" i="9"/>
  <c r="D70" i="9"/>
  <c r="R68" i="9"/>
  <c r="Q68" i="9"/>
  <c r="S68" i="9" s="1"/>
  <c r="P68" i="9"/>
  <c r="N68" i="9"/>
  <c r="M68" i="9"/>
  <c r="L68" i="9"/>
  <c r="J68" i="9"/>
  <c r="I68" i="9"/>
  <c r="H68" i="9"/>
  <c r="K68" i="9" s="1"/>
  <c r="F68" i="9"/>
  <c r="E68" i="9"/>
  <c r="G68" i="9" s="1"/>
  <c r="D68" i="9"/>
  <c r="R67" i="9"/>
  <c r="Q67" i="9"/>
  <c r="P67" i="9"/>
  <c r="N67" i="9"/>
  <c r="M67" i="9"/>
  <c r="L67" i="9"/>
  <c r="J67" i="9"/>
  <c r="I67" i="9"/>
  <c r="K67" i="9" s="1"/>
  <c r="H67" i="9"/>
  <c r="F67" i="9"/>
  <c r="E67" i="9"/>
  <c r="D67" i="9"/>
  <c r="G67" i="9" s="1"/>
  <c r="R66" i="9"/>
  <c r="Q66" i="9"/>
  <c r="P66" i="9"/>
  <c r="S66" i="9" s="1"/>
  <c r="N66" i="9"/>
  <c r="M66" i="9"/>
  <c r="L66" i="9"/>
  <c r="J66" i="9"/>
  <c r="I66" i="9"/>
  <c r="H66" i="9"/>
  <c r="F66" i="9"/>
  <c r="E66" i="9"/>
  <c r="D66" i="9"/>
  <c r="G66" i="9" s="1"/>
  <c r="R65" i="9"/>
  <c r="Q65" i="9"/>
  <c r="P65" i="9"/>
  <c r="N65" i="9"/>
  <c r="M65" i="9"/>
  <c r="L65" i="9"/>
  <c r="J65" i="9"/>
  <c r="I65" i="9"/>
  <c r="H65" i="9"/>
  <c r="K65" i="9" s="1"/>
  <c r="F65" i="9"/>
  <c r="E65" i="9"/>
  <c r="G65" i="9" s="1"/>
  <c r="D65" i="9"/>
  <c r="R64" i="9"/>
  <c r="Q64" i="9"/>
  <c r="P64" i="9"/>
  <c r="O64" i="9"/>
  <c r="N64" i="9"/>
  <c r="M64" i="9"/>
  <c r="L64" i="9"/>
  <c r="J64" i="9"/>
  <c r="I64" i="9"/>
  <c r="H64" i="9"/>
  <c r="F64" i="9"/>
  <c r="E64" i="9"/>
  <c r="D64" i="9"/>
  <c r="R63" i="9"/>
  <c r="Q63" i="9"/>
  <c r="P63" i="9"/>
  <c r="N63" i="9"/>
  <c r="M63" i="9"/>
  <c r="L63" i="9"/>
  <c r="J63" i="9"/>
  <c r="I63" i="9"/>
  <c r="H63" i="9"/>
  <c r="F63" i="9"/>
  <c r="E63" i="9"/>
  <c r="D63" i="9"/>
  <c r="R62" i="9"/>
  <c r="Q62" i="9"/>
  <c r="P62" i="9"/>
  <c r="N62" i="9"/>
  <c r="M62" i="9"/>
  <c r="L62" i="9"/>
  <c r="J62" i="9"/>
  <c r="I62" i="9"/>
  <c r="H62" i="9"/>
  <c r="K62" i="9" s="1"/>
  <c r="F62" i="9"/>
  <c r="E62" i="9"/>
  <c r="D62" i="9"/>
  <c r="R60" i="9"/>
  <c r="Q60" i="9"/>
  <c r="P60" i="9"/>
  <c r="N60" i="9"/>
  <c r="M60" i="9"/>
  <c r="O60" i="9" s="1"/>
  <c r="L60" i="9"/>
  <c r="J60" i="9"/>
  <c r="I60" i="9"/>
  <c r="H60" i="9"/>
  <c r="K60" i="9" s="1"/>
  <c r="F60" i="9"/>
  <c r="E60" i="9"/>
  <c r="D60" i="9"/>
  <c r="R59" i="9"/>
  <c r="Q59" i="9"/>
  <c r="P59" i="9"/>
  <c r="N59" i="9"/>
  <c r="M59" i="9"/>
  <c r="L59" i="9"/>
  <c r="J59" i="9"/>
  <c r="I59" i="9"/>
  <c r="H59" i="9"/>
  <c r="K59" i="9" s="1"/>
  <c r="F59" i="9"/>
  <c r="E59" i="9"/>
  <c r="D59" i="9"/>
  <c r="R58" i="9"/>
  <c r="Q58" i="9"/>
  <c r="P58" i="9"/>
  <c r="S58" i="9" s="1"/>
  <c r="N58" i="9"/>
  <c r="M58" i="9"/>
  <c r="O58" i="9" s="1"/>
  <c r="L58" i="9"/>
  <c r="J58" i="9"/>
  <c r="I58" i="9"/>
  <c r="H58" i="9"/>
  <c r="F58" i="9"/>
  <c r="E58" i="9"/>
  <c r="D58" i="9"/>
  <c r="G58" i="9" s="1"/>
  <c r="R57" i="9"/>
  <c r="Q57" i="9"/>
  <c r="P57" i="9"/>
  <c r="N57" i="9"/>
  <c r="M57" i="9"/>
  <c r="L57" i="9"/>
  <c r="J57" i="9"/>
  <c r="I57" i="9"/>
  <c r="H57" i="9"/>
  <c r="K57" i="9" s="1"/>
  <c r="F57" i="9"/>
  <c r="E57" i="9"/>
  <c r="D57" i="9"/>
  <c r="R55" i="9"/>
  <c r="Q55" i="9"/>
  <c r="P55" i="9"/>
  <c r="S55" i="9" s="1"/>
  <c r="N55" i="9"/>
  <c r="M55" i="9"/>
  <c r="L55" i="9"/>
  <c r="J55" i="9"/>
  <c r="I55" i="9"/>
  <c r="K55" i="9" s="1"/>
  <c r="H55" i="9"/>
  <c r="F55" i="9"/>
  <c r="E55" i="9"/>
  <c r="D55" i="9"/>
  <c r="R54" i="9"/>
  <c r="Q54" i="9"/>
  <c r="P54" i="9"/>
  <c r="S54" i="9" s="1"/>
  <c r="N54" i="9"/>
  <c r="M54" i="9"/>
  <c r="L54" i="9"/>
  <c r="J54" i="9"/>
  <c r="K54" i="9" s="1"/>
  <c r="I54" i="9"/>
  <c r="H54" i="9"/>
  <c r="F54" i="9"/>
  <c r="E54" i="9"/>
  <c r="D54" i="9"/>
  <c r="R53" i="9"/>
  <c r="Q53" i="9"/>
  <c r="P53" i="9"/>
  <c r="N53" i="9"/>
  <c r="M53" i="9"/>
  <c r="L53" i="9"/>
  <c r="J53" i="9"/>
  <c r="I53" i="9"/>
  <c r="H53" i="9"/>
  <c r="K53" i="9" s="1"/>
  <c r="F53" i="9"/>
  <c r="E53" i="9"/>
  <c r="D53" i="9"/>
  <c r="R52" i="9"/>
  <c r="Q52" i="9"/>
  <c r="P52" i="9"/>
  <c r="N52" i="9"/>
  <c r="M52" i="9"/>
  <c r="L52" i="9"/>
  <c r="J52" i="9"/>
  <c r="I52" i="9"/>
  <c r="H52" i="9"/>
  <c r="F52" i="9"/>
  <c r="E52" i="9"/>
  <c r="D52" i="9"/>
  <c r="R51" i="9"/>
  <c r="Q51" i="9"/>
  <c r="P51" i="9"/>
  <c r="S51" i="9" s="1"/>
  <c r="N51" i="9"/>
  <c r="M51" i="9"/>
  <c r="L51" i="9"/>
  <c r="J51" i="9"/>
  <c r="I51" i="9"/>
  <c r="H51" i="9"/>
  <c r="K51" i="9" s="1"/>
  <c r="F51" i="9"/>
  <c r="E51" i="9"/>
  <c r="D51" i="9"/>
  <c r="R50" i="9"/>
  <c r="Q50" i="9"/>
  <c r="P50" i="9"/>
  <c r="N50" i="9"/>
  <c r="M50" i="9"/>
  <c r="L50" i="9"/>
  <c r="J50" i="9"/>
  <c r="I50" i="9"/>
  <c r="H50" i="9"/>
  <c r="F50" i="9"/>
  <c r="E50" i="9"/>
  <c r="D50" i="9"/>
  <c r="R48" i="9"/>
  <c r="Q48" i="9"/>
  <c r="P48" i="9"/>
  <c r="S48" i="9" s="1"/>
  <c r="N48" i="9"/>
  <c r="M48" i="9"/>
  <c r="L48" i="9"/>
  <c r="K48" i="9"/>
  <c r="J48" i="9"/>
  <c r="I48" i="9"/>
  <c r="H48" i="9"/>
  <c r="G48" i="9"/>
  <c r="F48" i="9"/>
  <c r="E48" i="9"/>
  <c r="D48" i="9"/>
  <c r="R46" i="9"/>
  <c r="Q46" i="9"/>
  <c r="P46" i="9"/>
  <c r="S46" i="9" s="1"/>
  <c r="N46" i="9"/>
  <c r="M46" i="9"/>
  <c r="L46" i="9"/>
  <c r="O46" i="9" s="1"/>
  <c r="J46" i="9"/>
  <c r="I46" i="9"/>
  <c r="K46" i="9" s="1"/>
  <c r="H46" i="9"/>
  <c r="F46" i="9"/>
  <c r="E46" i="9"/>
  <c r="D46" i="9"/>
  <c r="G46" i="9" s="1"/>
  <c r="R45" i="9"/>
  <c r="Q45" i="9"/>
  <c r="P45" i="9"/>
  <c r="S45" i="9" s="1"/>
  <c r="N45" i="9"/>
  <c r="M45" i="9"/>
  <c r="O45" i="9" s="1"/>
  <c r="L45" i="9"/>
  <c r="J45" i="9"/>
  <c r="I45" i="9"/>
  <c r="H45" i="9"/>
  <c r="K45" i="9" s="1"/>
  <c r="F45" i="9"/>
  <c r="E45" i="9"/>
  <c r="D45" i="9"/>
  <c r="G45" i="9" s="1"/>
  <c r="R44" i="9"/>
  <c r="Q44" i="9"/>
  <c r="P44" i="9"/>
  <c r="N44" i="9"/>
  <c r="M44" i="9"/>
  <c r="L44" i="9"/>
  <c r="J44" i="9"/>
  <c r="I44" i="9"/>
  <c r="H44" i="9"/>
  <c r="F44" i="9"/>
  <c r="E44" i="9"/>
  <c r="D44" i="9"/>
  <c r="R43" i="9"/>
  <c r="Q43" i="9"/>
  <c r="P43" i="9"/>
  <c r="N43" i="9"/>
  <c r="M43" i="9"/>
  <c r="L43" i="9"/>
  <c r="J43" i="9"/>
  <c r="I43" i="9"/>
  <c r="H43" i="9"/>
  <c r="F43" i="9"/>
  <c r="E43" i="9"/>
  <c r="D43" i="9"/>
  <c r="R41" i="9"/>
  <c r="Q41" i="9"/>
  <c r="P41" i="9"/>
  <c r="N41" i="9"/>
  <c r="M41" i="9"/>
  <c r="L41" i="9"/>
  <c r="J41" i="9"/>
  <c r="I41" i="9"/>
  <c r="H41" i="9"/>
  <c r="F41" i="9"/>
  <c r="E41" i="9"/>
  <c r="G41" i="9" s="1"/>
  <c r="D41" i="9"/>
  <c r="R40" i="9"/>
  <c r="Q40" i="9"/>
  <c r="P40" i="9"/>
  <c r="N40" i="9"/>
  <c r="M40" i="9"/>
  <c r="L40" i="9"/>
  <c r="O40" i="9" s="1"/>
  <c r="J40" i="9"/>
  <c r="I40" i="9"/>
  <c r="H40" i="9"/>
  <c r="F40" i="9"/>
  <c r="E40" i="9"/>
  <c r="D40" i="9"/>
  <c r="R39" i="9"/>
  <c r="Q39" i="9"/>
  <c r="P39" i="9"/>
  <c r="S39" i="9" s="1"/>
  <c r="N39" i="9"/>
  <c r="M39" i="9"/>
  <c r="L39" i="9"/>
  <c r="J39" i="9"/>
  <c r="I39" i="9"/>
  <c r="H39" i="9"/>
  <c r="F39" i="9"/>
  <c r="E39" i="9"/>
  <c r="G39" i="9" s="1"/>
  <c r="D39" i="9"/>
  <c r="R38" i="9"/>
  <c r="Q38" i="9"/>
  <c r="P38" i="9"/>
  <c r="N38" i="9"/>
  <c r="M38" i="9"/>
  <c r="L38" i="9"/>
  <c r="O38" i="9" s="1"/>
  <c r="J38" i="9"/>
  <c r="I38" i="9"/>
  <c r="H38" i="9"/>
  <c r="F38" i="9"/>
  <c r="E38" i="9"/>
  <c r="D38" i="9"/>
  <c r="R36" i="9"/>
  <c r="Q36" i="9"/>
  <c r="P36" i="9"/>
  <c r="S36" i="9" s="1"/>
  <c r="N36" i="9"/>
  <c r="M36" i="9"/>
  <c r="O36" i="9" s="1"/>
  <c r="L36" i="9"/>
  <c r="J36" i="9"/>
  <c r="K36" i="9" s="1"/>
  <c r="I36" i="9"/>
  <c r="H36" i="9"/>
  <c r="F36" i="9"/>
  <c r="E36" i="9"/>
  <c r="D36" i="9"/>
  <c r="G36" i="9" s="1"/>
  <c r="R35" i="9"/>
  <c r="Q35" i="9"/>
  <c r="P35" i="9"/>
  <c r="N35" i="9"/>
  <c r="M35" i="9"/>
  <c r="L35" i="9"/>
  <c r="O35" i="9" s="1"/>
  <c r="J35" i="9"/>
  <c r="I35" i="9"/>
  <c r="H35" i="9"/>
  <c r="K35" i="9" s="1"/>
  <c r="F35" i="9"/>
  <c r="E35" i="9"/>
  <c r="G35" i="9" s="1"/>
  <c r="D35" i="9"/>
  <c r="R34" i="9"/>
  <c r="Q34" i="9"/>
  <c r="P34" i="9"/>
  <c r="S34" i="9" s="1"/>
  <c r="N34" i="9"/>
  <c r="M34" i="9"/>
  <c r="L34" i="9"/>
  <c r="J34" i="9"/>
  <c r="I34" i="9"/>
  <c r="K34" i="9" s="1"/>
  <c r="H34" i="9"/>
  <c r="G34" i="9"/>
  <c r="F34" i="9"/>
  <c r="E34" i="9"/>
  <c r="D34" i="9"/>
  <c r="R33" i="9"/>
  <c r="Q33" i="9"/>
  <c r="P33" i="9"/>
  <c r="N33" i="9"/>
  <c r="O33" i="9" s="1"/>
  <c r="M33" i="9"/>
  <c r="L33" i="9"/>
  <c r="J33" i="9"/>
  <c r="I33" i="9"/>
  <c r="H33" i="9"/>
  <c r="K33" i="9" s="1"/>
  <c r="F33" i="9"/>
  <c r="E33" i="9"/>
  <c r="D33" i="9"/>
  <c r="G33" i="9" s="1"/>
  <c r="R32" i="9"/>
  <c r="Q32" i="9"/>
  <c r="S32" i="9" s="1"/>
  <c r="P32" i="9"/>
  <c r="N32" i="9"/>
  <c r="M32" i="9"/>
  <c r="O32" i="9" s="1"/>
  <c r="L32" i="9"/>
  <c r="J32" i="9"/>
  <c r="I32" i="9"/>
  <c r="H32" i="9"/>
  <c r="K32" i="9" s="1"/>
  <c r="G32" i="9"/>
  <c r="F32" i="9"/>
  <c r="E32" i="9"/>
  <c r="D32" i="9"/>
  <c r="R31" i="9"/>
  <c r="Q31" i="9"/>
  <c r="P31" i="9"/>
  <c r="S31" i="9" s="1"/>
  <c r="N31" i="9"/>
  <c r="M31" i="9"/>
  <c r="L31" i="9"/>
  <c r="J31" i="9"/>
  <c r="K31" i="9" s="1"/>
  <c r="I31" i="9"/>
  <c r="H31" i="9"/>
  <c r="F31" i="9"/>
  <c r="E31" i="9"/>
  <c r="G31" i="9" s="1"/>
  <c r="D31" i="9"/>
  <c r="R29" i="9"/>
  <c r="Q29" i="9"/>
  <c r="P29" i="9"/>
  <c r="S29" i="9" s="1"/>
  <c r="N29" i="9"/>
  <c r="M29" i="9"/>
  <c r="L29" i="9"/>
  <c r="J29" i="9"/>
  <c r="I29" i="9"/>
  <c r="H29" i="9"/>
  <c r="F29" i="9"/>
  <c r="E29" i="9"/>
  <c r="D29" i="9"/>
  <c r="R28" i="9"/>
  <c r="Q28" i="9"/>
  <c r="P28" i="9"/>
  <c r="S28" i="9" s="1"/>
  <c r="N28" i="9"/>
  <c r="M28" i="9"/>
  <c r="L28" i="9"/>
  <c r="J28" i="9"/>
  <c r="I28" i="9"/>
  <c r="H28" i="9"/>
  <c r="K28" i="9" s="1"/>
  <c r="F28" i="9"/>
  <c r="E28" i="9"/>
  <c r="D28" i="9"/>
  <c r="G28" i="9" s="1"/>
  <c r="R27" i="9"/>
  <c r="Q27" i="9"/>
  <c r="P27" i="9"/>
  <c r="N27" i="9"/>
  <c r="M27" i="9"/>
  <c r="L27" i="9"/>
  <c r="J27" i="9"/>
  <c r="I27" i="9"/>
  <c r="H27" i="9"/>
  <c r="K27" i="9" s="1"/>
  <c r="F27" i="9"/>
  <c r="E27" i="9"/>
  <c r="D27" i="9"/>
  <c r="R26" i="9"/>
  <c r="Q26" i="9"/>
  <c r="P26" i="9"/>
  <c r="S26" i="9" s="1"/>
  <c r="O26" i="9"/>
  <c r="N26" i="9"/>
  <c r="M26" i="9"/>
  <c r="L26" i="9"/>
  <c r="J26" i="9"/>
  <c r="I26" i="9"/>
  <c r="H26" i="9"/>
  <c r="F26" i="9"/>
  <c r="E26" i="9"/>
  <c r="D26" i="9"/>
  <c r="R25" i="9"/>
  <c r="Q25" i="9"/>
  <c r="P25" i="9"/>
  <c r="N25" i="9"/>
  <c r="M25" i="9"/>
  <c r="L25" i="9"/>
  <c r="J25" i="9"/>
  <c r="I25" i="9"/>
  <c r="H25" i="9"/>
  <c r="K25" i="9" s="1"/>
  <c r="F25" i="9"/>
  <c r="E25" i="9"/>
  <c r="D25" i="9"/>
  <c r="G25" i="9" s="1"/>
  <c r="R24" i="9"/>
  <c r="Q24" i="9"/>
  <c r="P24" i="9"/>
  <c r="N24" i="9"/>
  <c r="M24" i="9"/>
  <c r="L24" i="9"/>
  <c r="O24" i="9" s="1"/>
  <c r="J24" i="9"/>
  <c r="I24" i="9"/>
  <c r="H24" i="9"/>
  <c r="F24" i="9"/>
  <c r="E24" i="9"/>
  <c r="D24" i="9"/>
  <c r="R23" i="9"/>
  <c r="Q23" i="9"/>
  <c r="P23" i="9"/>
  <c r="N23" i="9"/>
  <c r="M23" i="9"/>
  <c r="L23" i="9"/>
  <c r="O23" i="9" s="1"/>
  <c r="J23" i="9"/>
  <c r="I23" i="9"/>
  <c r="H23" i="9"/>
  <c r="F23" i="9"/>
  <c r="E23" i="9"/>
  <c r="D23" i="9"/>
  <c r="G23" i="9" s="1"/>
  <c r="R22" i="9"/>
  <c r="Q22" i="9"/>
  <c r="P22" i="9"/>
  <c r="N22" i="9"/>
  <c r="M22" i="9"/>
  <c r="L22" i="9"/>
  <c r="J22" i="9"/>
  <c r="I22" i="9"/>
  <c r="H22" i="9"/>
  <c r="F22" i="9"/>
  <c r="E22" i="9"/>
  <c r="D22" i="9"/>
  <c r="G22" i="9" s="1"/>
  <c r="R21" i="9"/>
  <c r="Q21" i="9"/>
  <c r="P21" i="9"/>
  <c r="N21" i="9"/>
  <c r="M21" i="9"/>
  <c r="L21" i="9"/>
  <c r="O21" i="9" s="1"/>
  <c r="J21" i="9"/>
  <c r="I21" i="9"/>
  <c r="H21" i="9"/>
  <c r="K21" i="9" s="1"/>
  <c r="F21" i="9"/>
  <c r="E21" i="9"/>
  <c r="D21" i="9"/>
  <c r="R20" i="9"/>
  <c r="Q20" i="9"/>
  <c r="P20" i="9"/>
  <c r="S20" i="9" s="1"/>
  <c r="N20" i="9"/>
  <c r="M20" i="9"/>
  <c r="L20" i="9"/>
  <c r="J20" i="9"/>
  <c r="I20" i="9"/>
  <c r="H20" i="9"/>
  <c r="F20" i="9"/>
  <c r="G20" i="9" s="1"/>
  <c r="E20" i="9"/>
  <c r="D20" i="9"/>
  <c r="R19" i="9"/>
  <c r="Q19" i="9"/>
  <c r="P19" i="9"/>
  <c r="N19" i="9"/>
  <c r="M19" i="9"/>
  <c r="L19" i="9"/>
  <c r="J19" i="9"/>
  <c r="I19" i="9"/>
  <c r="H19" i="9"/>
  <c r="F19" i="9"/>
  <c r="E19" i="9"/>
  <c r="D19" i="9"/>
  <c r="R97" i="10"/>
  <c r="Q97" i="10"/>
  <c r="P97" i="10"/>
  <c r="O97" i="10"/>
  <c r="N97" i="10"/>
  <c r="M97" i="10"/>
  <c r="L97" i="10"/>
  <c r="J97" i="10"/>
  <c r="I97" i="10"/>
  <c r="H97" i="10"/>
  <c r="K97" i="10" s="1"/>
  <c r="F97" i="10"/>
  <c r="E97" i="10"/>
  <c r="D97" i="10"/>
  <c r="R96" i="10"/>
  <c r="Q96" i="10"/>
  <c r="P96" i="10"/>
  <c r="S96" i="10" s="1"/>
  <c r="N96" i="10"/>
  <c r="M96" i="10"/>
  <c r="L96" i="10"/>
  <c r="J96" i="10"/>
  <c r="I96" i="10"/>
  <c r="H96" i="10"/>
  <c r="F96" i="10"/>
  <c r="E96" i="10"/>
  <c r="D96" i="10"/>
  <c r="G96" i="10" s="1"/>
  <c r="R95" i="10"/>
  <c r="Q95" i="10"/>
  <c r="P95" i="10"/>
  <c r="N95" i="10"/>
  <c r="M95" i="10"/>
  <c r="L95" i="10"/>
  <c r="J95" i="10"/>
  <c r="K95" i="10" s="1"/>
  <c r="I95" i="10"/>
  <c r="H95" i="10"/>
  <c r="F95" i="10"/>
  <c r="E95" i="10"/>
  <c r="D95" i="10"/>
  <c r="G95" i="10" s="1"/>
  <c r="R93" i="10"/>
  <c r="Q93" i="10"/>
  <c r="P93" i="10"/>
  <c r="S93" i="10" s="1"/>
  <c r="N93" i="10"/>
  <c r="M93" i="10"/>
  <c r="L93" i="10"/>
  <c r="J93" i="10"/>
  <c r="I93" i="10"/>
  <c r="H93" i="10"/>
  <c r="F93" i="10"/>
  <c r="E93" i="10"/>
  <c r="D93" i="10"/>
  <c r="G93" i="10" s="1"/>
  <c r="R92" i="10"/>
  <c r="Q92" i="10"/>
  <c r="P92" i="10"/>
  <c r="S92" i="10" s="1"/>
  <c r="N92" i="10"/>
  <c r="M92" i="10"/>
  <c r="L92" i="10"/>
  <c r="J92" i="10"/>
  <c r="I92" i="10"/>
  <c r="H92" i="10"/>
  <c r="K92" i="10" s="1"/>
  <c r="F92" i="10"/>
  <c r="E92" i="10"/>
  <c r="D92" i="10"/>
  <c r="R91" i="10"/>
  <c r="Q91" i="10"/>
  <c r="P91" i="10"/>
  <c r="S91" i="10" s="1"/>
  <c r="N91" i="10"/>
  <c r="M91" i="10"/>
  <c r="O91" i="10" s="1"/>
  <c r="L91" i="10"/>
  <c r="J91" i="10"/>
  <c r="I91" i="10"/>
  <c r="H91" i="10"/>
  <c r="F91" i="10"/>
  <c r="E91" i="10"/>
  <c r="D91" i="10"/>
  <c r="R90" i="10"/>
  <c r="Q90" i="10"/>
  <c r="P90" i="10"/>
  <c r="N90" i="10"/>
  <c r="M90" i="10"/>
  <c r="L90" i="10"/>
  <c r="J90" i="10"/>
  <c r="I90" i="10"/>
  <c r="H90" i="10"/>
  <c r="F90" i="10"/>
  <c r="E90" i="10"/>
  <c r="D90" i="10"/>
  <c r="R88" i="10"/>
  <c r="Q88" i="10"/>
  <c r="P88" i="10"/>
  <c r="N88" i="10"/>
  <c r="O88" i="10" s="1"/>
  <c r="M88" i="10"/>
  <c r="L88" i="10"/>
  <c r="J88" i="10"/>
  <c r="I88" i="10"/>
  <c r="H88" i="10"/>
  <c r="K88" i="10" s="1"/>
  <c r="F88" i="10"/>
  <c r="E88" i="10"/>
  <c r="D88" i="10"/>
  <c r="R87" i="10"/>
  <c r="Q87" i="10"/>
  <c r="P87" i="10"/>
  <c r="S87" i="10" s="1"/>
  <c r="N87" i="10"/>
  <c r="M87" i="10"/>
  <c r="L87" i="10"/>
  <c r="J87" i="10"/>
  <c r="I87" i="10"/>
  <c r="H87" i="10"/>
  <c r="K87" i="10" s="1"/>
  <c r="F87" i="10"/>
  <c r="E87" i="10"/>
  <c r="G87" i="10" s="1"/>
  <c r="D87" i="10"/>
  <c r="R86" i="10"/>
  <c r="Q86" i="10"/>
  <c r="P86" i="10"/>
  <c r="N86" i="10"/>
  <c r="M86" i="10"/>
  <c r="L86" i="10"/>
  <c r="J86" i="10"/>
  <c r="I86" i="10"/>
  <c r="H86" i="10"/>
  <c r="F86" i="10"/>
  <c r="E86" i="10"/>
  <c r="D86" i="10"/>
  <c r="R85" i="10"/>
  <c r="Q85" i="10"/>
  <c r="P85" i="10"/>
  <c r="N85" i="10"/>
  <c r="M85" i="10"/>
  <c r="L85" i="10"/>
  <c r="J85" i="10"/>
  <c r="I85" i="10"/>
  <c r="H85" i="10"/>
  <c r="F85" i="10"/>
  <c r="E85" i="10"/>
  <c r="D85" i="10"/>
  <c r="R83" i="10"/>
  <c r="Q83" i="10"/>
  <c r="P83" i="10"/>
  <c r="S83" i="10" s="1"/>
  <c r="N83" i="10"/>
  <c r="M83" i="10"/>
  <c r="L83" i="10"/>
  <c r="J83" i="10"/>
  <c r="I83" i="10"/>
  <c r="H83" i="10"/>
  <c r="K83" i="10" s="1"/>
  <c r="F83" i="10"/>
  <c r="E83" i="10"/>
  <c r="D83" i="10"/>
  <c r="R82" i="10"/>
  <c r="Q82" i="10"/>
  <c r="P82" i="10"/>
  <c r="S82" i="10" s="1"/>
  <c r="O82" i="10"/>
  <c r="N82" i="10"/>
  <c r="M82" i="10"/>
  <c r="L82" i="10"/>
  <c r="J82" i="10"/>
  <c r="I82" i="10"/>
  <c r="H82" i="10"/>
  <c r="F82" i="10"/>
  <c r="E82" i="10"/>
  <c r="D82" i="10"/>
  <c r="R81" i="10"/>
  <c r="Q81" i="10"/>
  <c r="P81" i="10"/>
  <c r="N81" i="10"/>
  <c r="M81" i="10"/>
  <c r="L81" i="10"/>
  <c r="O81" i="10" s="1"/>
  <c r="J81" i="10"/>
  <c r="I81" i="10"/>
  <c r="H81" i="10"/>
  <c r="F81" i="10"/>
  <c r="E81" i="10"/>
  <c r="D81" i="10"/>
  <c r="G81" i="10" s="1"/>
  <c r="R80" i="10"/>
  <c r="Q80" i="10"/>
  <c r="P80" i="10"/>
  <c r="S80" i="10" s="1"/>
  <c r="N80" i="10"/>
  <c r="M80" i="10"/>
  <c r="L80" i="10"/>
  <c r="J80" i="10"/>
  <c r="K80" i="10" s="1"/>
  <c r="I80" i="10"/>
  <c r="H80" i="10"/>
  <c r="F80" i="10"/>
  <c r="E80" i="10"/>
  <c r="D80" i="10"/>
  <c r="R78" i="10"/>
  <c r="Q78" i="10"/>
  <c r="P78" i="10"/>
  <c r="N78" i="10"/>
  <c r="M78" i="10"/>
  <c r="L78" i="10"/>
  <c r="O78" i="10" s="1"/>
  <c r="J78" i="10"/>
  <c r="I78" i="10"/>
  <c r="H78" i="10"/>
  <c r="K78" i="10" s="1"/>
  <c r="F78" i="10"/>
  <c r="E78" i="10"/>
  <c r="G78" i="10" s="1"/>
  <c r="D78" i="10"/>
  <c r="R77" i="10"/>
  <c r="Q77" i="10"/>
  <c r="P77" i="10"/>
  <c r="N77" i="10"/>
  <c r="M77" i="10"/>
  <c r="L77" i="10"/>
  <c r="J77" i="10"/>
  <c r="I77" i="10"/>
  <c r="H77" i="10"/>
  <c r="F77" i="10"/>
  <c r="E77" i="10"/>
  <c r="D77" i="10"/>
  <c r="R76" i="10"/>
  <c r="Q76" i="10"/>
  <c r="P76" i="10"/>
  <c r="N76" i="10"/>
  <c r="M76" i="10"/>
  <c r="L76" i="10"/>
  <c r="O76" i="10" s="1"/>
  <c r="J76" i="10"/>
  <c r="I76" i="10"/>
  <c r="H76" i="10"/>
  <c r="F76" i="10"/>
  <c r="E76" i="10"/>
  <c r="D76" i="10"/>
  <c r="R74" i="10"/>
  <c r="Q74" i="10"/>
  <c r="P74" i="10"/>
  <c r="N74" i="10"/>
  <c r="M74" i="10"/>
  <c r="L74" i="10"/>
  <c r="J74" i="10"/>
  <c r="I74" i="10"/>
  <c r="H74" i="10"/>
  <c r="K74" i="10" s="1"/>
  <c r="F74" i="10"/>
  <c r="E74" i="10"/>
  <c r="D74" i="10"/>
  <c r="G74" i="10" s="1"/>
  <c r="R73" i="10"/>
  <c r="Q73" i="10"/>
  <c r="P73" i="10"/>
  <c r="N73" i="10"/>
  <c r="M73" i="10"/>
  <c r="O73" i="10" s="1"/>
  <c r="L73" i="10"/>
  <c r="J73" i="10"/>
  <c r="I73" i="10"/>
  <c r="H73" i="10"/>
  <c r="F73" i="10"/>
  <c r="E73" i="10"/>
  <c r="D73" i="10"/>
  <c r="R72" i="10"/>
  <c r="Q72" i="10"/>
  <c r="P72" i="10"/>
  <c r="N72" i="10"/>
  <c r="M72" i="10"/>
  <c r="L72" i="10"/>
  <c r="J72" i="10"/>
  <c r="I72" i="10"/>
  <c r="H72" i="10"/>
  <c r="F72" i="10"/>
  <c r="E72" i="10"/>
  <c r="D72" i="10"/>
  <c r="G72" i="10" s="1"/>
  <c r="R71" i="10"/>
  <c r="Q71" i="10"/>
  <c r="P71" i="10"/>
  <c r="N71" i="10"/>
  <c r="M71" i="10"/>
  <c r="L71" i="10"/>
  <c r="J71" i="10"/>
  <c r="I71" i="10"/>
  <c r="H71" i="10"/>
  <c r="F71" i="10"/>
  <c r="E71" i="10"/>
  <c r="D71" i="10"/>
  <c r="R70" i="10"/>
  <c r="Q70" i="10"/>
  <c r="P70" i="10"/>
  <c r="N70" i="10"/>
  <c r="M70" i="10"/>
  <c r="O70" i="10" s="1"/>
  <c r="L70" i="10"/>
  <c r="J70" i="10"/>
  <c r="I70" i="10"/>
  <c r="H70" i="10"/>
  <c r="F70" i="10"/>
  <c r="E70" i="10"/>
  <c r="D70" i="10"/>
  <c r="R68" i="10"/>
  <c r="Q68" i="10"/>
  <c r="P68" i="10"/>
  <c r="N68" i="10"/>
  <c r="M68" i="10"/>
  <c r="L68" i="10"/>
  <c r="J68" i="10"/>
  <c r="I68" i="10"/>
  <c r="H68" i="10"/>
  <c r="F68" i="10"/>
  <c r="E68" i="10"/>
  <c r="D68" i="10"/>
  <c r="G68" i="10" s="1"/>
  <c r="R67" i="10"/>
  <c r="Q67" i="10"/>
  <c r="P67" i="10"/>
  <c r="N67" i="10"/>
  <c r="M67" i="10"/>
  <c r="L67" i="10"/>
  <c r="O67" i="10" s="1"/>
  <c r="J67" i="10"/>
  <c r="I67" i="10"/>
  <c r="H67" i="10"/>
  <c r="F67" i="10"/>
  <c r="E67" i="10"/>
  <c r="D67" i="10"/>
  <c r="R66" i="10"/>
  <c r="Q66" i="10"/>
  <c r="P66" i="10"/>
  <c r="N66" i="10"/>
  <c r="M66" i="10"/>
  <c r="L66" i="10"/>
  <c r="J66" i="10"/>
  <c r="I66" i="10"/>
  <c r="H66" i="10"/>
  <c r="F66" i="10"/>
  <c r="E66" i="10"/>
  <c r="D66" i="10"/>
  <c r="G66" i="10" s="1"/>
  <c r="R65" i="10"/>
  <c r="Q65" i="10"/>
  <c r="P65" i="10"/>
  <c r="N65" i="10"/>
  <c r="M65" i="10"/>
  <c r="L65" i="10"/>
  <c r="J65" i="10"/>
  <c r="I65" i="10"/>
  <c r="H65" i="10"/>
  <c r="F65" i="10"/>
  <c r="E65" i="10"/>
  <c r="D65" i="10"/>
  <c r="G65" i="10" s="1"/>
  <c r="R64" i="10"/>
  <c r="Q64" i="10"/>
  <c r="P64" i="10"/>
  <c r="S64" i="10" s="1"/>
  <c r="N64" i="10"/>
  <c r="M64" i="10"/>
  <c r="L64" i="10"/>
  <c r="J64" i="10"/>
  <c r="I64" i="10"/>
  <c r="H64" i="10"/>
  <c r="F64" i="10"/>
  <c r="E64" i="10"/>
  <c r="D64" i="10"/>
  <c r="R63" i="10"/>
  <c r="Q63" i="10"/>
  <c r="P63" i="10"/>
  <c r="N63" i="10"/>
  <c r="M63" i="10"/>
  <c r="L63" i="10"/>
  <c r="O63" i="10" s="1"/>
  <c r="J63" i="10"/>
  <c r="I63" i="10"/>
  <c r="H63" i="10"/>
  <c r="F63" i="10"/>
  <c r="E63" i="10"/>
  <c r="D63" i="10"/>
  <c r="G63" i="10" s="1"/>
  <c r="R62" i="10"/>
  <c r="Q62" i="10"/>
  <c r="P62" i="10"/>
  <c r="S62" i="10" s="1"/>
  <c r="N62" i="10"/>
  <c r="M62" i="10"/>
  <c r="L62" i="10"/>
  <c r="J62" i="10"/>
  <c r="I62" i="10"/>
  <c r="H62" i="10"/>
  <c r="F62" i="10"/>
  <c r="E62" i="10"/>
  <c r="D62" i="10"/>
  <c r="R60" i="10"/>
  <c r="Q60" i="10"/>
  <c r="P60" i="10"/>
  <c r="S60" i="10" s="1"/>
  <c r="N60" i="10"/>
  <c r="M60" i="10"/>
  <c r="L60" i="10"/>
  <c r="O60" i="10" s="1"/>
  <c r="J60" i="10"/>
  <c r="I60" i="10"/>
  <c r="H60" i="10"/>
  <c r="K60" i="10" s="1"/>
  <c r="F60" i="10"/>
  <c r="E60" i="10"/>
  <c r="D60" i="10"/>
  <c r="R59" i="10"/>
  <c r="Q59" i="10"/>
  <c r="P59" i="10"/>
  <c r="N59" i="10"/>
  <c r="M59" i="10"/>
  <c r="L59" i="10"/>
  <c r="J59" i="10"/>
  <c r="I59" i="10"/>
  <c r="H59" i="10"/>
  <c r="F59" i="10"/>
  <c r="E59" i="10"/>
  <c r="D59" i="10"/>
  <c r="G59" i="10" s="1"/>
  <c r="R58" i="10"/>
  <c r="Q58" i="10"/>
  <c r="P58" i="10"/>
  <c r="N58" i="10"/>
  <c r="M58" i="10"/>
  <c r="L58" i="10"/>
  <c r="O58" i="10" s="1"/>
  <c r="J58" i="10"/>
  <c r="I58" i="10"/>
  <c r="H58" i="10"/>
  <c r="K58" i="10" s="1"/>
  <c r="F58" i="10"/>
  <c r="E58" i="10"/>
  <c r="D58" i="10"/>
  <c r="R57" i="10"/>
  <c r="Q57" i="10"/>
  <c r="P57" i="10"/>
  <c r="N57" i="10"/>
  <c r="M57" i="10"/>
  <c r="L57" i="10"/>
  <c r="J57" i="10"/>
  <c r="I57" i="10"/>
  <c r="H57" i="10"/>
  <c r="F57" i="10"/>
  <c r="E57" i="10"/>
  <c r="G57" i="10" s="1"/>
  <c r="D57" i="10"/>
  <c r="R55" i="10"/>
  <c r="Q55" i="10"/>
  <c r="P55" i="10"/>
  <c r="S55" i="10" s="1"/>
  <c r="N55" i="10"/>
  <c r="M55" i="10"/>
  <c r="O55" i="10" s="1"/>
  <c r="L55" i="10"/>
  <c r="J55" i="10"/>
  <c r="I55" i="10"/>
  <c r="H55" i="10"/>
  <c r="F55" i="10"/>
  <c r="E55" i="10"/>
  <c r="D55" i="10"/>
  <c r="R54" i="10"/>
  <c r="Q54" i="10"/>
  <c r="P54" i="10"/>
  <c r="N54" i="10"/>
  <c r="M54" i="10"/>
  <c r="L54" i="10"/>
  <c r="J54" i="10"/>
  <c r="I54" i="10"/>
  <c r="H54" i="10"/>
  <c r="F54" i="10"/>
  <c r="E54" i="10"/>
  <c r="D54" i="10"/>
  <c r="R53" i="10"/>
  <c r="Q53" i="10"/>
  <c r="P53" i="10"/>
  <c r="N53" i="10"/>
  <c r="M53" i="10"/>
  <c r="L53" i="10"/>
  <c r="J53" i="10"/>
  <c r="I53" i="10"/>
  <c r="K53" i="10" s="1"/>
  <c r="H53" i="10"/>
  <c r="F53" i="10"/>
  <c r="E53" i="10"/>
  <c r="D53" i="10"/>
  <c r="R52" i="10"/>
  <c r="Q52" i="10"/>
  <c r="P52" i="10"/>
  <c r="N52" i="10"/>
  <c r="M52" i="10"/>
  <c r="L52" i="10"/>
  <c r="O52" i="10" s="1"/>
  <c r="J52" i="10"/>
  <c r="I52" i="10"/>
  <c r="H52" i="10"/>
  <c r="F52" i="10"/>
  <c r="E52" i="10"/>
  <c r="D52" i="10"/>
  <c r="R51" i="10"/>
  <c r="Q51" i="10"/>
  <c r="P51" i="10"/>
  <c r="N51" i="10"/>
  <c r="M51" i="10"/>
  <c r="L51" i="10"/>
  <c r="J51" i="10"/>
  <c r="I51" i="10"/>
  <c r="H51" i="10"/>
  <c r="F51" i="10"/>
  <c r="E51" i="10"/>
  <c r="D51" i="10"/>
  <c r="R50" i="10"/>
  <c r="Q50" i="10"/>
  <c r="P50" i="10"/>
  <c r="N50" i="10"/>
  <c r="M50" i="10"/>
  <c r="L50" i="10"/>
  <c r="J50" i="10"/>
  <c r="I50" i="10"/>
  <c r="H50" i="10"/>
  <c r="F50" i="10"/>
  <c r="E50" i="10"/>
  <c r="D50" i="10"/>
  <c r="S48" i="10"/>
  <c r="R48" i="10"/>
  <c r="Q48" i="10"/>
  <c r="P48" i="10"/>
  <c r="N48" i="10"/>
  <c r="M48" i="10"/>
  <c r="L48" i="10"/>
  <c r="J48" i="10"/>
  <c r="I48" i="10"/>
  <c r="H48" i="10"/>
  <c r="K48" i="10" s="1"/>
  <c r="F48" i="10"/>
  <c r="E48" i="10"/>
  <c r="D48" i="10"/>
  <c r="R46" i="10"/>
  <c r="S46" i="10" s="1"/>
  <c r="Q46" i="10"/>
  <c r="P46" i="10"/>
  <c r="N46" i="10"/>
  <c r="M46" i="10"/>
  <c r="L46" i="10"/>
  <c r="J46" i="10"/>
  <c r="I46" i="10"/>
  <c r="H46" i="10"/>
  <c r="F46" i="10"/>
  <c r="E46" i="10"/>
  <c r="D46" i="10"/>
  <c r="G46" i="10" s="1"/>
  <c r="R45" i="10"/>
  <c r="Q45" i="10"/>
  <c r="P45" i="10"/>
  <c r="S45" i="10" s="1"/>
  <c r="N45" i="10"/>
  <c r="M45" i="10"/>
  <c r="L45" i="10"/>
  <c r="J45" i="10"/>
  <c r="I45" i="10"/>
  <c r="H45" i="10"/>
  <c r="F45" i="10"/>
  <c r="E45" i="10"/>
  <c r="D45" i="10"/>
  <c r="R44" i="10"/>
  <c r="Q44" i="10"/>
  <c r="P44" i="10"/>
  <c r="S44" i="10" s="1"/>
  <c r="N44" i="10"/>
  <c r="M44" i="10"/>
  <c r="L44" i="10"/>
  <c r="J44" i="10"/>
  <c r="I44" i="10"/>
  <c r="H44" i="10"/>
  <c r="F44" i="10"/>
  <c r="E44" i="10"/>
  <c r="D44" i="10"/>
  <c r="R43" i="10"/>
  <c r="Q43" i="10"/>
  <c r="P43" i="10"/>
  <c r="S43" i="10" s="1"/>
  <c r="N43" i="10"/>
  <c r="M43" i="10"/>
  <c r="L43" i="10"/>
  <c r="O43" i="10" s="1"/>
  <c r="J43" i="10"/>
  <c r="I43" i="10"/>
  <c r="H43" i="10"/>
  <c r="F43" i="10"/>
  <c r="E43" i="10"/>
  <c r="D43" i="10"/>
  <c r="G43" i="10" s="1"/>
  <c r="R41" i="10"/>
  <c r="Q41" i="10"/>
  <c r="P41" i="10"/>
  <c r="N41" i="10"/>
  <c r="M41" i="10"/>
  <c r="L41" i="10"/>
  <c r="J41" i="10"/>
  <c r="I41" i="10"/>
  <c r="K41" i="10" s="1"/>
  <c r="H41" i="10"/>
  <c r="F41" i="10"/>
  <c r="E41" i="10"/>
  <c r="D41" i="10"/>
  <c r="R40" i="10"/>
  <c r="Q40" i="10"/>
  <c r="P40" i="10"/>
  <c r="N40" i="10"/>
  <c r="O40" i="10" s="1"/>
  <c r="M40" i="10"/>
  <c r="L40" i="10"/>
  <c r="J40" i="10"/>
  <c r="I40" i="10"/>
  <c r="H40" i="10"/>
  <c r="F40" i="10"/>
  <c r="E40" i="10"/>
  <c r="D40" i="10"/>
  <c r="R39" i="10"/>
  <c r="Q39" i="10"/>
  <c r="P39" i="10"/>
  <c r="N39" i="10"/>
  <c r="M39" i="10"/>
  <c r="L39" i="10"/>
  <c r="J39" i="10"/>
  <c r="I39" i="10"/>
  <c r="H39" i="10"/>
  <c r="F39" i="10"/>
  <c r="E39" i="10"/>
  <c r="D39" i="10"/>
  <c r="R38" i="10"/>
  <c r="Q38" i="10"/>
  <c r="P38" i="10"/>
  <c r="S38" i="10" s="1"/>
  <c r="O38" i="10"/>
  <c r="N38" i="10"/>
  <c r="M38" i="10"/>
  <c r="L38" i="10"/>
  <c r="K38" i="10"/>
  <c r="J38" i="10"/>
  <c r="I38" i="10"/>
  <c r="H38" i="10"/>
  <c r="F38" i="10"/>
  <c r="E38" i="10"/>
  <c r="D38" i="10"/>
  <c r="G38" i="10" s="1"/>
  <c r="R36" i="10"/>
  <c r="Q36" i="10"/>
  <c r="P36" i="10"/>
  <c r="S36" i="10" s="1"/>
  <c r="N36" i="10"/>
  <c r="M36" i="10"/>
  <c r="L36" i="10"/>
  <c r="J36" i="10"/>
  <c r="I36" i="10"/>
  <c r="H36" i="10"/>
  <c r="K36" i="10" s="1"/>
  <c r="F36" i="10"/>
  <c r="E36" i="10"/>
  <c r="D36" i="10"/>
  <c r="G36" i="10" s="1"/>
  <c r="R35" i="10"/>
  <c r="Q35" i="10"/>
  <c r="S35" i="10" s="1"/>
  <c r="P35" i="10"/>
  <c r="N35" i="10"/>
  <c r="M35" i="10"/>
  <c r="L35" i="10"/>
  <c r="J35" i="10"/>
  <c r="I35" i="10"/>
  <c r="H35" i="10"/>
  <c r="K35" i="10" s="1"/>
  <c r="F35" i="10"/>
  <c r="E35" i="10"/>
  <c r="G35" i="10" s="1"/>
  <c r="D35" i="10"/>
  <c r="R34" i="10"/>
  <c r="Q34" i="10"/>
  <c r="P34" i="10"/>
  <c r="N34" i="10"/>
  <c r="M34" i="10"/>
  <c r="L34" i="10"/>
  <c r="J34" i="10"/>
  <c r="I34" i="10"/>
  <c r="H34" i="10"/>
  <c r="F34" i="10"/>
  <c r="E34" i="10"/>
  <c r="D34" i="10"/>
  <c r="R33" i="10"/>
  <c r="Q33" i="10"/>
  <c r="P33" i="10"/>
  <c r="N33" i="10"/>
  <c r="M33" i="10"/>
  <c r="L33" i="10"/>
  <c r="J33" i="10"/>
  <c r="I33" i="10"/>
  <c r="H33" i="10"/>
  <c r="F33" i="10"/>
  <c r="E33" i="10"/>
  <c r="D33" i="10"/>
  <c r="R32" i="10"/>
  <c r="Q32" i="10"/>
  <c r="P32" i="10"/>
  <c r="N32" i="10"/>
  <c r="M32" i="10"/>
  <c r="L32" i="10"/>
  <c r="J32" i="10"/>
  <c r="I32" i="10"/>
  <c r="H32" i="10"/>
  <c r="F32" i="10"/>
  <c r="E32" i="10"/>
  <c r="D32" i="10"/>
  <c r="R31" i="10"/>
  <c r="Q31" i="10"/>
  <c r="P31" i="10"/>
  <c r="N31" i="10"/>
  <c r="M31" i="10"/>
  <c r="L31" i="10"/>
  <c r="J31" i="10"/>
  <c r="I31" i="10"/>
  <c r="H31" i="10"/>
  <c r="F31" i="10"/>
  <c r="E31" i="10"/>
  <c r="D31" i="10"/>
  <c r="G31" i="10" s="1"/>
  <c r="R29" i="10"/>
  <c r="Q29" i="10"/>
  <c r="P29" i="10"/>
  <c r="N29" i="10"/>
  <c r="M29" i="10"/>
  <c r="L29" i="10"/>
  <c r="J29" i="10"/>
  <c r="K29" i="10" s="1"/>
  <c r="I29" i="10"/>
  <c r="H29" i="10"/>
  <c r="F29" i="10"/>
  <c r="E29" i="10"/>
  <c r="D29" i="10"/>
  <c r="R28" i="10"/>
  <c r="Q28" i="10"/>
  <c r="P28" i="10"/>
  <c r="N28" i="10"/>
  <c r="M28" i="10"/>
  <c r="L28" i="10"/>
  <c r="J28" i="10"/>
  <c r="I28" i="10"/>
  <c r="H28" i="10"/>
  <c r="F28" i="10"/>
  <c r="E28" i="10"/>
  <c r="D28" i="10"/>
  <c r="G28" i="10" s="1"/>
  <c r="R27" i="10"/>
  <c r="S27" i="10" s="1"/>
  <c r="Q27" i="10"/>
  <c r="P27" i="10"/>
  <c r="N27" i="10"/>
  <c r="M27" i="10"/>
  <c r="L27" i="10"/>
  <c r="J27" i="10"/>
  <c r="I27" i="10"/>
  <c r="H27" i="10"/>
  <c r="F27" i="10"/>
  <c r="E27" i="10"/>
  <c r="D27" i="10"/>
  <c r="R26" i="10"/>
  <c r="Q26" i="10"/>
  <c r="P26" i="10"/>
  <c r="N26" i="10"/>
  <c r="M26" i="10"/>
  <c r="L26" i="10"/>
  <c r="J26" i="10"/>
  <c r="K26" i="10" s="1"/>
  <c r="I26" i="10"/>
  <c r="H26" i="10"/>
  <c r="F26" i="10"/>
  <c r="E26" i="10"/>
  <c r="D26" i="10"/>
  <c r="R25" i="10"/>
  <c r="Q25" i="10"/>
  <c r="P25" i="10"/>
  <c r="N25" i="10"/>
  <c r="M25" i="10"/>
  <c r="L25" i="10"/>
  <c r="J25" i="10"/>
  <c r="I25" i="10"/>
  <c r="H25" i="10"/>
  <c r="F25" i="10"/>
  <c r="E25" i="10"/>
  <c r="D25" i="10"/>
  <c r="G25" i="10" s="1"/>
  <c r="R24" i="10"/>
  <c r="S24" i="10" s="1"/>
  <c r="Q24" i="10"/>
  <c r="P24" i="10"/>
  <c r="N24" i="10"/>
  <c r="M24" i="10"/>
  <c r="L24" i="10"/>
  <c r="J24" i="10"/>
  <c r="I24" i="10"/>
  <c r="H24" i="10"/>
  <c r="F24" i="10"/>
  <c r="E24" i="10"/>
  <c r="D24" i="10"/>
  <c r="R23" i="10"/>
  <c r="Q23" i="10"/>
  <c r="P23" i="10"/>
  <c r="N23" i="10"/>
  <c r="M23" i="10"/>
  <c r="L23" i="10"/>
  <c r="J23" i="10"/>
  <c r="K23" i="10" s="1"/>
  <c r="I23" i="10"/>
  <c r="H23" i="10"/>
  <c r="F23" i="10"/>
  <c r="E23" i="10"/>
  <c r="D23" i="10"/>
  <c r="R22" i="10"/>
  <c r="Q22" i="10"/>
  <c r="P22" i="10"/>
  <c r="N22" i="10"/>
  <c r="M22" i="10"/>
  <c r="L22" i="10"/>
  <c r="J22" i="10"/>
  <c r="I22" i="10"/>
  <c r="H22" i="10"/>
  <c r="F22" i="10"/>
  <c r="E22" i="10"/>
  <c r="D22" i="10"/>
  <c r="G22" i="10" s="1"/>
  <c r="R21" i="10"/>
  <c r="S21" i="10" s="1"/>
  <c r="Q21" i="10"/>
  <c r="P21" i="10"/>
  <c r="N21" i="10"/>
  <c r="M21" i="10"/>
  <c r="L21" i="10"/>
  <c r="J21" i="10"/>
  <c r="I21" i="10"/>
  <c r="H21" i="10"/>
  <c r="F21" i="10"/>
  <c r="E21" i="10"/>
  <c r="D21" i="10"/>
  <c r="R20" i="10"/>
  <c r="Q20" i="10"/>
  <c r="P20" i="10"/>
  <c r="N20" i="10"/>
  <c r="M20" i="10"/>
  <c r="L20" i="10"/>
  <c r="J20" i="10"/>
  <c r="K20" i="10" s="1"/>
  <c r="I20" i="10"/>
  <c r="H20" i="10"/>
  <c r="F20" i="10"/>
  <c r="E20" i="10"/>
  <c r="D20" i="10"/>
  <c r="R19" i="10"/>
  <c r="Q19" i="10"/>
  <c r="P19" i="10"/>
  <c r="N19" i="10"/>
  <c r="M19" i="10"/>
  <c r="L19" i="10"/>
  <c r="J19" i="10"/>
  <c r="I19" i="10"/>
  <c r="H19" i="10"/>
  <c r="F19" i="10"/>
  <c r="E19" i="10"/>
  <c r="D19" i="10"/>
  <c r="G19" i="10" s="1"/>
  <c r="R98" i="8"/>
  <c r="Q98" i="8"/>
  <c r="P98" i="8"/>
  <c r="N98" i="8"/>
  <c r="M98" i="8"/>
  <c r="L98" i="8"/>
  <c r="J98" i="8"/>
  <c r="I98" i="8"/>
  <c r="H98" i="8"/>
  <c r="K98" i="8" s="1"/>
  <c r="F98" i="8"/>
  <c r="E98" i="8"/>
  <c r="D98" i="8"/>
  <c r="R97" i="8"/>
  <c r="Q97" i="8"/>
  <c r="P97" i="8"/>
  <c r="S97" i="8" s="1"/>
  <c r="O97" i="8"/>
  <c r="N97" i="8"/>
  <c r="M97" i="8"/>
  <c r="L97" i="8"/>
  <c r="J97" i="8"/>
  <c r="I97" i="8"/>
  <c r="K97" i="8" s="1"/>
  <c r="H97" i="8"/>
  <c r="F97" i="8"/>
  <c r="E97" i="8"/>
  <c r="D97" i="8"/>
  <c r="R96" i="8"/>
  <c r="Q96" i="8"/>
  <c r="P96" i="8"/>
  <c r="S96" i="8" s="1"/>
  <c r="N96" i="8"/>
  <c r="M96" i="8"/>
  <c r="L96" i="8"/>
  <c r="J96" i="8"/>
  <c r="I96" i="8"/>
  <c r="H96" i="8"/>
  <c r="F96" i="8"/>
  <c r="E96" i="8"/>
  <c r="D96" i="8"/>
  <c r="G96" i="8" s="1"/>
  <c r="R95" i="8"/>
  <c r="Q95" i="8"/>
  <c r="P95" i="8"/>
  <c r="N95" i="8"/>
  <c r="M95" i="8"/>
  <c r="L95" i="8"/>
  <c r="K95" i="8"/>
  <c r="J95" i="8"/>
  <c r="I95" i="8"/>
  <c r="H95" i="8"/>
  <c r="F95" i="8"/>
  <c r="E95" i="8"/>
  <c r="D95" i="8"/>
  <c r="R93" i="8"/>
  <c r="Q93" i="8"/>
  <c r="P93" i="8"/>
  <c r="S93" i="8" s="1"/>
  <c r="N93" i="8"/>
  <c r="M93" i="8"/>
  <c r="L93" i="8"/>
  <c r="J93" i="8"/>
  <c r="I93" i="8"/>
  <c r="H93" i="8"/>
  <c r="K93" i="8" s="1"/>
  <c r="F93" i="8"/>
  <c r="E93" i="8"/>
  <c r="D93" i="8"/>
  <c r="G93" i="8" s="1"/>
  <c r="R92" i="8"/>
  <c r="Q92" i="8"/>
  <c r="S92" i="8" s="1"/>
  <c r="P92" i="8"/>
  <c r="N92" i="8"/>
  <c r="M92" i="8"/>
  <c r="L92" i="8"/>
  <c r="J92" i="8"/>
  <c r="I92" i="8"/>
  <c r="H92" i="8"/>
  <c r="F92" i="8"/>
  <c r="E92" i="8"/>
  <c r="G92" i="8" s="1"/>
  <c r="D92" i="8"/>
  <c r="R91" i="8"/>
  <c r="Q91" i="8"/>
  <c r="P91" i="8"/>
  <c r="N91" i="8"/>
  <c r="M91" i="8"/>
  <c r="L91" i="8"/>
  <c r="O91" i="8" s="1"/>
  <c r="J91" i="8"/>
  <c r="I91" i="8"/>
  <c r="H91" i="8"/>
  <c r="F91" i="8"/>
  <c r="E91" i="8"/>
  <c r="D91" i="8"/>
  <c r="R90" i="8"/>
  <c r="S90" i="8" s="1"/>
  <c r="Q90" i="8"/>
  <c r="P90" i="8"/>
  <c r="N90" i="8"/>
  <c r="M90" i="8"/>
  <c r="L90" i="8"/>
  <c r="J90" i="8"/>
  <c r="I90" i="8"/>
  <c r="H90" i="8"/>
  <c r="F90" i="8"/>
  <c r="E90" i="8"/>
  <c r="D90" i="8"/>
  <c r="G90" i="8" s="1"/>
  <c r="R88" i="8"/>
  <c r="Q88" i="8"/>
  <c r="P88" i="8"/>
  <c r="N88" i="8"/>
  <c r="M88" i="8"/>
  <c r="L88" i="8"/>
  <c r="O88" i="8" s="1"/>
  <c r="J88" i="8"/>
  <c r="I88" i="8"/>
  <c r="K88" i="8" s="1"/>
  <c r="H88" i="8"/>
  <c r="F88" i="8"/>
  <c r="E88" i="8"/>
  <c r="D88" i="8"/>
  <c r="R87" i="8"/>
  <c r="Q87" i="8"/>
  <c r="P87" i="8"/>
  <c r="S87" i="8" s="1"/>
  <c r="N87" i="8"/>
  <c r="M87" i="8"/>
  <c r="O87" i="8" s="1"/>
  <c r="L87" i="8"/>
  <c r="J87" i="8"/>
  <c r="I87" i="8"/>
  <c r="H87" i="8"/>
  <c r="F87" i="8"/>
  <c r="E87" i="8"/>
  <c r="D87" i="8"/>
  <c r="G87" i="8" s="1"/>
  <c r="R86" i="8"/>
  <c r="Q86" i="8"/>
  <c r="P86" i="8"/>
  <c r="N86" i="8"/>
  <c r="M86" i="8"/>
  <c r="L86" i="8"/>
  <c r="K86" i="8"/>
  <c r="J86" i="8"/>
  <c r="I86" i="8"/>
  <c r="H86" i="8"/>
  <c r="F86" i="8"/>
  <c r="E86" i="8"/>
  <c r="D86" i="8"/>
  <c r="R85" i="8"/>
  <c r="Q85" i="8"/>
  <c r="P85" i="8"/>
  <c r="N85" i="8"/>
  <c r="M85" i="8"/>
  <c r="L85" i="8"/>
  <c r="J85" i="8"/>
  <c r="I85" i="8"/>
  <c r="K85" i="8" s="1"/>
  <c r="H85" i="8"/>
  <c r="F85" i="8"/>
  <c r="E85" i="8"/>
  <c r="D85" i="8"/>
  <c r="R83" i="8"/>
  <c r="Q83" i="8"/>
  <c r="S83" i="8" s="1"/>
  <c r="P83" i="8"/>
  <c r="N83" i="8"/>
  <c r="M83" i="8"/>
  <c r="L83" i="8"/>
  <c r="J83" i="8"/>
  <c r="I83" i="8"/>
  <c r="H83" i="8"/>
  <c r="K83" i="8" s="1"/>
  <c r="F83" i="8"/>
  <c r="E83" i="8"/>
  <c r="G83" i="8" s="1"/>
  <c r="D83" i="8"/>
  <c r="R82" i="8"/>
  <c r="Q82" i="8"/>
  <c r="P82" i="8"/>
  <c r="N82" i="8"/>
  <c r="M82" i="8"/>
  <c r="L82" i="8"/>
  <c r="O82" i="8" s="1"/>
  <c r="J82" i="8"/>
  <c r="I82" i="8"/>
  <c r="H82" i="8"/>
  <c r="F82" i="8"/>
  <c r="E82" i="8"/>
  <c r="D82" i="8"/>
  <c r="R81" i="8"/>
  <c r="S81" i="8" s="1"/>
  <c r="Q81" i="8"/>
  <c r="P81" i="8"/>
  <c r="N81" i="8"/>
  <c r="M81" i="8"/>
  <c r="L81" i="8"/>
  <c r="J81" i="8"/>
  <c r="I81" i="8"/>
  <c r="H81" i="8"/>
  <c r="F81" i="8"/>
  <c r="E81" i="8"/>
  <c r="D81" i="8"/>
  <c r="R80" i="8"/>
  <c r="Q80" i="8"/>
  <c r="P80" i="8"/>
  <c r="N80" i="8"/>
  <c r="M80" i="8"/>
  <c r="L80" i="8"/>
  <c r="J80" i="8"/>
  <c r="I80" i="8"/>
  <c r="H80" i="8"/>
  <c r="F80" i="8"/>
  <c r="E80" i="8"/>
  <c r="D80" i="8"/>
  <c r="R78" i="8"/>
  <c r="Q78" i="8"/>
  <c r="P78" i="8"/>
  <c r="S78" i="8" s="1"/>
  <c r="N78" i="8"/>
  <c r="M78" i="8"/>
  <c r="O78" i="8" s="1"/>
  <c r="L78" i="8"/>
  <c r="J78" i="8"/>
  <c r="I78" i="8"/>
  <c r="H78" i="8"/>
  <c r="F78" i="8"/>
  <c r="E78" i="8"/>
  <c r="D78" i="8"/>
  <c r="R77" i="8"/>
  <c r="Q77" i="8"/>
  <c r="P77" i="8"/>
  <c r="N77" i="8"/>
  <c r="M77" i="8"/>
  <c r="L77" i="8"/>
  <c r="J77" i="8"/>
  <c r="I77" i="8"/>
  <c r="H77" i="8"/>
  <c r="K77" i="8" s="1"/>
  <c r="F77" i="8"/>
  <c r="E77" i="8"/>
  <c r="D77" i="8"/>
  <c r="R76" i="8"/>
  <c r="Q76" i="8"/>
  <c r="P76" i="8"/>
  <c r="O76" i="8"/>
  <c r="N76" i="8"/>
  <c r="M76" i="8"/>
  <c r="L76" i="8"/>
  <c r="J76" i="8"/>
  <c r="I76" i="8"/>
  <c r="H76" i="8"/>
  <c r="F76" i="8"/>
  <c r="E76" i="8"/>
  <c r="D76" i="8"/>
  <c r="R74" i="8"/>
  <c r="Q74" i="8"/>
  <c r="P74" i="8"/>
  <c r="S74" i="8" s="1"/>
  <c r="N74" i="8"/>
  <c r="M74" i="8"/>
  <c r="L74" i="8"/>
  <c r="J74" i="8"/>
  <c r="I74" i="8"/>
  <c r="H74" i="8"/>
  <c r="F74" i="8"/>
  <c r="E74" i="8"/>
  <c r="D74" i="8"/>
  <c r="G74" i="8" s="1"/>
  <c r="R73" i="8"/>
  <c r="Q73" i="8"/>
  <c r="P73" i="8"/>
  <c r="S73" i="8" s="1"/>
  <c r="N73" i="8"/>
  <c r="M73" i="8"/>
  <c r="O73" i="8" s="1"/>
  <c r="L73" i="8"/>
  <c r="J73" i="8"/>
  <c r="I73" i="8"/>
  <c r="H73" i="8"/>
  <c r="K73" i="8" s="1"/>
  <c r="F73" i="8"/>
  <c r="E73" i="8"/>
  <c r="D73" i="8"/>
  <c r="G73" i="8" s="1"/>
  <c r="R72" i="8"/>
  <c r="Q72" i="8"/>
  <c r="P72" i="8"/>
  <c r="S72" i="8" s="1"/>
  <c r="N72" i="8"/>
  <c r="M72" i="8"/>
  <c r="L72" i="8"/>
  <c r="O72" i="8" s="1"/>
  <c r="J72" i="8"/>
  <c r="I72" i="8"/>
  <c r="H72" i="8"/>
  <c r="F72" i="8"/>
  <c r="E72" i="8"/>
  <c r="D72" i="8"/>
  <c r="R71" i="8"/>
  <c r="Q71" i="8"/>
  <c r="P71" i="8"/>
  <c r="S71" i="8" s="1"/>
  <c r="N71" i="8"/>
  <c r="M71" i="8"/>
  <c r="L71" i="8"/>
  <c r="J71" i="8"/>
  <c r="I71" i="8"/>
  <c r="H71" i="8"/>
  <c r="F71" i="8"/>
  <c r="E71" i="8"/>
  <c r="D71" i="8"/>
  <c r="G71" i="8" s="1"/>
  <c r="R70" i="8"/>
  <c r="Q70" i="8"/>
  <c r="P70" i="8"/>
  <c r="N70" i="8"/>
  <c r="M70" i="8"/>
  <c r="L70" i="8"/>
  <c r="O70" i="8" s="1"/>
  <c r="J70" i="8"/>
  <c r="I70" i="8"/>
  <c r="H70" i="8"/>
  <c r="K70" i="8" s="1"/>
  <c r="F70" i="8"/>
  <c r="E70" i="8"/>
  <c r="D70" i="8"/>
  <c r="R68" i="8"/>
  <c r="Q68" i="8"/>
  <c r="P68" i="8"/>
  <c r="N68" i="8"/>
  <c r="M68" i="8"/>
  <c r="L68" i="8"/>
  <c r="O68" i="8" s="1"/>
  <c r="J68" i="8"/>
  <c r="I68" i="8"/>
  <c r="H68" i="8"/>
  <c r="K68" i="8" s="1"/>
  <c r="F68" i="8"/>
  <c r="E68" i="8"/>
  <c r="D68" i="8"/>
  <c r="G68" i="8" s="1"/>
  <c r="R67" i="8"/>
  <c r="Q67" i="8"/>
  <c r="P67" i="8"/>
  <c r="N67" i="8"/>
  <c r="M67" i="8"/>
  <c r="O67" i="8" s="1"/>
  <c r="L67" i="8"/>
  <c r="J67" i="8"/>
  <c r="I67" i="8"/>
  <c r="H67" i="8"/>
  <c r="K67" i="8" s="1"/>
  <c r="F67" i="8"/>
  <c r="E67" i="8"/>
  <c r="D67" i="8"/>
  <c r="R66" i="8"/>
  <c r="Q66" i="8"/>
  <c r="P66" i="8"/>
  <c r="S66" i="8" s="1"/>
  <c r="N66" i="8"/>
  <c r="M66" i="8"/>
  <c r="L66" i="8"/>
  <c r="J66" i="8"/>
  <c r="I66" i="8"/>
  <c r="H66" i="8"/>
  <c r="F66" i="8"/>
  <c r="E66" i="8"/>
  <c r="D66" i="8"/>
  <c r="G66" i="8" s="1"/>
  <c r="R65" i="8"/>
  <c r="Q65" i="8"/>
  <c r="P65" i="8"/>
  <c r="S65" i="8" s="1"/>
  <c r="N65" i="8"/>
  <c r="M65" i="8"/>
  <c r="L65" i="8"/>
  <c r="J65" i="8"/>
  <c r="I65" i="8"/>
  <c r="H65" i="8"/>
  <c r="K65" i="8" s="1"/>
  <c r="F65" i="8"/>
  <c r="G65" i="8" s="1"/>
  <c r="E65" i="8"/>
  <c r="D65" i="8"/>
  <c r="R64" i="8"/>
  <c r="Q64" i="8"/>
  <c r="P64" i="8"/>
  <c r="S64" i="8" s="1"/>
  <c r="N64" i="8"/>
  <c r="M64" i="8"/>
  <c r="L64" i="8"/>
  <c r="O64" i="8" s="1"/>
  <c r="J64" i="8"/>
  <c r="I64" i="8"/>
  <c r="H64" i="8"/>
  <c r="K64" i="8" s="1"/>
  <c r="F64" i="8"/>
  <c r="E64" i="8"/>
  <c r="D64" i="8"/>
  <c r="G64" i="8" s="1"/>
  <c r="R63" i="8"/>
  <c r="Q63" i="8"/>
  <c r="P63" i="8"/>
  <c r="S63" i="8" s="1"/>
  <c r="N63" i="8"/>
  <c r="M63" i="8"/>
  <c r="L63" i="8"/>
  <c r="O63" i="8" s="1"/>
  <c r="J63" i="8"/>
  <c r="I63" i="8"/>
  <c r="H63" i="8"/>
  <c r="F63" i="8"/>
  <c r="E63" i="8"/>
  <c r="D63" i="8"/>
  <c r="R62" i="8"/>
  <c r="Q62" i="8"/>
  <c r="P62" i="8"/>
  <c r="S62" i="8" s="1"/>
  <c r="N62" i="8"/>
  <c r="M62" i="8"/>
  <c r="L62" i="8"/>
  <c r="J62" i="8"/>
  <c r="I62" i="8"/>
  <c r="H62" i="8"/>
  <c r="F62" i="8"/>
  <c r="E62" i="8"/>
  <c r="D62" i="8"/>
  <c r="R60" i="8"/>
  <c r="Q60" i="8"/>
  <c r="P60" i="8"/>
  <c r="S60" i="8" s="1"/>
  <c r="N60" i="8"/>
  <c r="M60" i="8"/>
  <c r="L60" i="8"/>
  <c r="O60" i="8" s="1"/>
  <c r="J60" i="8"/>
  <c r="I60" i="8"/>
  <c r="H60" i="8"/>
  <c r="F60" i="8"/>
  <c r="E60" i="8"/>
  <c r="D60" i="8"/>
  <c r="G60" i="8" s="1"/>
  <c r="R59" i="8"/>
  <c r="S59" i="8" s="1"/>
  <c r="Q59" i="8"/>
  <c r="P59" i="8"/>
  <c r="N59" i="8"/>
  <c r="M59" i="8"/>
  <c r="L59" i="8"/>
  <c r="J59" i="8"/>
  <c r="I59" i="8"/>
  <c r="K59" i="8" s="1"/>
  <c r="H59" i="8"/>
  <c r="F59" i="8"/>
  <c r="E59" i="8"/>
  <c r="D59" i="8"/>
  <c r="G59" i="8" s="1"/>
  <c r="R58" i="8"/>
  <c r="Q58" i="8"/>
  <c r="P58" i="8"/>
  <c r="O58" i="8"/>
  <c r="N58" i="8"/>
  <c r="M58" i="8"/>
  <c r="L58" i="8"/>
  <c r="J58" i="8"/>
  <c r="I58" i="8"/>
  <c r="H58" i="8"/>
  <c r="K58" i="8" s="1"/>
  <c r="F58" i="8"/>
  <c r="E58" i="8"/>
  <c r="D58" i="8"/>
  <c r="R57" i="8"/>
  <c r="Q57" i="8"/>
  <c r="P57" i="8"/>
  <c r="S57" i="8" s="1"/>
  <c r="N57" i="8"/>
  <c r="M57" i="8"/>
  <c r="L57" i="8"/>
  <c r="J57" i="8"/>
  <c r="I57" i="8"/>
  <c r="H57" i="8"/>
  <c r="F57" i="8"/>
  <c r="E57" i="8"/>
  <c r="D57" i="8"/>
  <c r="R55" i="8"/>
  <c r="Q55" i="8"/>
  <c r="P55" i="8"/>
  <c r="S55" i="8" s="1"/>
  <c r="N55" i="8"/>
  <c r="M55" i="8"/>
  <c r="L55" i="8"/>
  <c r="O55" i="8" s="1"/>
  <c r="J55" i="8"/>
  <c r="I55" i="8"/>
  <c r="H55" i="8"/>
  <c r="K55" i="8" s="1"/>
  <c r="F55" i="8"/>
  <c r="E55" i="8"/>
  <c r="D55" i="8"/>
  <c r="G55" i="8" s="1"/>
  <c r="S54" i="8"/>
  <c r="R54" i="8"/>
  <c r="Q54" i="8"/>
  <c r="P54" i="8"/>
  <c r="N54" i="8"/>
  <c r="M54" i="8"/>
  <c r="L54" i="8"/>
  <c r="J54" i="8"/>
  <c r="I54" i="8"/>
  <c r="H54" i="8"/>
  <c r="F54" i="8"/>
  <c r="E54" i="8"/>
  <c r="D54" i="8"/>
  <c r="G54" i="8" s="1"/>
  <c r="R53" i="8"/>
  <c r="Q53" i="8"/>
  <c r="P53" i="8"/>
  <c r="N53" i="8"/>
  <c r="M53" i="8"/>
  <c r="L53" i="8"/>
  <c r="J53" i="8"/>
  <c r="I53" i="8"/>
  <c r="H53" i="8"/>
  <c r="K53" i="8" s="1"/>
  <c r="F53" i="8"/>
  <c r="E53" i="8"/>
  <c r="D53" i="8"/>
  <c r="R52" i="8"/>
  <c r="Q52" i="8"/>
  <c r="P52" i="8"/>
  <c r="N52" i="8"/>
  <c r="M52" i="8"/>
  <c r="L52" i="8"/>
  <c r="J52" i="8"/>
  <c r="I52" i="8"/>
  <c r="H52" i="8"/>
  <c r="K52" i="8" s="1"/>
  <c r="F52" i="8"/>
  <c r="E52" i="8"/>
  <c r="D52" i="8"/>
  <c r="R51" i="8"/>
  <c r="Q51" i="8"/>
  <c r="P51" i="8"/>
  <c r="S51" i="8" s="1"/>
  <c r="O51" i="8"/>
  <c r="N51" i="8"/>
  <c r="M51" i="8"/>
  <c r="L51" i="8"/>
  <c r="J51" i="8"/>
  <c r="I51" i="8"/>
  <c r="H51" i="8"/>
  <c r="G51" i="8"/>
  <c r="F51" i="8"/>
  <c r="E51" i="8"/>
  <c r="D51" i="8"/>
  <c r="R50" i="8"/>
  <c r="Q50" i="8"/>
  <c r="P50" i="8"/>
  <c r="N50" i="8"/>
  <c r="M50" i="8"/>
  <c r="L50" i="8"/>
  <c r="O50" i="8" s="1"/>
  <c r="J50" i="8"/>
  <c r="I50" i="8"/>
  <c r="K50" i="8" s="1"/>
  <c r="H50" i="8"/>
  <c r="F50" i="8"/>
  <c r="E50" i="8"/>
  <c r="D50" i="8"/>
  <c r="G50" i="8" s="1"/>
  <c r="R48" i="8"/>
  <c r="Q48" i="8"/>
  <c r="P48" i="8"/>
  <c r="S48" i="8" s="1"/>
  <c r="N48" i="8"/>
  <c r="M48" i="8"/>
  <c r="L48" i="8"/>
  <c r="O48" i="8" s="1"/>
  <c r="J48" i="8"/>
  <c r="I48" i="8"/>
  <c r="H48" i="8"/>
  <c r="F48" i="8"/>
  <c r="E48" i="8"/>
  <c r="D48" i="8"/>
  <c r="G48" i="8" s="1"/>
  <c r="R46" i="8"/>
  <c r="Q46" i="8"/>
  <c r="P46" i="8"/>
  <c r="N46" i="8"/>
  <c r="M46" i="8"/>
  <c r="L46" i="8"/>
  <c r="O46" i="8" s="1"/>
  <c r="K46" i="8"/>
  <c r="J46" i="8"/>
  <c r="I46" i="8"/>
  <c r="H46" i="8"/>
  <c r="F46" i="8"/>
  <c r="E46" i="8"/>
  <c r="D46" i="8"/>
  <c r="G46" i="8" s="1"/>
  <c r="R45" i="8"/>
  <c r="Q45" i="8"/>
  <c r="P45" i="8"/>
  <c r="S45" i="8" s="1"/>
  <c r="N45" i="8"/>
  <c r="M45" i="8"/>
  <c r="L45" i="8"/>
  <c r="O45" i="8" s="1"/>
  <c r="J45" i="8"/>
  <c r="I45" i="8"/>
  <c r="H45" i="8"/>
  <c r="F45" i="8"/>
  <c r="E45" i="8"/>
  <c r="D45" i="8"/>
  <c r="R44" i="8"/>
  <c r="Q44" i="8"/>
  <c r="P44" i="8"/>
  <c r="S44" i="8" s="1"/>
  <c r="N44" i="8"/>
  <c r="M44" i="8"/>
  <c r="L44" i="8"/>
  <c r="O44" i="8" s="1"/>
  <c r="J44" i="8"/>
  <c r="I44" i="8"/>
  <c r="H44" i="8"/>
  <c r="F44" i="8"/>
  <c r="E44" i="8"/>
  <c r="D44" i="8"/>
  <c r="G44" i="8" s="1"/>
  <c r="R43" i="8"/>
  <c r="Q43" i="8"/>
  <c r="P43" i="8"/>
  <c r="N43" i="8"/>
  <c r="M43" i="8"/>
  <c r="L43" i="8"/>
  <c r="J43" i="8"/>
  <c r="I43" i="8"/>
  <c r="H43" i="8"/>
  <c r="K43" i="8" s="1"/>
  <c r="F43" i="8"/>
  <c r="E43" i="8"/>
  <c r="D43" i="8"/>
  <c r="R41" i="8"/>
  <c r="S41" i="8" s="1"/>
  <c r="Q41" i="8"/>
  <c r="P41" i="8"/>
  <c r="N41" i="8"/>
  <c r="M41" i="8"/>
  <c r="L41" i="8"/>
  <c r="O41" i="8" s="1"/>
  <c r="K41" i="8"/>
  <c r="J41" i="8"/>
  <c r="I41" i="8"/>
  <c r="H41" i="8"/>
  <c r="F41" i="8"/>
  <c r="E41" i="8"/>
  <c r="D41" i="8"/>
  <c r="G41" i="8" s="1"/>
  <c r="R40" i="8"/>
  <c r="Q40" i="8"/>
  <c r="P40" i="8"/>
  <c r="S40" i="8" s="1"/>
  <c r="N40" i="8"/>
  <c r="M40" i="8"/>
  <c r="O40" i="8" s="1"/>
  <c r="L40" i="8"/>
  <c r="J40" i="8"/>
  <c r="I40" i="8"/>
  <c r="H40" i="8"/>
  <c r="F40" i="8"/>
  <c r="E40" i="8"/>
  <c r="D40" i="8"/>
  <c r="R39" i="8"/>
  <c r="Q39" i="8"/>
  <c r="P39" i="8"/>
  <c r="S39" i="8" s="1"/>
  <c r="N39" i="8"/>
  <c r="M39" i="8"/>
  <c r="L39" i="8"/>
  <c r="J39" i="8"/>
  <c r="I39" i="8"/>
  <c r="H39" i="8"/>
  <c r="F39" i="8"/>
  <c r="E39" i="8"/>
  <c r="D39" i="8"/>
  <c r="G39" i="8" s="1"/>
  <c r="R38" i="8"/>
  <c r="Q38" i="8"/>
  <c r="P38" i="8"/>
  <c r="N38" i="8"/>
  <c r="M38" i="8"/>
  <c r="L38" i="8"/>
  <c r="J38" i="8"/>
  <c r="I38" i="8"/>
  <c r="H38" i="8"/>
  <c r="K38" i="8" s="1"/>
  <c r="F38" i="8"/>
  <c r="E38" i="8"/>
  <c r="G38" i="8" s="1"/>
  <c r="D38" i="8"/>
  <c r="R36" i="8"/>
  <c r="Q36" i="8"/>
  <c r="P36" i="8"/>
  <c r="S36" i="8" s="1"/>
  <c r="N36" i="8"/>
  <c r="M36" i="8"/>
  <c r="L36" i="8"/>
  <c r="O36" i="8" s="1"/>
  <c r="J36" i="8"/>
  <c r="I36" i="8"/>
  <c r="H36" i="8"/>
  <c r="F36" i="8"/>
  <c r="E36" i="8"/>
  <c r="D36" i="8"/>
  <c r="R35" i="8"/>
  <c r="Q35" i="8"/>
  <c r="P35" i="8"/>
  <c r="N35" i="8"/>
  <c r="M35" i="8"/>
  <c r="L35" i="8"/>
  <c r="J35" i="8"/>
  <c r="I35" i="8"/>
  <c r="H35" i="8"/>
  <c r="F35" i="8"/>
  <c r="E35" i="8"/>
  <c r="D35" i="8"/>
  <c r="R34" i="8"/>
  <c r="Q34" i="8"/>
  <c r="S34" i="8" s="1"/>
  <c r="P34" i="8"/>
  <c r="N34" i="8"/>
  <c r="M34" i="8"/>
  <c r="L34" i="8"/>
  <c r="J34" i="8"/>
  <c r="I34" i="8"/>
  <c r="H34" i="8"/>
  <c r="K34" i="8" s="1"/>
  <c r="F34" i="8"/>
  <c r="E34" i="8"/>
  <c r="D34" i="8"/>
  <c r="G34" i="8" s="1"/>
  <c r="R33" i="8"/>
  <c r="S33" i="8" s="1"/>
  <c r="Q33" i="8"/>
  <c r="P33" i="8"/>
  <c r="N33" i="8"/>
  <c r="M33" i="8"/>
  <c r="L33" i="8"/>
  <c r="O33" i="8" s="1"/>
  <c r="J33" i="8"/>
  <c r="I33" i="8"/>
  <c r="H33" i="8"/>
  <c r="K33" i="8" s="1"/>
  <c r="F33" i="8"/>
  <c r="E33" i="8"/>
  <c r="D33" i="8"/>
  <c r="R32" i="8"/>
  <c r="Q32" i="8"/>
  <c r="P32" i="8"/>
  <c r="S32" i="8" s="1"/>
  <c r="N32" i="8"/>
  <c r="M32" i="8"/>
  <c r="L32" i="8"/>
  <c r="O32" i="8" s="1"/>
  <c r="J32" i="8"/>
  <c r="I32" i="8"/>
  <c r="H32" i="8"/>
  <c r="K32" i="8" s="1"/>
  <c r="F32" i="8"/>
  <c r="E32" i="8"/>
  <c r="D32" i="8"/>
  <c r="S31" i="8"/>
  <c r="R31" i="8"/>
  <c r="Q31" i="8"/>
  <c r="P31" i="8"/>
  <c r="N31" i="8"/>
  <c r="M31" i="8"/>
  <c r="L31" i="8"/>
  <c r="J31" i="8"/>
  <c r="I31" i="8"/>
  <c r="H31" i="8"/>
  <c r="K31" i="8" s="1"/>
  <c r="F31" i="8"/>
  <c r="E31" i="8"/>
  <c r="G31" i="8" s="1"/>
  <c r="D31" i="8"/>
  <c r="R29" i="8"/>
  <c r="Q29" i="8"/>
  <c r="P29" i="8"/>
  <c r="N29" i="8"/>
  <c r="M29" i="8"/>
  <c r="L29" i="8"/>
  <c r="O29" i="8" s="1"/>
  <c r="J29" i="8"/>
  <c r="I29" i="8"/>
  <c r="H29" i="8"/>
  <c r="F29" i="8"/>
  <c r="E29" i="8"/>
  <c r="D29" i="8"/>
  <c r="R28" i="8"/>
  <c r="Q28" i="8"/>
  <c r="S28" i="8" s="1"/>
  <c r="P28" i="8"/>
  <c r="N28" i="8"/>
  <c r="M28" i="8"/>
  <c r="L28" i="8"/>
  <c r="O28" i="8" s="1"/>
  <c r="J28" i="8"/>
  <c r="I28" i="8"/>
  <c r="H28" i="8"/>
  <c r="K28" i="8" s="1"/>
  <c r="F28" i="8"/>
  <c r="E28" i="8"/>
  <c r="D28" i="8"/>
  <c r="R27" i="8"/>
  <c r="Q27" i="8"/>
  <c r="P27" i="8"/>
  <c r="N27" i="8"/>
  <c r="M27" i="8"/>
  <c r="L27" i="8"/>
  <c r="J27" i="8"/>
  <c r="I27" i="8"/>
  <c r="H27" i="8"/>
  <c r="F27" i="8"/>
  <c r="E27" i="8"/>
  <c r="D27" i="8"/>
  <c r="R26" i="8"/>
  <c r="Q26" i="8"/>
  <c r="P26" i="8"/>
  <c r="N26" i="8"/>
  <c r="M26" i="8"/>
  <c r="L26" i="8"/>
  <c r="O26" i="8" s="1"/>
  <c r="J26" i="8"/>
  <c r="I26" i="8"/>
  <c r="H26" i="8"/>
  <c r="K26" i="8" s="1"/>
  <c r="F26" i="8"/>
  <c r="E26" i="8"/>
  <c r="D26" i="8"/>
  <c r="R25" i="8"/>
  <c r="Q25" i="8"/>
  <c r="P25" i="8"/>
  <c r="N25" i="8"/>
  <c r="M25" i="8"/>
  <c r="L25" i="8"/>
  <c r="J25" i="8"/>
  <c r="I25" i="8"/>
  <c r="H25" i="8"/>
  <c r="F25" i="8"/>
  <c r="E25" i="8"/>
  <c r="D25" i="8"/>
  <c r="R24" i="8"/>
  <c r="Q24" i="8"/>
  <c r="P24" i="8"/>
  <c r="S24" i="8" s="1"/>
  <c r="N24" i="8"/>
  <c r="M24" i="8"/>
  <c r="L24" i="8"/>
  <c r="J24" i="8"/>
  <c r="I24" i="8"/>
  <c r="H24" i="8"/>
  <c r="F24" i="8"/>
  <c r="E24" i="8"/>
  <c r="D24" i="8"/>
  <c r="R23" i="8"/>
  <c r="Q23" i="8"/>
  <c r="P23" i="8"/>
  <c r="S23" i="8" s="1"/>
  <c r="N23" i="8"/>
  <c r="M23" i="8"/>
  <c r="L23" i="8"/>
  <c r="J23" i="8"/>
  <c r="I23" i="8"/>
  <c r="H23" i="8"/>
  <c r="K23" i="8" s="1"/>
  <c r="F23" i="8"/>
  <c r="E23" i="8"/>
  <c r="D23" i="8"/>
  <c r="R22" i="8"/>
  <c r="Q22" i="8"/>
  <c r="P22" i="8"/>
  <c r="N22" i="8"/>
  <c r="M22" i="8"/>
  <c r="L22" i="8"/>
  <c r="J22" i="8"/>
  <c r="I22" i="8"/>
  <c r="H22" i="8"/>
  <c r="K22" i="8" s="1"/>
  <c r="F22" i="8"/>
  <c r="E22" i="8"/>
  <c r="D22" i="8"/>
  <c r="G22" i="8" s="1"/>
  <c r="R21" i="8"/>
  <c r="Q21" i="8"/>
  <c r="P21" i="8"/>
  <c r="N21" i="8"/>
  <c r="M21" i="8"/>
  <c r="L21" i="8"/>
  <c r="J21" i="8"/>
  <c r="I21" i="8"/>
  <c r="H21" i="8"/>
  <c r="F21" i="8"/>
  <c r="E21" i="8"/>
  <c r="D21" i="8"/>
  <c r="R20" i="8"/>
  <c r="Q20" i="8"/>
  <c r="P20" i="8"/>
  <c r="N20" i="8"/>
  <c r="M20" i="8"/>
  <c r="L20" i="8"/>
  <c r="J20" i="8"/>
  <c r="I20" i="8"/>
  <c r="H20" i="8"/>
  <c r="F20" i="8"/>
  <c r="E20" i="8"/>
  <c r="D20" i="8"/>
  <c r="G20" i="8" s="1"/>
  <c r="R19" i="8"/>
  <c r="Q19" i="8"/>
  <c r="P19" i="8"/>
  <c r="S19" i="8" s="1"/>
  <c r="N19" i="8"/>
  <c r="M19" i="8"/>
  <c r="L19" i="8"/>
  <c r="J19" i="8"/>
  <c r="I19" i="8"/>
  <c r="H19" i="8"/>
  <c r="F19" i="8"/>
  <c r="E19" i="8"/>
  <c r="D19" i="8"/>
  <c r="R98" i="7"/>
  <c r="Q98" i="7"/>
  <c r="P98" i="7"/>
  <c r="N98" i="7"/>
  <c r="M98" i="7"/>
  <c r="L98" i="7"/>
  <c r="O98" i="7" s="1"/>
  <c r="J98" i="7"/>
  <c r="I98" i="7"/>
  <c r="K98" i="7" s="1"/>
  <c r="H98" i="7"/>
  <c r="F98" i="7"/>
  <c r="E98" i="7"/>
  <c r="D98" i="7"/>
  <c r="G98" i="7" s="1"/>
  <c r="R97" i="7"/>
  <c r="Q97" i="7"/>
  <c r="P97" i="7"/>
  <c r="N97" i="7"/>
  <c r="M97" i="7"/>
  <c r="L97" i="7"/>
  <c r="J97" i="7"/>
  <c r="I97" i="7"/>
  <c r="H97" i="7"/>
  <c r="F97" i="7"/>
  <c r="E97" i="7"/>
  <c r="D97" i="7"/>
  <c r="G97" i="7" s="1"/>
  <c r="R95" i="7"/>
  <c r="Q95" i="7"/>
  <c r="P95" i="7"/>
  <c r="N95" i="7"/>
  <c r="M95" i="7"/>
  <c r="L95" i="7"/>
  <c r="O95" i="7" s="1"/>
  <c r="J95" i="7"/>
  <c r="I95" i="7"/>
  <c r="K95" i="7" s="1"/>
  <c r="H95" i="7"/>
  <c r="F95" i="7"/>
  <c r="E95" i="7"/>
  <c r="D95" i="7"/>
  <c r="G95" i="7" s="1"/>
  <c r="R92" i="7"/>
  <c r="Q92" i="7"/>
  <c r="P92" i="7"/>
  <c r="S92" i="7" s="1"/>
  <c r="N92" i="7"/>
  <c r="M92" i="7"/>
  <c r="L92" i="7"/>
  <c r="J92" i="7"/>
  <c r="I92" i="7"/>
  <c r="K92" i="7" s="1"/>
  <c r="H92" i="7"/>
  <c r="F92" i="7"/>
  <c r="E92" i="7"/>
  <c r="D92" i="7"/>
  <c r="G92" i="7" s="1"/>
  <c r="R91" i="7"/>
  <c r="Q91" i="7"/>
  <c r="P91" i="7"/>
  <c r="S91" i="7" s="1"/>
  <c r="N91" i="7"/>
  <c r="M91" i="7"/>
  <c r="L91" i="7"/>
  <c r="J91" i="7"/>
  <c r="I91" i="7"/>
  <c r="H91" i="7"/>
  <c r="F91" i="7"/>
  <c r="E91" i="7"/>
  <c r="D91" i="7"/>
  <c r="G91" i="7" s="1"/>
  <c r="R90" i="7"/>
  <c r="Q90" i="7"/>
  <c r="P90" i="7"/>
  <c r="N90" i="7"/>
  <c r="M90" i="7"/>
  <c r="L90" i="7"/>
  <c r="J90" i="7"/>
  <c r="I90" i="7"/>
  <c r="H90" i="7"/>
  <c r="F90" i="7"/>
  <c r="E90" i="7"/>
  <c r="D90" i="7"/>
  <c r="R88" i="7"/>
  <c r="Q88" i="7"/>
  <c r="P88" i="7"/>
  <c r="S88" i="7" s="1"/>
  <c r="N88" i="7"/>
  <c r="M88" i="7"/>
  <c r="L88" i="7"/>
  <c r="J88" i="7"/>
  <c r="I88" i="7"/>
  <c r="H88" i="7"/>
  <c r="K88" i="7" s="1"/>
  <c r="F88" i="7"/>
  <c r="E88" i="7"/>
  <c r="D88" i="7"/>
  <c r="G88" i="7" s="1"/>
  <c r="R87" i="7"/>
  <c r="Q87" i="7"/>
  <c r="P87" i="7"/>
  <c r="N87" i="7"/>
  <c r="M87" i="7"/>
  <c r="L87" i="7"/>
  <c r="O87" i="7" s="1"/>
  <c r="J87" i="7"/>
  <c r="I87" i="7"/>
  <c r="H87" i="7"/>
  <c r="K87" i="7" s="1"/>
  <c r="F87" i="7"/>
  <c r="E87" i="7"/>
  <c r="D87" i="7"/>
  <c r="R86" i="7"/>
  <c r="Q86" i="7"/>
  <c r="P86" i="7"/>
  <c r="S86" i="7" s="1"/>
  <c r="N86" i="7"/>
  <c r="M86" i="7"/>
  <c r="L86" i="7"/>
  <c r="O86" i="7" s="1"/>
  <c r="J86" i="7"/>
  <c r="I86" i="7"/>
  <c r="H86" i="7"/>
  <c r="F86" i="7"/>
  <c r="E86" i="7"/>
  <c r="D86" i="7"/>
  <c r="G86" i="7" s="1"/>
  <c r="R85" i="7"/>
  <c r="Q85" i="7"/>
  <c r="P85" i="7"/>
  <c r="S85" i="7" s="1"/>
  <c r="N85" i="7"/>
  <c r="M85" i="7"/>
  <c r="L85" i="7"/>
  <c r="J85" i="7"/>
  <c r="I85" i="7"/>
  <c r="H85" i="7"/>
  <c r="F85" i="7"/>
  <c r="E85" i="7"/>
  <c r="D85" i="7"/>
  <c r="G85" i="7" s="1"/>
  <c r="R83" i="7"/>
  <c r="Q83" i="7"/>
  <c r="P83" i="7"/>
  <c r="S83" i="7" s="1"/>
  <c r="N83" i="7"/>
  <c r="M83" i="7"/>
  <c r="L83" i="7"/>
  <c r="J83" i="7"/>
  <c r="I83" i="7"/>
  <c r="K83" i="7" s="1"/>
  <c r="H83" i="7"/>
  <c r="F83" i="7"/>
  <c r="E83" i="7"/>
  <c r="D83" i="7"/>
  <c r="G83" i="7" s="1"/>
  <c r="R82" i="7"/>
  <c r="Q82" i="7"/>
  <c r="P82" i="7"/>
  <c r="S82" i="7" s="1"/>
  <c r="N82" i="7"/>
  <c r="M82" i="7"/>
  <c r="L82" i="7"/>
  <c r="J82" i="7"/>
  <c r="I82" i="7"/>
  <c r="H82" i="7"/>
  <c r="F82" i="7"/>
  <c r="E82" i="7"/>
  <c r="D82" i="7"/>
  <c r="G82" i="7" s="1"/>
  <c r="R81" i="7"/>
  <c r="Q81" i="7"/>
  <c r="P81" i="7"/>
  <c r="N81" i="7"/>
  <c r="M81" i="7"/>
  <c r="L81" i="7"/>
  <c r="J81" i="7"/>
  <c r="I81" i="7"/>
  <c r="H81" i="7"/>
  <c r="F81" i="7"/>
  <c r="E81" i="7"/>
  <c r="D81" i="7"/>
  <c r="R80" i="7"/>
  <c r="Q80" i="7"/>
  <c r="P80" i="7"/>
  <c r="S80" i="7" s="1"/>
  <c r="N80" i="7"/>
  <c r="M80" i="7"/>
  <c r="L80" i="7"/>
  <c r="J80" i="7"/>
  <c r="I80" i="7"/>
  <c r="K80" i="7" s="1"/>
  <c r="H80" i="7"/>
  <c r="F80" i="7"/>
  <c r="E80" i="7"/>
  <c r="D80" i="7"/>
  <c r="R78" i="7"/>
  <c r="Q78" i="7"/>
  <c r="P78" i="7"/>
  <c r="N78" i="7"/>
  <c r="M78" i="7"/>
  <c r="L78" i="7"/>
  <c r="J78" i="7"/>
  <c r="I78" i="7"/>
  <c r="H78" i="7"/>
  <c r="F78" i="7"/>
  <c r="E78" i="7"/>
  <c r="G78" i="7" s="1"/>
  <c r="D78" i="7"/>
  <c r="R77" i="7"/>
  <c r="Q77" i="7"/>
  <c r="P77" i="7"/>
  <c r="S77" i="7" s="1"/>
  <c r="N77" i="7"/>
  <c r="M77" i="7"/>
  <c r="L77" i="7"/>
  <c r="J77" i="7"/>
  <c r="I77" i="7"/>
  <c r="K77" i="7" s="1"/>
  <c r="H77" i="7"/>
  <c r="F77" i="7"/>
  <c r="E77" i="7"/>
  <c r="D77" i="7"/>
  <c r="R76" i="7"/>
  <c r="Q76" i="7"/>
  <c r="P76" i="7"/>
  <c r="S76" i="7" s="1"/>
  <c r="N76" i="7"/>
  <c r="M76" i="7"/>
  <c r="O76" i="7" s="1"/>
  <c r="L76" i="7"/>
  <c r="J76" i="7"/>
  <c r="I76" i="7"/>
  <c r="H76" i="7"/>
  <c r="F76" i="7"/>
  <c r="E76" i="7"/>
  <c r="D76" i="7"/>
  <c r="R74" i="7"/>
  <c r="Q74" i="7"/>
  <c r="P74" i="7"/>
  <c r="S74" i="7" s="1"/>
  <c r="N74" i="7"/>
  <c r="M74" i="7"/>
  <c r="L74" i="7"/>
  <c r="O74" i="7" s="1"/>
  <c r="J74" i="7"/>
  <c r="I74" i="7"/>
  <c r="K74" i="7" s="1"/>
  <c r="H74" i="7"/>
  <c r="F74" i="7"/>
  <c r="E74" i="7"/>
  <c r="D74" i="7"/>
  <c r="R73" i="7"/>
  <c r="Q73" i="7"/>
  <c r="P73" i="7"/>
  <c r="S73" i="7" s="1"/>
  <c r="N73" i="7"/>
  <c r="M73" i="7"/>
  <c r="L73" i="7"/>
  <c r="J73" i="7"/>
  <c r="I73" i="7"/>
  <c r="H73" i="7"/>
  <c r="F73" i="7"/>
  <c r="E73" i="7"/>
  <c r="D73" i="7"/>
  <c r="G73" i="7" s="1"/>
  <c r="R72" i="7"/>
  <c r="Q72" i="7"/>
  <c r="P72" i="7"/>
  <c r="N72" i="7"/>
  <c r="M72" i="7"/>
  <c r="L72" i="7"/>
  <c r="J72" i="7"/>
  <c r="I72" i="7"/>
  <c r="H72" i="7"/>
  <c r="F72" i="7"/>
  <c r="E72" i="7"/>
  <c r="D72" i="7"/>
  <c r="R71" i="7"/>
  <c r="Q71" i="7"/>
  <c r="P71" i="7"/>
  <c r="S71" i="7" s="1"/>
  <c r="N71" i="7"/>
  <c r="M71" i="7"/>
  <c r="L71" i="7"/>
  <c r="O71" i="7" s="1"/>
  <c r="J71" i="7"/>
  <c r="I71" i="7"/>
  <c r="K71" i="7" s="1"/>
  <c r="H71" i="7"/>
  <c r="F71" i="7"/>
  <c r="E71" i="7"/>
  <c r="D71" i="7"/>
  <c r="G71" i="7" s="1"/>
  <c r="R70" i="7"/>
  <c r="Q70" i="7"/>
  <c r="P70" i="7"/>
  <c r="S70" i="7" s="1"/>
  <c r="N70" i="7"/>
  <c r="M70" i="7"/>
  <c r="L70" i="7"/>
  <c r="J70" i="7"/>
  <c r="I70" i="7"/>
  <c r="H70" i="7"/>
  <c r="F70" i="7"/>
  <c r="E70" i="7"/>
  <c r="D70" i="7"/>
  <c r="G70" i="7" s="1"/>
  <c r="R68" i="7"/>
  <c r="Q68" i="7"/>
  <c r="P68" i="7"/>
  <c r="S68" i="7" s="1"/>
  <c r="N68" i="7"/>
  <c r="M68" i="7"/>
  <c r="L68" i="7"/>
  <c r="O68" i="7" s="1"/>
  <c r="J68" i="7"/>
  <c r="I68" i="7"/>
  <c r="K68" i="7" s="1"/>
  <c r="H68" i="7"/>
  <c r="F68" i="7"/>
  <c r="E68" i="7"/>
  <c r="D68" i="7"/>
  <c r="G68" i="7" s="1"/>
  <c r="R67" i="7"/>
  <c r="Q67" i="7"/>
  <c r="P67" i="7"/>
  <c r="S67" i="7" s="1"/>
  <c r="N67" i="7"/>
  <c r="M67" i="7"/>
  <c r="L67" i="7"/>
  <c r="J67" i="7"/>
  <c r="I67" i="7"/>
  <c r="H67" i="7"/>
  <c r="F67" i="7"/>
  <c r="E67" i="7"/>
  <c r="D67" i="7"/>
  <c r="G67" i="7" s="1"/>
  <c r="R66" i="7"/>
  <c r="Q66" i="7"/>
  <c r="P66" i="7"/>
  <c r="N66" i="7"/>
  <c r="M66" i="7"/>
  <c r="L66" i="7"/>
  <c r="O66" i="7" s="1"/>
  <c r="J66" i="7"/>
  <c r="I66" i="7"/>
  <c r="H66" i="7"/>
  <c r="F66" i="7"/>
  <c r="E66" i="7"/>
  <c r="D66" i="7"/>
  <c r="R65" i="7"/>
  <c r="Q65" i="7"/>
  <c r="P65" i="7"/>
  <c r="S65" i="7" s="1"/>
  <c r="N65" i="7"/>
  <c r="M65" i="7"/>
  <c r="L65" i="7"/>
  <c r="O65" i="7" s="1"/>
  <c r="J65" i="7"/>
  <c r="I65" i="7"/>
  <c r="K65" i="7" s="1"/>
  <c r="H65" i="7"/>
  <c r="F65" i="7"/>
  <c r="E65" i="7"/>
  <c r="D65" i="7"/>
  <c r="G65" i="7" s="1"/>
  <c r="R64" i="7"/>
  <c r="Q64" i="7"/>
  <c r="P64" i="7"/>
  <c r="S64" i="7" s="1"/>
  <c r="N64" i="7"/>
  <c r="M64" i="7"/>
  <c r="L64" i="7"/>
  <c r="J64" i="7"/>
  <c r="I64" i="7"/>
  <c r="H64" i="7"/>
  <c r="F64" i="7"/>
  <c r="E64" i="7"/>
  <c r="D64" i="7"/>
  <c r="G64" i="7" s="1"/>
  <c r="R63" i="7"/>
  <c r="Q63" i="7"/>
  <c r="P63" i="7"/>
  <c r="N63" i="7"/>
  <c r="M63" i="7"/>
  <c r="L63" i="7"/>
  <c r="O63" i="7" s="1"/>
  <c r="J63" i="7"/>
  <c r="I63" i="7"/>
  <c r="H63" i="7"/>
  <c r="F63" i="7"/>
  <c r="E63" i="7"/>
  <c r="D63" i="7"/>
  <c r="R62" i="7"/>
  <c r="Q62" i="7"/>
  <c r="P62" i="7"/>
  <c r="S62" i="7" s="1"/>
  <c r="N62" i="7"/>
  <c r="M62" i="7"/>
  <c r="L62" i="7"/>
  <c r="O62" i="7" s="1"/>
  <c r="J62" i="7"/>
  <c r="I62" i="7"/>
  <c r="K62" i="7" s="1"/>
  <c r="H62" i="7"/>
  <c r="F62" i="7"/>
  <c r="E62" i="7"/>
  <c r="D62" i="7"/>
  <c r="G62" i="7" s="1"/>
  <c r="R60" i="7"/>
  <c r="Q60" i="7"/>
  <c r="P60" i="7"/>
  <c r="N60" i="7"/>
  <c r="M60" i="7"/>
  <c r="L60" i="7"/>
  <c r="O60" i="7" s="1"/>
  <c r="J60" i="7"/>
  <c r="I60" i="7"/>
  <c r="H60" i="7"/>
  <c r="F60" i="7"/>
  <c r="E60" i="7"/>
  <c r="D60" i="7"/>
  <c r="R59" i="7"/>
  <c r="Q59" i="7"/>
  <c r="P59" i="7"/>
  <c r="S59" i="7" s="1"/>
  <c r="N59" i="7"/>
  <c r="M59" i="7"/>
  <c r="L59" i="7"/>
  <c r="O59" i="7" s="1"/>
  <c r="J59" i="7"/>
  <c r="I59" i="7"/>
  <c r="K59" i="7" s="1"/>
  <c r="H59" i="7"/>
  <c r="F59" i="7"/>
  <c r="E59" i="7"/>
  <c r="D59" i="7"/>
  <c r="G59" i="7" s="1"/>
  <c r="R58" i="7"/>
  <c r="Q58" i="7"/>
  <c r="P58" i="7"/>
  <c r="N58" i="7"/>
  <c r="M58" i="7"/>
  <c r="L58" i="7"/>
  <c r="J58" i="7"/>
  <c r="I58" i="7"/>
  <c r="H58" i="7"/>
  <c r="F58" i="7"/>
  <c r="E58" i="7"/>
  <c r="D58" i="7"/>
  <c r="R57" i="7"/>
  <c r="Q57" i="7"/>
  <c r="P57" i="7"/>
  <c r="N57" i="7"/>
  <c r="M57" i="7"/>
  <c r="L57" i="7"/>
  <c r="J57" i="7"/>
  <c r="I57" i="7"/>
  <c r="H57" i="7"/>
  <c r="F57" i="7"/>
  <c r="E57" i="7"/>
  <c r="D57" i="7"/>
  <c r="R55" i="7"/>
  <c r="Q55" i="7"/>
  <c r="P55" i="7"/>
  <c r="N55" i="7"/>
  <c r="M55" i="7"/>
  <c r="L55" i="7"/>
  <c r="J55" i="7"/>
  <c r="I55" i="7"/>
  <c r="H55" i="7"/>
  <c r="F55" i="7"/>
  <c r="E55" i="7"/>
  <c r="D55" i="7"/>
  <c r="G55" i="7" s="1"/>
  <c r="R54" i="7"/>
  <c r="Q54" i="7"/>
  <c r="P54" i="7"/>
  <c r="N54" i="7"/>
  <c r="M54" i="7"/>
  <c r="L54" i="7"/>
  <c r="J54" i="7"/>
  <c r="I54" i="7"/>
  <c r="H54" i="7"/>
  <c r="K54" i="7" s="1"/>
  <c r="F54" i="7"/>
  <c r="E54" i="7"/>
  <c r="D54" i="7"/>
  <c r="R53" i="7"/>
  <c r="Q53" i="7"/>
  <c r="P53" i="7"/>
  <c r="N53" i="7"/>
  <c r="M53" i="7"/>
  <c r="L53" i="7"/>
  <c r="J53" i="7"/>
  <c r="I53" i="7"/>
  <c r="H53" i="7"/>
  <c r="K53" i="7" s="1"/>
  <c r="F53" i="7"/>
  <c r="E53" i="7"/>
  <c r="D53" i="7"/>
  <c r="R52" i="7"/>
  <c r="Q52" i="7"/>
  <c r="P52" i="7"/>
  <c r="S52" i="7" s="1"/>
  <c r="O52" i="7"/>
  <c r="N52" i="7"/>
  <c r="M52" i="7"/>
  <c r="L52" i="7"/>
  <c r="J52" i="7"/>
  <c r="I52" i="7"/>
  <c r="H52" i="7"/>
  <c r="F52" i="7"/>
  <c r="E52" i="7"/>
  <c r="D52" i="7"/>
  <c r="R51" i="7"/>
  <c r="Q51" i="7"/>
  <c r="S51" i="7" s="1"/>
  <c r="P51" i="7"/>
  <c r="N51" i="7"/>
  <c r="M51" i="7"/>
  <c r="L51" i="7"/>
  <c r="O51" i="7" s="1"/>
  <c r="J51" i="7"/>
  <c r="I51" i="7"/>
  <c r="K51" i="7" s="1"/>
  <c r="H51" i="7"/>
  <c r="F51" i="7"/>
  <c r="E51" i="7"/>
  <c r="D51" i="7"/>
  <c r="G51" i="7" s="1"/>
  <c r="R50" i="7"/>
  <c r="Q50" i="7"/>
  <c r="P50" i="7"/>
  <c r="N50" i="7"/>
  <c r="M50" i="7"/>
  <c r="L50" i="7"/>
  <c r="O50" i="7" s="1"/>
  <c r="J50" i="7"/>
  <c r="I50" i="7"/>
  <c r="H50" i="7"/>
  <c r="F50" i="7"/>
  <c r="E50" i="7"/>
  <c r="D50" i="7"/>
  <c r="R48" i="7"/>
  <c r="Q48" i="7"/>
  <c r="P48" i="7"/>
  <c r="S48" i="7" s="1"/>
  <c r="N48" i="7"/>
  <c r="M48" i="7"/>
  <c r="L48" i="7"/>
  <c r="J48" i="7"/>
  <c r="I48" i="7"/>
  <c r="H48" i="7"/>
  <c r="K48" i="7" s="1"/>
  <c r="G48" i="7"/>
  <c r="F48" i="7"/>
  <c r="E48" i="7"/>
  <c r="D48" i="7"/>
  <c r="R46" i="7"/>
  <c r="Q46" i="7"/>
  <c r="P46" i="7"/>
  <c r="N46" i="7"/>
  <c r="M46" i="7"/>
  <c r="L46" i="7"/>
  <c r="J46" i="7"/>
  <c r="I46" i="7"/>
  <c r="H46" i="7"/>
  <c r="F46" i="7"/>
  <c r="E46" i="7"/>
  <c r="D46" i="7"/>
  <c r="G46" i="7" s="1"/>
  <c r="R45" i="7"/>
  <c r="Q45" i="7"/>
  <c r="P45" i="7"/>
  <c r="N45" i="7"/>
  <c r="M45" i="7"/>
  <c r="L45" i="7"/>
  <c r="J45" i="7"/>
  <c r="I45" i="7"/>
  <c r="H45" i="7"/>
  <c r="K45" i="7" s="1"/>
  <c r="F45" i="7"/>
  <c r="E45" i="7"/>
  <c r="D45" i="7"/>
  <c r="R44" i="7"/>
  <c r="Q44" i="7"/>
  <c r="P44" i="7"/>
  <c r="N44" i="7"/>
  <c r="M44" i="7"/>
  <c r="L44" i="7"/>
  <c r="J44" i="7"/>
  <c r="I44" i="7"/>
  <c r="H44" i="7"/>
  <c r="K44" i="7" s="1"/>
  <c r="F44" i="7"/>
  <c r="E44" i="7"/>
  <c r="D44" i="7"/>
  <c r="R43" i="7"/>
  <c r="Q43" i="7"/>
  <c r="P43" i="7"/>
  <c r="N43" i="7"/>
  <c r="M43" i="7"/>
  <c r="L43" i="7"/>
  <c r="O43" i="7" s="1"/>
  <c r="J43" i="7"/>
  <c r="I43" i="7"/>
  <c r="H43" i="7"/>
  <c r="F43" i="7"/>
  <c r="E43" i="7"/>
  <c r="D43" i="7"/>
  <c r="R41" i="7"/>
  <c r="Q41" i="7"/>
  <c r="P41" i="7"/>
  <c r="N41" i="7"/>
  <c r="M41" i="7"/>
  <c r="O41" i="7" s="1"/>
  <c r="L41" i="7"/>
  <c r="J41" i="7"/>
  <c r="I41" i="7"/>
  <c r="H41" i="7"/>
  <c r="F41" i="7"/>
  <c r="E41" i="7"/>
  <c r="D41" i="7"/>
  <c r="R40" i="7"/>
  <c r="Q40" i="7"/>
  <c r="P40" i="7"/>
  <c r="N40" i="7"/>
  <c r="M40" i="7"/>
  <c r="L40" i="7"/>
  <c r="J40" i="7"/>
  <c r="I40" i="7"/>
  <c r="H40" i="7"/>
  <c r="K40" i="7" s="1"/>
  <c r="F40" i="7"/>
  <c r="E40" i="7"/>
  <c r="D40" i="7"/>
  <c r="R39" i="7"/>
  <c r="Q39" i="7"/>
  <c r="P39" i="7"/>
  <c r="N39" i="7"/>
  <c r="M39" i="7"/>
  <c r="L39" i="7"/>
  <c r="J39" i="7"/>
  <c r="I39" i="7"/>
  <c r="H39" i="7"/>
  <c r="F39" i="7"/>
  <c r="E39" i="7"/>
  <c r="D39" i="7"/>
  <c r="G39" i="7" s="1"/>
  <c r="R38" i="7"/>
  <c r="Q38" i="7"/>
  <c r="P38" i="7"/>
  <c r="N38" i="7"/>
  <c r="M38" i="7"/>
  <c r="L38" i="7"/>
  <c r="J38" i="7"/>
  <c r="I38" i="7"/>
  <c r="H38" i="7"/>
  <c r="F38" i="7"/>
  <c r="E38" i="7"/>
  <c r="D38" i="7"/>
  <c r="G38" i="7" s="1"/>
  <c r="R36" i="7"/>
  <c r="Q36" i="7"/>
  <c r="P36" i="7"/>
  <c r="N36" i="7"/>
  <c r="M36" i="7"/>
  <c r="L36" i="7"/>
  <c r="J36" i="7"/>
  <c r="I36" i="7"/>
  <c r="H36" i="7"/>
  <c r="K36" i="7" s="1"/>
  <c r="F36" i="7"/>
  <c r="E36" i="7"/>
  <c r="D36" i="7"/>
  <c r="R35" i="7"/>
  <c r="Q35" i="7"/>
  <c r="P35" i="7"/>
  <c r="N35" i="7"/>
  <c r="M35" i="7"/>
  <c r="L35" i="7"/>
  <c r="O35" i="7" s="1"/>
  <c r="J35" i="7"/>
  <c r="I35" i="7"/>
  <c r="H35" i="7"/>
  <c r="F35" i="7"/>
  <c r="E35" i="7"/>
  <c r="D35" i="7"/>
  <c r="G35" i="7" s="1"/>
  <c r="S34" i="7"/>
  <c r="R34" i="7"/>
  <c r="Q34" i="7"/>
  <c r="P34" i="7"/>
  <c r="N34" i="7"/>
  <c r="M34" i="7"/>
  <c r="L34" i="7"/>
  <c r="J34" i="7"/>
  <c r="I34" i="7"/>
  <c r="H34" i="7"/>
  <c r="F34" i="7"/>
  <c r="E34" i="7"/>
  <c r="D34" i="7"/>
  <c r="R33" i="7"/>
  <c r="Q33" i="7"/>
  <c r="P33" i="7"/>
  <c r="N33" i="7"/>
  <c r="M33" i="7"/>
  <c r="L33" i="7"/>
  <c r="J33" i="7"/>
  <c r="I33" i="7"/>
  <c r="K33" i="7" s="1"/>
  <c r="H33" i="7"/>
  <c r="F33" i="7"/>
  <c r="E33" i="7"/>
  <c r="D33" i="7"/>
  <c r="R32" i="7"/>
  <c r="Q32" i="7"/>
  <c r="P32" i="7"/>
  <c r="N32" i="7"/>
  <c r="M32" i="7"/>
  <c r="L32" i="7"/>
  <c r="J32" i="7"/>
  <c r="I32" i="7"/>
  <c r="H32" i="7"/>
  <c r="F32" i="7"/>
  <c r="E32" i="7"/>
  <c r="D32" i="7"/>
  <c r="R31" i="7"/>
  <c r="Q31" i="7"/>
  <c r="P31" i="7"/>
  <c r="S31" i="7" s="1"/>
  <c r="N31" i="7"/>
  <c r="M31" i="7"/>
  <c r="L31" i="7"/>
  <c r="J31" i="7"/>
  <c r="I31" i="7"/>
  <c r="H31" i="7"/>
  <c r="F31" i="7"/>
  <c r="E31" i="7"/>
  <c r="D31" i="7"/>
  <c r="R29" i="7"/>
  <c r="Q29" i="7"/>
  <c r="P29" i="7"/>
  <c r="S29" i="7" s="1"/>
  <c r="N29" i="7"/>
  <c r="O29" i="7" s="1"/>
  <c r="M29" i="7"/>
  <c r="L29" i="7"/>
  <c r="J29" i="7"/>
  <c r="I29" i="7"/>
  <c r="H29" i="7"/>
  <c r="K29" i="7" s="1"/>
  <c r="G29" i="7"/>
  <c r="F29" i="7"/>
  <c r="E29" i="7"/>
  <c r="D29" i="7"/>
  <c r="R28" i="7"/>
  <c r="Q28" i="7"/>
  <c r="P28" i="7"/>
  <c r="S28" i="7" s="1"/>
  <c r="N28" i="7"/>
  <c r="M28" i="7"/>
  <c r="L28" i="7"/>
  <c r="J28" i="7"/>
  <c r="I28" i="7"/>
  <c r="K28" i="7" s="1"/>
  <c r="H28" i="7"/>
  <c r="F28" i="7"/>
  <c r="E28" i="7"/>
  <c r="D28" i="7"/>
  <c r="G28" i="7" s="1"/>
  <c r="R27" i="7"/>
  <c r="Q27" i="7"/>
  <c r="P27" i="7"/>
  <c r="N27" i="7"/>
  <c r="M27" i="7"/>
  <c r="L27" i="7"/>
  <c r="J27" i="7"/>
  <c r="I27" i="7"/>
  <c r="H27" i="7"/>
  <c r="F27" i="7"/>
  <c r="E27" i="7"/>
  <c r="D27" i="7"/>
  <c r="R26" i="7"/>
  <c r="Q26" i="7"/>
  <c r="P26" i="7"/>
  <c r="N26" i="7"/>
  <c r="M26" i="7"/>
  <c r="L26" i="7"/>
  <c r="O26" i="7" s="1"/>
  <c r="J26" i="7"/>
  <c r="I26" i="7"/>
  <c r="H26" i="7"/>
  <c r="F26" i="7"/>
  <c r="E26" i="7"/>
  <c r="D26" i="7"/>
  <c r="G26" i="7" s="1"/>
  <c r="R25" i="7"/>
  <c r="Q25" i="7"/>
  <c r="S25" i="7" s="1"/>
  <c r="P25" i="7"/>
  <c r="N25" i="7"/>
  <c r="M25" i="7"/>
  <c r="L25" i="7"/>
  <c r="J25" i="7"/>
  <c r="I25" i="7"/>
  <c r="H25" i="7"/>
  <c r="F25" i="7"/>
  <c r="E25" i="7"/>
  <c r="D25" i="7"/>
  <c r="G25" i="7" s="1"/>
  <c r="R24" i="7"/>
  <c r="Q24" i="7"/>
  <c r="P24" i="7"/>
  <c r="S24" i="7" s="1"/>
  <c r="N24" i="7"/>
  <c r="M24" i="7"/>
  <c r="O24" i="7" s="1"/>
  <c r="L24" i="7"/>
  <c r="J24" i="7"/>
  <c r="I24" i="7"/>
  <c r="H24" i="7"/>
  <c r="F24" i="7"/>
  <c r="E24" i="7"/>
  <c r="D24" i="7"/>
  <c r="R23" i="7"/>
  <c r="Q23" i="7"/>
  <c r="P23" i="7"/>
  <c r="N23" i="7"/>
  <c r="M23" i="7"/>
  <c r="L23" i="7"/>
  <c r="J23" i="7"/>
  <c r="I23" i="7"/>
  <c r="H23" i="7"/>
  <c r="K23" i="7" s="1"/>
  <c r="F23" i="7"/>
  <c r="E23" i="7"/>
  <c r="G23" i="7" s="1"/>
  <c r="D23" i="7"/>
  <c r="R22" i="7"/>
  <c r="Q22" i="7"/>
  <c r="P22" i="7"/>
  <c r="S22" i="7" s="1"/>
  <c r="N22" i="7"/>
  <c r="M22" i="7"/>
  <c r="L22" i="7"/>
  <c r="J22" i="7"/>
  <c r="I22" i="7"/>
  <c r="H22" i="7"/>
  <c r="K22" i="7" s="1"/>
  <c r="F22" i="7"/>
  <c r="E22" i="7"/>
  <c r="D22" i="7"/>
  <c r="G22" i="7" s="1"/>
  <c r="R21" i="7"/>
  <c r="Q21" i="7"/>
  <c r="P21" i="7"/>
  <c r="N21" i="7"/>
  <c r="M21" i="7"/>
  <c r="L21" i="7"/>
  <c r="J21" i="7"/>
  <c r="I21" i="7"/>
  <c r="H21" i="7"/>
  <c r="K21" i="7" s="1"/>
  <c r="F21" i="7"/>
  <c r="E21" i="7"/>
  <c r="D21" i="7"/>
  <c r="R20" i="7"/>
  <c r="Q20" i="7"/>
  <c r="S20" i="7" s="1"/>
  <c r="P20" i="7"/>
  <c r="N20" i="7"/>
  <c r="O20" i="7" s="1"/>
  <c r="M20" i="7"/>
  <c r="L20" i="7"/>
  <c r="J20" i="7"/>
  <c r="I20" i="7"/>
  <c r="H20" i="7"/>
  <c r="K20" i="7" s="1"/>
  <c r="F20" i="7"/>
  <c r="E20" i="7"/>
  <c r="D20" i="7"/>
  <c r="G20" i="7" s="1"/>
  <c r="R19" i="7"/>
  <c r="Q19" i="7"/>
  <c r="P19" i="7"/>
  <c r="N19" i="7"/>
  <c r="M19" i="7"/>
  <c r="L19" i="7"/>
  <c r="J19" i="7"/>
  <c r="I19" i="7"/>
  <c r="H19" i="7"/>
  <c r="K19" i="7" s="1"/>
  <c r="F19" i="7"/>
  <c r="E19" i="7"/>
  <c r="D19" i="7"/>
  <c r="G19" i="7" s="1"/>
  <c r="R98" i="6"/>
  <c r="Q98" i="6"/>
  <c r="P98" i="6"/>
  <c r="N98" i="6"/>
  <c r="M98" i="6"/>
  <c r="L98" i="6"/>
  <c r="J98" i="6"/>
  <c r="I98" i="6"/>
  <c r="H98" i="6"/>
  <c r="F98" i="6"/>
  <c r="E98" i="6"/>
  <c r="D98" i="6"/>
  <c r="G98" i="6" s="1"/>
  <c r="R97" i="6"/>
  <c r="Q97" i="6"/>
  <c r="P97" i="6"/>
  <c r="N97" i="6"/>
  <c r="M97" i="6"/>
  <c r="L97" i="6"/>
  <c r="J97" i="6"/>
  <c r="I97" i="6"/>
  <c r="H97" i="6"/>
  <c r="F97" i="6"/>
  <c r="E97" i="6"/>
  <c r="D97" i="6"/>
  <c r="G97" i="6" s="1"/>
  <c r="R96" i="6"/>
  <c r="Q96" i="6"/>
  <c r="P96" i="6"/>
  <c r="N96" i="6"/>
  <c r="M96" i="6"/>
  <c r="L96" i="6"/>
  <c r="J96" i="6"/>
  <c r="I96" i="6"/>
  <c r="H96" i="6"/>
  <c r="F96" i="6"/>
  <c r="E96" i="6"/>
  <c r="D96" i="6"/>
  <c r="R95" i="6"/>
  <c r="Q95" i="6"/>
  <c r="P95" i="6"/>
  <c r="N95" i="6"/>
  <c r="M95" i="6"/>
  <c r="L95" i="6"/>
  <c r="J95" i="6"/>
  <c r="I95" i="6"/>
  <c r="H95" i="6"/>
  <c r="F95" i="6"/>
  <c r="E95" i="6"/>
  <c r="D95" i="6"/>
  <c r="G95" i="6" s="1"/>
  <c r="R93" i="6"/>
  <c r="Q93" i="6"/>
  <c r="P93" i="6"/>
  <c r="N93" i="6"/>
  <c r="M93" i="6"/>
  <c r="L93" i="6"/>
  <c r="J93" i="6"/>
  <c r="I93" i="6"/>
  <c r="H93" i="6"/>
  <c r="F93" i="6"/>
  <c r="E93" i="6"/>
  <c r="D93" i="6"/>
  <c r="R92" i="6"/>
  <c r="Q92" i="6"/>
  <c r="P92" i="6"/>
  <c r="N92" i="6"/>
  <c r="M92" i="6"/>
  <c r="L92" i="6"/>
  <c r="J92" i="6"/>
  <c r="I92" i="6"/>
  <c r="H92" i="6"/>
  <c r="F92" i="6"/>
  <c r="E92" i="6"/>
  <c r="D92" i="6"/>
  <c r="G92" i="6" s="1"/>
  <c r="R91" i="6"/>
  <c r="Q91" i="6"/>
  <c r="P91" i="6"/>
  <c r="N91" i="6"/>
  <c r="M91" i="6"/>
  <c r="L91" i="6"/>
  <c r="J91" i="6"/>
  <c r="I91" i="6"/>
  <c r="H91" i="6"/>
  <c r="F91" i="6"/>
  <c r="E91" i="6"/>
  <c r="D91" i="6"/>
  <c r="G91" i="6" s="1"/>
  <c r="R90" i="6"/>
  <c r="Q90" i="6"/>
  <c r="P90" i="6"/>
  <c r="N90" i="6"/>
  <c r="M90" i="6"/>
  <c r="L90" i="6"/>
  <c r="J90" i="6"/>
  <c r="I90" i="6"/>
  <c r="H90" i="6"/>
  <c r="F90" i="6"/>
  <c r="E90" i="6"/>
  <c r="D90" i="6"/>
  <c r="R88" i="6"/>
  <c r="Q88" i="6"/>
  <c r="P88" i="6"/>
  <c r="N88" i="6"/>
  <c r="M88" i="6"/>
  <c r="L88" i="6"/>
  <c r="J88" i="6"/>
  <c r="I88" i="6"/>
  <c r="H88" i="6"/>
  <c r="F88" i="6"/>
  <c r="E88" i="6"/>
  <c r="D88" i="6"/>
  <c r="G88" i="6" s="1"/>
  <c r="R87" i="6"/>
  <c r="Q87" i="6"/>
  <c r="P87" i="6"/>
  <c r="N87" i="6"/>
  <c r="M87" i="6"/>
  <c r="L87" i="6"/>
  <c r="J87" i="6"/>
  <c r="I87" i="6"/>
  <c r="H87" i="6"/>
  <c r="F87" i="6"/>
  <c r="E87" i="6"/>
  <c r="D87" i="6"/>
  <c r="R86" i="6"/>
  <c r="Q86" i="6"/>
  <c r="P86" i="6"/>
  <c r="N86" i="6"/>
  <c r="M86" i="6"/>
  <c r="L86" i="6"/>
  <c r="J86" i="6"/>
  <c r="I86" i="6"/>
  <c r="H86" i="6"/>
  <c r="F86" i="6"/>
  <c r="E86" i="6"/>
  <c r="D86" i="6"/>
  <c r="R85" i="6"/>
  <c r="Q85" i="6"/>
  <c r="P85" i="6"/>
  <c r="N85" i="6"/>
  <c r="M85" i="6"/>
  <c r="L85" i="6"/>
  <c r="J85" i="6"/>
  <c r="I85" i="6"/>
  <c r="H85" i="6"/>
  <c r="F85" i="6"/>
  <c r="E85" i="6"/>
  <c r="D85" i="6"/>
  <c r="R83" i="6"/>
  <c r="Q83" i="6"/>
  <c r="P83" i="6"/>
  <c r="N83" i="6"/>
  <c r="M83" i="6"/>
  <c r="L83" i="6"/>
  <c r="J83" i="6"/>
  <c r="I83" i="6"/>
  <c r="H83" i="6"/>
  <c r="F83" i="6"/>
  <c r="E83" i="6"/>
  <c r="D83" i="6"/>
  <c r="G83" i="6" s="1"/>
  <c r="R82" i="6"/>
  <c r="Q82" i="6"/>
  <c r="P82" i="6"/>
  <c r="N82" i="6"/>
  <c r="M82" i="6"/>
  <c r="L82" i="6"/>
  <c r="J82" i="6"/>
  <c r="I82" i="6"/>
  <c r="H82" i="6"/>
  <c r="F82" i="6"/>
  <c r="E82" i="6"/>
  <c r="D82" i="6"/>
  <c r="G82" i="6" s="1"/>
  <c r="R81" i="6"/>
  <c r="Q81" i="6"/>
  <c r="P81" i="6"/>
  <c r="N81" i="6"/>
  <c r="M81" i="6"/>
  <c r="L81" i="6"/>
  <c r="J81" i="6"/>
  <c r="I81" i="6"/>
  <c r="H81" i="6"/>
  <c r="F81" i="6"/>
  <c r="E81" i="6"/>
  <c r="D81" i="6"/>
  <c r="R80" i="6"/>
  <c r="Q80" i="6"/>
  <c r="P80" i="6"/>
  <c r="N80" i="6"/>
  <c r="M80" i="6"/>
  <c r="L80" i="6"/>
  <c r="J80" i="6"/>
  <c r="I80" i="6"/>
  <c r="H80" i="6"/>
  <c r="F80" i="6"/>
  <c r="E80" i="6"/>
  <c r="D80" i="6"/>
  <c r="G80" i="6" s="1"/>
  <c r="R78" i="6"/>
  <c r="Q78" i="6"/>
  <c r="P78" i="6"/>
  <c r="N78" i="6"/>
  <c r="M78" i="6"/>
  <c r="L78" i="6"/>
  <c r="J78" i="6"/>
  <c r="I78" i="6"/>
  <c r="H78" i="6"/>
  <c r="F78" i="6"/>
  <c r="E78" i="6"/>
  <c r="D78" i="6"/>
  <c r="R77" i="6"/>
  <c r="Q77" i="6"/>
  <c r="P77" i="6"/>
  <c r="N77" i="6"/>
  <c r="M77" i="6"/>
  <c r="L77" i="6"/>
  <c r="J77" i="6"/>
  <c r="I77" i="6"/>
  <c r="H77" i="6"/>
  <c r="F77" i="6"/>
  <c r="E77" i="6"/>
  <c r="D77" i="6"/>
  <c r="G77" i="6" s="1"/>
  <c r="R76" i="6"/>
  <c r="Q76" i="6"/>
  <c r="P76" i="6"/>
  <c r="N76" i="6"/>
  <c r="M76" i="6"/>
  <c r="L76" i="6"/>
  <c r="J76" i="6"/>
  <c r="I76" i="6"/>
  <c r="H76" i="6"/>
  <c r="F76" i="6"/>
  <c r="E76" i="6"/>
  <c r="D76" i="6"/>
  <c r="G76" i="6" s="1"/>
  <c r="R74" i="6"/>
  <c r="Q74" i="6"/>
  <c r="P74" i="6"/>
  <c r="N74" i="6"/>
  <c r="M74" i="6"/>
  <c r="L74" i="6"/>
  <c r="J74" i="6"/>
  <c r="I74" i="6"/>
  <c r="H74" i="6"/>
  <c r="F74" i="6"/>
  <c r="E74" i="6"/>
  <c r="D74" i="6"/>
  <c r="G74" i="6" s="1"/>
  <c r="R73" i="6"/>
  <c r="Q73" i="6"/>
  <c r="P73" i="6"/>
  <c r="N73" i="6"/>
  <c r="M73" i="6"/>
  <c r="L73" i="6"/>
  <c r="J73" i="6"/>
  <c r="I73" i="6"/>
  <c r="H73" i="6"/>
  <c r="F73" i="6"/>
  <c r="E73" i="6"/>
  <c r="D73" i="6"/>
  <c r="G73" i="6" s="1"/>
  <c r="R72" i="6"/>
  <c r="Q72" i="6"/>
  <c r="P72" i="6"/>
  <c r="N72" i="6"/>
  <c r="M72" i="6"/>
  <c r="L72" i="6"/>
  <c r="J72" i="6"/>
  <c r="I72" i="6"/>
  <c r="H72" i="6"/>
  <c r="F72" i="6"/>
  <c r="E72" i="6"/>
  <c r="D72" i="6"/>
  <c r="R71" i="6"/>
  <c r="Q71" i="6"/>
  <c r="P71" i="6"/>
  <c r="N71" i="6"/>
  <c r="M71" i="6"/>
  <c r="L71" i="6"/>
  <c r="J71" i="6"/>
  <c r="I71" i="6"/>
  <c r="H71" i="6"/>
  <c r="F71" i="6"/>
  <c r="E71" i="6"/>
  <c r="D71" i="6"/>
  <c r="G71" i="6" s="1"/>
  <c r="R70" i="6"/>
  <c r="Q70" i="6"/>
  <c r="P70" i="6"/>
  <c r="N70" i="6"/>
  <c r="M70" i="6"/>
  <c r="L70" i="6"/>
  <c r="J70" i="6"/>
  <c r="I70" i="6"/>
  <c r="H70" i="6"/>
  <c r="F70" i="6"/>
  <c r="E70" i="6"/>
  <c r="D70" i="6"/>
  <c r="G70" i="6" s="1"/>
  <c r="R68" i="6"/>
  <c r="Q68" i="6"/>
  <c r="P68" i="6"/>
  <c r="N68" i="6"/>
  <c r="M68" i="6"/>
  <c r="L68" i="6"/>
  <c r="J68" i="6"/>
  <c r="I68" i="6"/>
  <c r="H68" i="6"/>
  <c r="F68" i="6"/>
  <c r="E68" i="6"/>
  <c r="D68" i="6"/>
  <c r="G68" i="6" s="1"/>
  <c r="R67" i="6"/>
  <c r="Q67" i="6"/>
  <c r="P67" i="6"/>
  <c r="N67" i="6"/>
  <c r="M67" i="6"/>
  <c r="L67" i="6"/>
  <c r="J67" i="6"/>
  <c r="I67" i="6"/>
  <c r="H67" i="6"/>
  <c r="F67" i="6"/>
  <c r="E67" i="6"/>
  <c r="D67" i="6"/>
  <c r="G67" i="6" s="1"/>
  <c r="R66" i="6"/>
  <c r="Q66" i="6"/>
  <c r="P66" i="6"/>
  <c r="N66" i="6"/>
  <c r="M66" i="6"/>
  <c r="L66" i="6"/>
  <c r="J66" i="6"/>
  <c r="I66" i="6"/>
  <c r="H66" i="6"/>
  <c r="F66" i="6"/>
  <c r="E66" i="6"/>
  <c r="D66" i="6"/>
  <c r="R65" i="6"/>
  <c r="Q65" i="6"/>
  <c r="P65" i="6"/>
  <c r="N65" i="6"/>
  <c r="M65" i="6"/>
  <c r="L65" i="6"/>
  <c r="J65" i="6"/>
  <c r="I65" i="6"/>
  <c r="H65" i="6"/>
  <c r="F65" i="6"/>
  <c r="E65" i="6"/>
  <c r="D65" i="6"/>
  <c r="G65" i="6" s="1"/>
  <c r="R64" i="6"/>
  <c r="Q64" i="6"/>
  <c r="P64" i="6"/>
  <c r="N64" i="6"/>
  <c r="M64" i="6"/>
  <c r="L64" i="6"/>
  <c r="J64" i="6"/>
  <c r="I64" i="6"/>
  <c r="H64" i="6"/>
  <c r="F64" i="6"/>
  <c r="E64" i="6"/>
  <c r="D64" i="6"/>
  <c r="G64" i="6" s="1"/>
  <c r="R63" i="6"/>
  <c r="Q63" i="6"/>
  <c r="P63" i="6"/>
  <c r="N63" i="6"/>
  <c r="M63" i="6"/>
  <c r="L63" i="6"/>
  <c r="J63" i="6"/>
  <c r="I63" i="6"/>
  <c r="H63" i="6"/>
  <c r="F63" i="6"/>
  <c r="E63" i="6"/>
  <c r="D63" i="6"/>
  <c r="G63" i="6" s="1"/>
  <c r="R62" i="6"/>
  <c r="Q62" i="6"/>
  <c r="P62" i="6"/>
  <c r="N62" i="6"/>
  <c r="M62" i="6"/>
  <c r="L62" i="6"/>
  <c r="J62" i="6"/>
  <c r="I62" i="6"/>
  <c r="H62" i="6"/>
  <c r="F62" i="6"/>
  <c r="E62" i="6"/>
  <c r="D62" i="6"/>
  <c r="G62" i="6" s="1"/>
  <c r="R60" i="6"/>
  <c r="Q60" i="6"/>
  <c r="P60" i="6"/>
  <c r="N60" i="6"/>
  <c r="M60" i="6"/>
  <c r="L60" i="6"/>
  <c r="J60" i="6"/>
  <c r="I60" i="6"/>
  <c r="H60" i="6"/>
  <c r="F60" i="6"/>
  <c r="E60" i="6"/>
  <c r="D60" i="6"/>
  <c r="R59" i="6"/>
  <c r="Q59" i="6"/>
  <c r="P59" i="6"/>
  <c r="N59" i="6"/>
  <c r="M59" i="6"/>
  <c r="L59" i="6"/>
  <c r="J59" i="6"/>
  <c r="I59" i="6"/>
  <c r="H59" i="6"/>
  <c r="F59" i="6"/>
  <c r="E59" i="6"/>
  <c r="D59" i="6"/>
  <c r="G59" i="6" s="1"/>
  <c r="R58" i="6"/>
  <c r="Q58" i="6"/>
  <c r="P58" i="6"/>
  <c r="N58" i="6"/>
  <c r="M58" i="6"/>
  <c r="L58" i="6"/>
  <c r="J58" i="6"/>
  <c r="I58" i="6"/>
  <c r="H58" i="6"/>
  <c r="F58" i="6"/>
  <c r="E58" i="6"/>
  <c r="D58" i="6"/>
  <c r="G58" i="6" s="1"/>
  <c r="R57" i="6"/>
  <c r="Q57" i="6"/>
  <c r="P57" i="6"/>
  <c r="N57" i="6"/>
  <c r="M57" i="6"/>
  <c r="L57" i="6"/>
  <c r="J57" i="6"/>
  <c r="I57" i="6"/>
  <c r="H57" i="6"/>
  <c r="F57" i="6"/>
  <c r="E57" i="6"/>
  <c r="D57" i="6"/>
  <c r="R55" i="6"/>
  <c r="Q55" i="6"/>
  <c r="P55" i="6"/>
  <c r="N55" i="6"/>
  <c r="M55" i="6"/>
  <c r="L55" i="6"/>
  <c r="J55" i="6"/>
  <c r="I55" i="6"/>
  <c r="H55" i="6"/>
  <c r="F55" i="6"/>
  <c r="E55" i="6"/>
  <c r="D55" i="6"/>
  <c r="G55" i="6" s="1"/>
  <c r="R54" i="6"/>
  <c r="Q54" i="6"/>
  <c r="P54" i="6"/>
  <c r="N54" i="6"/>
  <c r="M54" i="6"/>
  <c r="L54" i="6"/>
  <c r="J54" i="6"/>
  <c r="I54" i="6"/>
  <c r="H54" i="6"/>
  <c r="F54" i="6"/>
  <c r="E54" i="6"/>
  <c r="D54" i="6"/>
  <c r="R53" i="6"/>
  <c r="Q53" i="6"/>
  <c r="P53" i="6"/>
  <c r="N53" i="6"/>
  <c r="M53" i="6"/>
  <c r="L53" i="6"/>
  <c r="J53" i="6"/>
  <c r="I53" i="6"/>
  <c r="H53" i="6"/>
  <c r="F53" i="6"/>
  <c r="E53" i="6"/>
  <c r="D53" i="6"/>
  <c r="G53" i="6" s="1"/>
  <c r="R52" i="6"/>
  <c r="Q52" i="6"/>
  <c r="P52" i="6"/>
  <c r="N52" i="6"/>
  <c r="M52" i="6"/>
  <c r="L52" i="6"/>
  <c r="J52" i="6"/>
  <c r="I52" i="6"/>
  <c r="H52" i="6"/>
  <c r="F52" i="6"/>
  <c r="E52" i="6"/>
  <c r="D52" i="6"/>
  <c r="G52" i="6" s="1"/>
  <c r="R51" i="6"/>
  <c r="Q51" i="6"/>
  <c r="P51" i="6"/>
  <c r="N51" i="6"/>
  <c r="M51" i="6"/>
  <c r="L51" i="6"/>
  <c r="J51" i="6"/>
  <c r="I51" i="6"/>
  <c r="H51" i="6"/>
  <c r="F51" i="6"/>
  <c r="E51" i="6"/>
  <c r="D51" i="6"/>
  <c r="R50" i="6"/>
  <c r="Q50" i="6"/>
  <c r="P50" i="6"/>
  <c r="N50" i="6"/>
  <c r="M50" i="6"/>
  <c r="L50" i="6"/>
  <c r="J50" i="6"/>
  <c r="I50" i="6"/>
  <c r="K50" i="6" s="1"/>
  <c r="H50" i="6"/>
  <c r="F50" i="6"/>
  <c r="E50" i="6"/>
  <c r="D50" i="6"/>
  <c r="R48" i="6"/>
  <c r="Q48" i="6"/>
  <c r="P48" i="6"/>
  <c r="N48" i="6"/>
  <c r="M48" i="6"/>
  <c r="L48" i="6"/>
  <c r="J48" i="6"/>
  <c r="I48" i="6"/>
  <c r="H48" i="6"/>
  <c r="F48" i="6"/>
  <c r="E48" i="6"/>
  <c r="D48" i="6"/>
  <c r="G48" i="6" s="1"/>
  <c r="R46" i="6"/>
  <c r="Q46" i="6"/>
  <c r="P46" i="6"/>
  <c r="N46" i="6"/>
  <c r="M46" i="6"/>
  <c r="L46" i="6"/>
  <c r="J46" i="6"/>
  <c r="I46" i="6"/>
  <c r="H46" i="6"/>
  <c r="F46" i="6"/>
  <c r="E46" i="6"/>
  <c r="D46" i="6"/>
  <c r="G46" i="6" s="1"/>
  <c r="R45" i="6"/>
  <c r="Q45" i="6"/>
  <c r="P45" i="6"/>
  <c r="S45" i="6" s="1"/>
  <c r="N45" i="6"/>
  <c r="M45" i="6"/>
  <c r="L45" i="6"/>
  <c r="J45" i="6"/>
  <c r="I45" i="6"/>
  <c r="H45" i="6"/>
  <c r="F45" i="6"/>
  <c r="E45" i="6"/>
  <c r="D45" i="6"/>
  <c r="R44" i="6"/>
  <c r="Q44" i="6"/>
  <c r="P44" i="6"/>
  <c r="N44" i="6"/>
  <c r="M44" i="6"/>
  <c r="L44" i="6"/>
  <c r="J44" i="6"/>
  <c r="I44" i="6"/>
  <c r="H44" i="6"/>
  <c r="K44" i="6" s="1"/>
  <c r="F44" i="6"/>
  <c r="E44" i="6"/>
  <c r="D44" i="6"/>
  <c r="R43" i="6"/>
  <c r="Q43" i="6"/>
  <c r="P43" i="6"/>
  <c r="N43" i="6"/>
  <c r="M43" i="6"/>
  <c r="L43" i="6"/>
  <c r="J43" i="6"/>
  <c r="I43" i="6"/>
  <c r="H43" i="6"/>
  <c r="F43" i="6"/>
  <c r="E43" i="6"/>
  <c r="D43" i="6"/>
  <c r="R41" i="6"/>
  <c r="Q41" i="6"/>
  <c r="P41" i="6"/>
  <c r="N41" i="6"/>
  <c r="M41" i="6"/>
  <c r="L41" i="6"/>
  <c r="J41" i="6"/>
  <c r="I41" i="6"/>
  <c r="H41" i="6"/>
  <c r="K41" i="6" s="1"/>
  <c r="F41" i="6"/>
  <c r="E41" i="6"/>
  <c r="D41" i="6"/>
  <c r="R40" i="6"/>
  <c r="Q40" i="6"/>
  <c r="P40" i="6"/>
  <c r="N40" i="6"/>
  <c r="M40" i="6"/>
  <c r="L40" i="6"/>
  <c r="J40" i="6"/>
  <c r="I40" i="6"/>
  <c r="H40" i="6"/>
  <c r="F40" i="6"/>
  <c r="E40" i="6"/>
  <c r="D40" i="6"/>
  <c r="R39" i="6"/>
  <c r="Q39" i="6"/>
  <c r="P39" i="6"/>
  <c r="N39" i="6"/>
  <c r="M39" i="6"/>
  <c r="L39" i="6"/>
  <c r="J39" i="6"/>
  <c r="I39" i="6"/>
  <c r="H39" i="6"/>
  <c r="K39" i="6" s="1"/>
  <c r="F39" i="6"/>
  <c r="E39" i="6"/>
  <c r="D39" i="6"/>
  <c r="R38" i="6"/>
  <c r="Q38" i="6"/>
  <c r="P38" i="6"/>
  <c r="N38" i="6"/>
  <c r="M38" i="6"/>
  <c r="L38" i="6"/>
  <c r="J38" i="6"/>
  <c r="I38" i="6"/>
  <c r="H38" i="6"/>
  <c r="K38" i="6" s="1"/>
  <c r="F38" i="6"/>
  <c r="E38" i="6"/>
  <c r="D38" i="6"/>
  <c r="R36" i="6"/>
  <c r="Q36" i="6"/>
  <c r="P36" i="6"/>
  <c r="N36" i="6"/>
  <c r="M36" i="6"/>
  <c r="L36" i="6"/>
  <c r="J36" i="6"/>
  <c r="I36" i="6"/>
  <c r="H36" i="6"/>
  <c r="F36" i="6"/>
  <c r="E36" i="6"/>
  <c r="D36" i="6"/>
  <c r="R35" i="6"/>
  <c r="Q35" i="6"/>
  <c r="P35" i="6"/>
  <c r="N35" i="6"/>
  <c r="M35" i="6"/>
  <c r="L35" i="6"/>
  <c r="J35" i="6"/>
  <c r="I35" i="6"/>
  <c r="H35" i="6"/>
  <c r="F35" i="6"/>
  <c r="E35" i="6"/>
  <c r="D35" i="6"/>
  <c r="R34" i="6"/>
  <c r="Q34" i="6"/>
  <c r="P34" i="6"/>
  <c r="N34" i="6"/>
  <c r="M34" i="6"/>
  <c r="L34" i="6"/>
  <c r="J34" i="6"/>
  <c r="I34" i="6"/>
  <c r="H34" i="6"/>
  <c r="F34" i="6"/>
  <c r="E34" i="6"/>
  <c r="D34" i="6"/>
  <c r="R33" i="6"/>
  <c r="Q33" i="6"/>
  <c r="P33" i="6"/>
  <c r="N33" i="6"/>
  <c r="M33" i="6"/>
  <c r="L33" i="6"/>
  <c r="J33" i="6"/>
  <c r="I33" i="6"/>
  <c r="H33" i="6"/>
  <c r="F33" i="6"/>
  <c r="E33" i="6"/>
  <c r="D33" i="6"/>
  <c r="R32" i="6"/>
  <c r="Q32" i="6"/>
  <c r="P32" i="6"/>
  <c r="N32" i="6"/>
  <c r="M32" i="6"/>
  <c r="L32" i="6"/>
  <c r="O32" i="6" s="1"/>
  <c r="J32" i="6"/>
  <c r="I32" i="6"/>
  <c r="H32" i="6"/>
  <c r="F32" i="6"/>
  <c r="E32" i="6"/>
  <c r="D32" i="6"/>
  <c r="R31" i="6"/>
  <c r="Q31" i="6"/>
  <c r="P31" i="6"/>
  <c r="N31" i="6"/>
  <c r="M31" i="6"/>
  <c r="L31" i="6"/>
  <c r="J31" i="6"/>
  <c r="I31" i="6"/>
  <c r="H31" i="6"/>
  <c r="F31" i="6"/>
  <c r="E31" i="6"/>
  <c r="D31" i="6"/>
  <c r="R29" i="6"/>
  <c r="Q29" i="6"/>
  <c r="P29" i="6"/>
  <c r="N29" i="6"/>
  <c r="M29" i="6"/>
  <c r="L29" i="6"/>
  <c r="O29" i="6" s="1"/>
  <c r="J29" i="6"/>
  <c r="I29" i="6"/>
  <c r="H29" i="6"/>
  <c r="F29" i="6"/>
  <c r="E29" i="6"/>
  <c r="D29" i="6"/>
  <c r="R28" i="6"/>
  <c r="Q28" i="6"/>
  <c r="P28" i="6"/>
  <c r="N28" i="6"/>
  <c r="M28" i="6"/>
  <c r="L28" i="6"/>
  <c r="J28" i="6"/>
  <c r="I28" i="6"/>
  <c r="H28" i="6"/>
  <c r="F28" i="6"/>
  <c r="E28" i="6"/>
  <c r="D28" i="6"/>
  <c r="R27" i="6"/>
  <c r="Q27" i="6"/>
  <c r="P27" i="6"/>
  <c r="N27" i="6"/>
  <c r="M27" i="6"/>
  <c r="L27" i="6"/>
  <c r="O27" i="6" s="1"/>
  <c r="J27" i="6"/>
  <c r="I27" i="6"/>
  <c r="H27" i="6"/>
  <c r="F27" i="6"/>
  <c r="E27" i="6"/>
  <c r="D27" i="6"/>
  <c r="R26" i="6"/>
  <c r="Q26" i="6"/>
  <c r="P26" i="6"/>
  <c r="N26" i="6"/>
  <c r="M26" i="6"/>
  <c r="L26" i="6"/>
  <c r="O26" i="6" s="1"/>
  <c r="J26" i="6"/>
  <c r="I26" i="6"/>
  <c r="H26" i="6"/>
  <c r="F26" i="6"/>
  <c r="E26" i="6"/>
  <c r="D26" i="6"/>
  <c r="R25" i="6"/>
  <c r="Q25" i="6"/>
  <c r="P25" i="6"/>
  <c r="N25" i="6"/>
  <c r="M25" i="6"/>
  <c r="L25" i="6"/>
  <c r="J25" i="6"/>
  <c r="I25" i="6"/>
  <c r="H25" i="6"/>
  <c r="F25" i="6"/>
  <c r="E25" i="6"/>
  <c r="D25" i="6"/>
  <c r="R24" i="6"/>
  <c r="Q24" i="6"/>
  <c r="P24" i="6"/>
  <c r="N24" i="6"/>
  <c r="M24" i="6"/>
  <c r="L24" i="6"/>
  <c r="O24" i="6" s="1"/>
  <c r="J24" i="6"/>
  <c r="I24" i="6"/>
  <c r="H24" i="6"/>
  <c r="F24" i="6"/>
  <c r="E24" i="6"/>
  <c r="D24" i="6"/>
  <c r="R23" i="6"/>
  <c r="Q23" i="6"/>
  <c r="P23" i="6"/>
  <c r="N23" i="6"/>
  <c r="M23" i="6"/>
  <c r="L23" i="6"/>
  <c r="O23" i="6" s="1"/>
  <c r="J23" i="6"/>
  <c r="I23" i="6"/>
  <c r="H23" i="6"/>
  <c r="F23" i="6"/>
  <c r="E23" i="6"/>
  <c r="D23" i="6"/>
  <c r="R22" i="6"/>
  <c r="Q22" i="6"/>
  <c r="P22" i="6"/>
  <c r="N22" i="6"/>
  <c r="M22" i="6"/>
  <c r="L22" i="6"/>
  <c r="J22" i="6"/>
  <c r="I22" i="6"/>
  <c r="H22" i="6"/>
  <c r="F22" i="6"/>
  <c r="E22" i="6"/>
  <c r="D22" i="6"/>
  <c r="R21" i="6"/>
  <c r="Q21" i="6"/>
  <c r="P21" i="6"/>
  <c r="N21" i="6"/>
  <c r="M21" i="6"/>
  <c r="L21" i="6"/>
  <c r="O21" i="6" s="1"/>
  <c r="J21" i="6"/>
  <c r="I21" i="6"/>
  <c r="H21" i="6"/>
  <c r="F21" i="6"/>
  <c r="E21" i="6"/>
  <c r="D21" i="6"/>
  <c r="R20" i="6"/>
  <c r="Q20" i="6"/>
  <c r="P20" i="6"/>
  <c r="N20" i="6"/>
  <c r="M20" i="6"/>
  <c r="L20" i="6"/>
  <c r="O20" i="6" s="1"/>
  <c r="J20" i="6"/>
  <c r="I20" i="6"/>
  <c r="H20" i="6"/>
  <c r="F20" i="6"/>
  <c r="E20" i="6"/>
  <c r="D20" i="6"/>
  <c r="R19" i="6"/>
  <c r="Q19" i="6"/>
  <c r="P19" i="6"/>
  <c r="N19" i="6"/>
  <c r="M19" i="6"/>
  <c r="L19" i="6"/>
  <c r="J19" i="6"/>
  <c r="I19" i="6"/>
  <c r="H19" i="6"/>
  <c r="F19" i="6"/>
  <c r="E19" i="6"/>
  <c r="D19" i="6"/>
  <c r="R98" i="5"/>
  <c r="Q98" i="5"/>
  <c r="P98" i="5"/>
  <c r="N98" i="5"/>
  <c r="M98" i="5"/>
  <c r="L98" i="5"/>
  <c r="O98" i="5" s="1"/>
  <c r="J98" i="5"/>
  <c r="I98" i="5"/>
  <c r="H98" i="5"/>
  <c r="F98" i="5"/>
  <c r="E98" i="5"/>
  <c r="D98" i="5"/>
  <c r="R97" i="5"/>
  <c r="Q97" i="5"/>
  <c r="P97" i="5"/>
  <c r="N97" i="5"/>
  <c r="M97" i="5"/>
  <c r="L97" i="5"/>
  <c r="O97" i="5" s="1"/>
  <c r="J97" i="5"/>
  <c r="I97" i="5"/>
  <c r="H97" i="5"/>
  <c r="F97" i="5"/>
  <c r="E97" i="5"/>
  <c r="D97" i="5"/>
  <c r="G97" i="5" s="1"/>
  <c r="R96" i="5"/>
  <c r="Q96" i="5"/>
  <c r="P96" i="5"/>
  <c r="N96" i="5"/>
  <c r="M96" i="5"/>
  <c r="L96" i="5"/>
  <c r="J96" i="5"/>
  <c r="I96" i="5"/>
  <c r="H96" i="5"/>
  <c r="F96" i="5"/>
  <c r="E96" i="5"/>
  <c r="D96" i="5"/>
  <c r="G96" i="5" s="1"/>
  <c r="R95" i="5"/>
  <c r="Q95" i="5"/>
  <c r="P95" i="5"/>
  <c r="N95" i="5"/>
  <c r="M95" i="5"/>
  <c r="L95" i="5"/>
  <c r="J95" i="5"/>
  <c r="I95" i="5"/>
  <c r="H95" i="5"/>
  <c r="F95" i="5"/>
  <c r="E95" i="5"/>
  <c r="D95" i="5"/>
  <c r="G95" i="5" s="1"/>
  <c r="R93" i="5"/>
  <c r="Q93" i="5"/>
  <c r="S93" i="5" s="1"/>
  <c r="P93" i="5"/>
  <c r="N93" i="5"/>
  <c r="M93" i="5"/>
  <c r="L93" i="5"/>
  <c r="O93" i="5" s="1"/>
  <c r="J93" i="5"/>
  <c r="I93" i="5"/>
  <c r="H93" i="5"/>
  <c r="F93" i="5"/>
  <c r="E93" i="5"/>
  <c r="D93" i="5"/>
  <c r="G93" i="5" s="1"/>
  <c r="R92" i="5"/>
  <c r="Q92" i="5"/>
  <c r="P92" i="5"/>
  <c r="N92" i="5"/>
  <c r="M92" i="5"/>
  <c r="L92" i="5"/>
  <c r="J92" i="5"/>
  <c r="I92" i="5"/>
  <c r="K92" i="5" s="1"/>
  <c r="H92" i="5"/>
  <c r="F92" i="5"/>
  <c r="E92" i="5"/>
  <c r="D92" i="5"/>
  <c r="R91" i="5"/>
  <c r="Q91" i="5"/>
  <c r="P91" i="5"/>
  <c r="S91" i="5" s="1"/>
  <c r="N91" i="5"/>
  <c r="M91" i="5"/>
  <c r="L91" i="5"/>
  <c r="O91" i="5" s="1"/>
  <c r="J91" i="5"/>
  <c r="I91" i="5"/>
  <c r="H91" i="5"/>
  <c r="F91" i="5"/>
  <c r="E91" i="5"/>
  <c r="D91" i="5"/>
  <c r="R90" i="5"/>
  <c r="Q90" i="5"/>
  <c r="P90" i="5"/>
  <c r="N90" i="5"/>
  <c r="M90" i="5"/>
  <c r="L90" i="5"/>
  <c r="J90" i="5"/>
  <c r="I90" i="5"/>
  <c r="H90" i="5"/>
  <c r="G90" i="5"/>
  <c r="F90" i="5"/>
  <c r="E90" i="5"/>
  <c r="D90" i="5"/>
  <c r="R88" i="5"/>
  <c r="Q88" i="5"/>
  <c r="P88" i="5"/>
  <c r="S88" i="5" s="1"/>
  <c r="O88" i="5"/>
  <c r="N88" i="5"/>
  <c r="M88" i="5"/>
  <c r="L88" i="5"/>
  <c r="J88" i="5"/>
  <c r="I88" i="5"/>
  <c r="H88" i="5"/>
  <c r="F88" i="5"/>
  <c r="E88" i="5"/>
  <c r="D88" i="5"/>
  <c r="R87" i="5"/>
  <c r="Q87" i="5"/>
  <c r="P87" i="5"/>
  <c r="N87" i="5"/>
  <c r="M87" i="5"/>
  <c r="L87" i="5"/>
  <c r="J87" i="5"/>
  <c r="I87" i="5"/>
  <c r="H87" i="5"/>
  <c r="F87" i="5"/>
  <c r="E87" i="5"/>
  <c r="D87" i="5"/>
  <c r="R86" i="5"/>
  <c r="Q86" i="5"/>
  <c r="P86" i="5"/>
  <c r="N86" i="5"/>
  <c r="M86" i="5"/>
  <c r="L86" i="5"/>
  <c r="J86" i="5"/>
  <c r="I86" i="5"/>
  <c r="H86" i="5"/>
  <c r="F86" i="5"/>
  <c r="G86" i="5" s="1"/>
  <c r="E86" i="5"/>
  <c r="D86" i="5"/>
  <c r="R85" i="5"/>
  <c r="Q85" i="5"/>
  <c r="P85" i="5"/>
  <c r="N85" i="5"/>
  <c r="M85" i="5"/>
  <c r="L85" i="5"/>
  <c r="J85" i="5"/>
  <c r="I85" i="5"/>
  <c r="H85" i="5"/>
  <c r="F85" i="5"/>
  <c r="E85" i="5"/>
  <c r="D85" i="5"/>
  <c r="G85" i="5" s="1"/>
  <c r="R83" i="5"/>
  <c r="Q83" i="5"/>
  <c r="P83" i="5"/>
  <c r="N83" i="5"/>
  <c r="M83" i="5"/>
  <c r="L83" i="5"/>
  <c r="O83" i="5" s="1"/>
  <c r="J83" i="5"/>
  <c r="I83" i="5"/>
  <c r="H83" i="5"/>
  <c r="F83" i="5"/>
  <c r="E83" i="5"/>
  <c r="D83" i="5"/>
  <c r="R82" i="5"/>
  <c r="Q82" i="5"/>
  <c r="P82" i="5"/>
  <c r="N82" i="5"/>
  <c r="M82" i="5"/>
  <c r="L82" i="5"/>
  <c r="J82" i="5"/>
  <c r="I82" i="5"/>
  <c r="H82" i="5"/>
  <c r="F82" i="5"/>
  <c r="E82" i="5"/>
  <c r="D82" i="5"/>
  <c r="R81" i="5"/>
  <c r="Q81" i="5"/>
  <c r="P81" i="5"/>
  <c r="S81" i="5" s="1"/>
  <c r="N81" i="5"/>
  <c r="M81" i="5"/>
  <c r="L81" i="5"/>
  <c r="J81" i="5"/>
  <c r="I81" i="5"/>
  <c r="H81" i="5"/>
  <c r="F81" i="5"/>
  <c r="G81" i="5" s="1"/>
  <c r="E81" i="5"/>
  <c r="D81" i="5"/>
  <c r="R80" i="5"/>
  <c r="Q80" i="5"/>
  <c r="P80" i="5"/>
  <c r="N80" i="5"/>
  <c r="M80" i="5"/>
  <c r="L80" i="5"/>
  <c r="O80" i="5" s="1"/>
  <c r="J80" i="5"/>
  <c r="I80" i="5"/>
  <c r="H80" i="5"/>
  <c r="F80" i="5"/>
  <c r="E80" i="5"/>
  <c r="D80" i="5"/>
  <c r="G80" i="5" s="1"/>
  <c r="R78" i="5"/>
  <c r="Q78" i="5"/>
  <c r="P78" i="5"/>
  <c r="S78" i="5" s="1"/>
  <c r="N78" i="5"/>
  <c r="M78" i="5"/>
  <c r="L78" i="5"/>
  <c r="O78" i="5" s="1"/>
  <c r="J78" i="5"/>
  <c r="I78" i="5"/>
  <c r="H78" i="5"/>
  <c r="F78" i="5"/>
  <c r="E78" i="5"/>
  <c r="D78" i="5"/>
  <c r="R77" i="5"/>
  <c r="Q77" i="5"/>
  <c r="P77" i="5"/>
  <c r="N77" i="5"/>
  <c r="M77" i="5"/>
  <c r="L77" i="5"/>
  <c r="J77" i="5"/>
  <c r="I77" i="5"/>
  <c r="H77" i="5"/>
  <c r="F77" i="5"/>
  <c r="E77" i="5"/>
  <c r="D77" i="5"/>
  <c r="G77" i="5" s="1"/>
  <c r="R76" i="5"/>
  <c r="Q76" i="5"/>
  <c r="P76" i="5"/>
  <c r="N76" i="5"/>
  <c r="M76" i="5"/>
  <c r="L76" i="5"/>
  <c r="J76" i="5"/>
  <c r="I76" i="5"/>
  <c r="H76" i="5"/>
  <c r="F76" i="5"/>
  <c r="E76" i="5"/>
  <c r="D76" i="5"/>
  <c r="G76" i="5" s="1"/>
  <c r="R74" i="5"/>
  <c r="Q74" i="5"/>
  <c r="P74" i="5"/>
  <c r="N74" i="5"/>
  <c r="M74" i="5"/>
  <c r="L74" i="5"/>
  <c r="J74" i="5"/>
  <c r="I74" i="5"/>
  <c r="H74" i="5"/>
  <c r="F74" i="5"/>
  <c r="E74" i="5"/>
  <c r="D74" i="5"/>
  <c r="G74" i="5" s="1"/>
  <c r="R73" i="5"/>
  <c r="Q73" i="5"/>
  <c r="P73" i="5"/>
  <c r="S73" i="5" s="1"/>
  <c r="N73" i="5"/>
  <c r="M73" i="5"/>
  <c r="L73" i="5"/>
  <c r="O73" i="5" s="1"/>
  <c r="J73" i="5"/>
  <c r="I73" i="5"/>
  <c r="H73" i="5"/>
  <c r="F73" i="5"/>
  <c r="E73" i="5"/>
  <c r="D73" i="5"/>
  <c r="R72" i="5"/>
  <c r="Q72" i="5"/>
  <c r="P72" i="5"/>
  <c r="S72" i="5" s="1"/>
  <c r="N72" i="5"/>
  <c r="M72" i="5"/>
  <c r="L72" i="5"/>
  <c r="O72" i="5" s="1"/>
  <c r="J72" i="5"/>
  <c r="I72" i="5"/>
  <c r="H72" i="5"/>
  <c r="F72" i="5"/>
  <c r="E72" i="5"/>
  <c r="D72" i="5"/>
  <c r="R71" i="5"/>
  <c r="S71" i="5" s="1"/>
  <c r="Q71" i="5"/>
  <c r="P71" i="5"/>
  <c r="N71" i="5"/>
  <c r="M71" i="5"/>
  <c r="L71" i="5"/>
  <c r="J71" i="5"/>
  <c r="I71" i="5"/>
  <c r="H71" i="5"/>
  <c r="F71" i="5"/>
  <c r="E71" i="5"/>
  <c r="D71" i="5"/>
  <c r="R70" i="5"/>
  <c r="Q70" i="5"/>
  <c r="P70" i="5"/>
  <c r="N70" i="5"/>
  <c r="M70" i="5"/>
  <c r="L70" i="5"/>
  <c r="O70" i="5" s="1"/>
  <c r="J70" i="5"/>
  <c r="I70" i="5"/>
  <c r="H70" i="5"/>
  <c r="F70" i="5"/>
  <c r="E70" i="5"/>
  <c r="D70" i="5"/>
  <c r="G70" i="5" s="1"/>
  <c r="R68" i="5"/>
  <c r="S68" i="5" s="1"/>
  <c r="Q68" i="5"/>
  <c r="P68" i="5"/>
  <c r="N68" i="5"/>
  <c r="M68" i="5"/>
  <c r="L68" i="5"/>
  <c r="J68" i="5"/>
  <c r="I68" i="5"/>
  <c r="H68" i="5"/>
  <c r="F68" i="5"/>
  <c r="E68" i="5"/>
  <c r="D68" i="5"/>
  <c r="G68" i="5" s="1"/>
  <c r="R67" i="5"/>
  <c r="Q67" i="5"/>
  <c r="P67" i="5"/>
  <c r="N67" i="5"/>
  <c r="M67" i="5"/>
  <c r="L67" i="5"/>
  <c r="O67" i="5" s="1"/>
  <c r="J67" i="5"/>
  <c r="I67" i="5"/>
  <c r="H67" i="5"/>
  <c r="F67" i="5"/>
  <c r="E67" i="5"/>
  <c r="D67" i="5"/>
  <c r="R66" i="5"/>
  <c r="S66" i="5" s="1"/>
  <c r="Q66" i="5"/>
  <c r="P66" i="5"/>
  <c r="N66" i="5"/>
  <c r="M66" i="5"/>
  <c r="L66" i="5"/>
  <c r="J66" i="5"/>
  <c r="I66" i="5"/>
  <c r="H66" i="5"/>
  <c r="F66" i="5"/>
  <c r="E66" i="5"/>
  <c r="D66" i="5"/>
  <c r="G66" i="5" s="1"/>
  <c r="R65" i="5"/>
  <c r="Q65" i="5"/>
  <c r="P65" i="5"/>
  <c r="N65" i="5"/>
  <c r="M65" i="5"/>
  <c r="L65" i="5"/>
  <c r="O65" i="5" s="1"/>
  <c r="J65" i="5"/>
  <c r="I65" i="5"/>
  <c r="H65" i="5"/>
  <c r="F65" i="5"/>
  <c r="E65" i="5"/>
  <c r="D65" i="5"/>
  <c r="G65" i="5" s="1"/>
  <c r="R64" i="5"/>
  <c r="Q64" i="5"/>
  <c r="P64" i="5"/>
  <c r="N64" i="5"/>
  <c r="M64" i="5"/>
  <c r="L64" i="5"/>
  <c r="O64" i="5" s="1"/>
  <c r="J64" i="5"/>
  <c r="I64" i="5"/>
  <c r="K64" i="5" s="1"/>
  <c r="H64" i="5"/>
  <c r="F64" i="5"/>
  <c r="E64" i="5"/>
  <c r="D64" i="5"/>
  <c r="R63" i="5"/>
  <c r="Q63" i="5"/>
  <c r="P63" i="5"/>
  <c r="N63" i="5"/>
  <c r="O63" i="5" s="1"/>
  <c r="M63" i="5"/>
  <c r="L63" i="5"/>
  <c r="J63" i="5"/>
  <c r="I63" i="5"/>
  <c r="H63" i="5"/>
  <c r="F63" i="5"/>
  <c r="E63" i="5"/>
  <c r="D63" i="5"/>
  <c r="R62" i="5"/>
  <c r="Q62" i="5"/>
  <c r="P62" i="5"/>
  <c r="N62" i="5"/>
  <c r="M62" i="5"/>
  <c r="L62" i="5"/>
  <c r="J62" i="5"/>
  <c r="I62" i="5"/>
  <c r="H62" i="5"/>
  <c r="F62" i="5"/>
  <c r="E62" i="5"/>
  <c r="D62" i="5"/>
  <c r="R60" i="5"/>
  <c r="Q60" i="5"/>
  <c r="P60" i="5"/>
  <c r="N60" i="5"/>
  <c r="O60" i="5" s="1"/>
  <c r="M60" i="5"/>
  <c r="L60" i="5"/>
  <c r="J60" i="5"/>
  <c r="I60" i="5"/>
  <c r="H60" i="5"/>
  <c r="F60" i="5"/>
  <c r="E60" i="5"/>
  <c r="D60" i="5"/>
  <c r="R59" i="5"/>
  <c r="Q59" i="5"/>
  <c r="P59" i="5"/>
  <c r="S59" i="5" s="1"/>
  <c r="N59" i="5"/>
  <c r="M59" i="5"/>
  <c r="L59" i="5"/>
  <c r="J59" i="5"/>
  <c r="I59" i="5"/>
  <c r="H59" i="5"/>
  <c r="F59" i="5"/>
  <c r="E59" i="5"/>
  <c r="D59" i="5"/>
  <c r="R58" i="5"/>
  <c r="Q58" i="5"/>
  <c r="P58" i="5"/>
  <c r="S58" i="5" s="1"/>
  <c r="O58" i="5"/>
  <c r="N58" i="5"/>
  <c r="M58" i="5"/>
  <c r="L58" i="5"/>
  <c r="J58" i="5"/>
  <c r="I58" i="5"/>
  <c r="H58" i="5"/>
  <c r="K58" i="5" s="1"/>
  <c r="F58" i="5"/>
  <c r="E58" i="5"/>
  <c r="D58" i="5"/>
  <c r="R57" i="5"/>
  <c r="Q57" i="5"/>
  <c r="P57" i="5"/>
  <c r="N57" i="5"/>
  <c r="M57" i="5"/>
  <c r="L57" i="5"/>
  <c r="O57" i="5" s="1"/>
  <c r="J57" i="5"/>
  <c r="I57" i="5"/>
  <c r="H57" i="5"/>
  <c r="F57" i="5"/>
  <c r="E57" i="5"/>
  <c r="D57" i="5"/>
  <c r="G57" i="5" s="1"/>
  <c r="R55" i="5"/>
  <c r="Q55" i="5"/>
  <c r="P55" i="5"/>
  <c r="N55" i="5"/>
  <c r="M55" i="5"/>
  <c r="L55" i="5"/>
  <c r="O55" i="5" s="1"/>
  <c r="J55" i="5"/>
  <c r="I55" i="5"/>
  <c r="H55" i="5"/>
  <c r="K55" i="5" s="1"/>
  <c r="F55" i="5"/>
  <c r="E55" i="5"/>
  <c r="D55" i="5"/>
  <c r="R54" i="5"/>
  <c r="Q54" i="5"/>
  <c r="S54" i="5" s="1"/>
  <c r="P54" i="5"/>
  <c r="N54" i="5"/>
  <c r="M54" i="5"/>
  <c r="L54" i="5"/>
  <c r="J54" i="5"/>
  <c r="I54" i="5"/>
  <c r="H54" i="5"/>
  <c r="F54" i="5"/>
  <c r="E54" i="5"/>
  <c r="D54" i="5"/>
  <c r="G54" i="5" s="1"/>
  <c r="R53" i="5"/>
  <c r="Q53" i="5"/>
  <c r="P53" i="5"/>
  <c r="N53" i="5"/>
  <c r="M53" i="5"/>
  <c r="L53" i="5"/>
  <c r="J53" i="5"/>
  <c r="I53" i="5"/>
  <c r="H53" i="5"/>
  <c r="K53" i="5" s="1"/>
  <c r="F53" i="5"/>
  <c r="E53" i="5"/>
  <c r="D53" i="5"/>
  <c r="G53" i="5" s="1"/>
  <c r="R52" i="5"/>
  <c r="Q52" i="5"/>
  <c r="P52" i="5"/>
  <c r="N52" i="5"/>
  <c r="M52" i="5"/>
  <c r="L52" i="5"/>
  <c r="O52" i="5" s="1"/>
  <c r="J52" i="5"/>
  <c r="I52" i="5"/>
  <c r="H52" i="5"/>
  <c r="F52" i="5"/>
  <c r="E52" i="5"/>
  <c r="D52" i="5"/>
  <c r="R51" i="5"/>
  <c r="Q51" i="5"/>
  <c r="P51" i="5"/>
  <c r="N51" i="5"/>
  <c r="M51" i="5"/>
  <c r="L51" i="5"/>
  <c r="J51" i="5"/>
  <c r="I51" i="5"/>
  <c r="H51" i="5"/>
  <c r="F51" i="5"/>
  <c r="E51" i="5"/>
  <c r="D51" i="5"/>
  <c r="G51" i="5" s="1"/>
  <c r="R50" i="5"/>
  <c r="Q50" i="5"/>
  <c r="P50" i="5"/>
  <c r="N50" i="5"/>
  <c r="M50" i="5"/>
  <c r="L50" i="5"/>
  <c r="K50" i="5"/>
  <c r="J50" i="5"/>
  <c r="I50" i="5"/>
  <c r="H50" i="5"/>
  <c r="F50" i="5"/>
  <c r="E50" i="5"/>
  <c r="D50" i="5"/>
  <c r="G50" i="5" s="1"/>
  <c r="R48" i="5"/>
  <c r="Q48" i="5"/>
  <c r="P48" i="5"/>
  <c r="S48" i="5" s="1"/>
  <c r="O48" i="5"/>
  <c r="N48" i="5"/>
  <c r="M48" i="5"/>
  <c r="L48" i="5"/>
  <c r="J48" i="5"/>
  <c r="I48" i="5"/>
  <c r="H48" i="5"/>
  <c r="F48" i="5"/>
  <c r="E48" i="5"/>
  <c r="D48" i="5"/>
  <c r="G48" i="5" s="1"/>
  <c r="R46" i="5"/>
  <c r="Q46" i="5"/>
  <c r="P46" i="5"/>
  <c r="N46" i="5"/>
  <c r="M46" i="5"/>
  <c r="L46" i="5"/>
  <c r="O46" i="5" s="1"/>
  <c r="J46" i="5"/>
  <c r="I46" i="5"/>
  <c r="H46" i="5"/>
  <c r="F46" i="5"/>
  <c r="E46" i="5"/>
  <c r="D46" i="5"/>
  <c r="R45" i="5"/>
  <c r="Q45" i="5"/>
  <c r="P45" i="5"/>
  <c r="N45" i="5"/>
  <c r="O45" i="5" s="1"/>
  <c r="M45" i="5"/>
  <c r="L45" i="5"/>
  <c r="J45" i="5"/>
  <c r="I45" i="5"/>
  <c r="H45" i="5"/>
  <c r="F45" i="5"/>
  <c r="E45" i="5"/>
  <c r="D45" i="5"/>
  <c r="G45" i="5" s="1"/>
  <c r="R44" i="5"/>
  <c r="Q44" i="5"/>
  <c r="P44" i="5"/>
  <c r="N44" i="5"/>
  <c r="M44" i="5"/>
  <c r="L44" i="5"/>
  <c r="J44" i="5"/>
  <c r="I44" i="5"/>
  <c r="H44" i="5"/>
  <c r="F44" i="5"/>
  <c r="E44" i="5"/>
  <c r="D44" i="5"/>
  <c r="G44" i="5" s="1"/>
  <c r="R43" i="5"/>
  <c r="Q43" i="5"/>
  <c r="P43" i="5"/>
  <c r="N43" i="5"/>
  <c r="M43" i="5"/>
  <c r="L43" i="5"/>
  <c r="O43" i="5" s="1"/>
  <c r="J43" i="5"/>
  <c r="I43" i="5"/>
  <c r="H43" i="5"/>
  <c r="K43" i="5" s="1"/>
  <c r="F43" i="5"/>
  <c r="E43" i="5"/>
  <c r="D43" i="5"/>
  <c r="R41" i="5"/>
  <c r="Q41" i="5"/>
  <c r="P41" i="5"/>
  <c r="N41" i="5"/>
  <c r="M41" i="5"/>
  <c r="L41" i="5"/>
  <c r="J41" i="5"/>
  <c r="I41" i="5"/>
  <c r="H41" i="5"/>
  <c r="F41" i="5"/>
  <c r="E41" i="5"/>
  <c r="D41" i="5"/>
  <c r="G41" i="5" s="1"/>
  <c r="R40" i="5"/>
  <c r="Q40" i="5"/>
  <c r="P40" i="5"/>
  <c r="S40" i="5" s="1"/>
  <c r="N40" i="5"/>
  <c r="M40" i="5"/>
  <c r="L40" i="5"/>
  <c r="O40" i="5" s="1"/>
  <c r="J40" i="5"/>
  <c r="I40" i="5"/>
  <c r="H40" i="5"/>
  <c r="K40" i="5" s="1"/>
  <c r="F40" i="5"/>
  <c r="E40" i="5"/>
  <c r="D40" i="5"/>
  <c r="R39" i="5"/>
  <c r="Q39" i="5"/>
  <c r="P39" i="5"/>
  <c r="N39" i="5"/>
  <c r="O39" i="5" s="1"/>
  <c r="M39" i="5"/>
  <c r="L39" i="5"/>
  <c r="J39" i="5"/>
  <c r="I39" i="5"/>
  <c r="H39" i="5"/>
  <c r="F39" i="5"/>
  <c r="E39" i="5"/>
  <c r="D39" i="5"/>
  <c r="R38" i="5"/>
  <c r="Q38" i="5"/>
  <c r="P38" i="5"/>
  <c r="S38" i="5" s="1"/>
  <c r="N38" i="5"/>
  <c r="M38" i="5"/>
  <c r="L38" i="5"/>
  <c r="J38" i="5"/>
  <c r="I38" i="5"/>
  <c r="H38" i="5"/>
  <c r="K38" i="5" s="1"/>
  <c r="F38" i="5"/>
  <c r="E38" i="5"/>
  <c r="D38" i="5"/>
  <c r="R36" i="5"/>
  <c r="Q36" i="5"/>
  <c r="P36" i="5"/>
  <c r="S36" i="5" s="1"/>
  <c r="N36" i="5"/>
  <c r="M36" i="5"/>
  <c r="L36" i="5"/>
  <c r="J36" i="5"/>
  <c r="I36" i="5"/>
  <c r="H36" i="5"/>
  <c r="F36" i="5"/>
  <c r="E36" i="5"/>
  <c r="D36" i="5"/>
  <c r="R35" i="5"/>
  <c r="Q35" i="5"/>
  <c r="P35" i="5"/>
  <c r="S35" i="5" s="1"/>
  <c r="N35" i="5"/>
  <c r="M35" i="5"/>
  <c r="L35" i="5"/>
  <c r="J35" i="5"/>
  <c r="I35" i="5"/>
  <c r="H35" i="5"/>
  <c r="K35" i="5" s="1"/>
  <c r="F35" i="5"/>
  <c r="E35" i="5"/>
  <c r="D35" i="5"/>
  <c r="R34" i="5"/>
  <c r="Q34" i="5"/>
  <c r="P34" i="5"/>
  <c r="S34" i="5" s="1"/>
  <c r="O34" i="5"/>
  <c r="N34" i="5"/>
  <c r="M34" i="5"/>
  <c r="L34" i="5"/>
  <c r="J34" i="5"/>
  <c r="I34" i="5"/>
  <c r="K34" i="5" s="1"/>
  <c r="H34" i="5"/>
  <c r="F34" i="5"/>
  <c r="E34" i="5"/>
  <c r="D34" i="5"/>
  <c r="R33" i="5"/>
  <c r="Q33" i="5"/>
  <c r="P33" i="5"/>
  <c r="N33" i="5"/>
  <c r="O33" i="5" s="1"/>
  <c r="M33" i="5"/>
  <c r="L33" i="5"/>
  <c r="J33" i="5"/>
  <c r="I33" i="5"/>
  <c r="H33" i="5"/>
  <c r="F33" i="5"/>
  <c r="E33" i="5"/>
  <c r="D33" i="5"/>
  <c r="R32" i="5"/>
  <c r="Q32" i="5"/>
  <c r="P32" i="5"/>
  <c r="N32" i="5"/>
  <c r="M32" i="5"/>
  <c r="L32" i="5"/>
  <c r="J32" i="5"/>
  <c r="I32" i="5"/>
  <c r="H32" i="5"/>
  <c r="F32" i="5"/>
  <c r="E32" i="5"/>
  <c r="D32" i="5"/>
  <c r="G32" i="5" s="1"/>
  <c r="R31" i="5"/>
  <c r="Q31" i="5"/>
  <c r="P31" i="5"/>
  <c r="N31" i="5"/>
  <c r="M31" i="5"/>
  <c r="L31" i="5"/>
  <c r="O31" i="5" s="1"/>
  <c r="K31" i="5"/>
  <c r="J31" i="5"/>
  <c r="I31" i="5"/>
  <c r="H31" i="5"/>
  <c r="F31" i="5"/>
  <c r="E31" i="5"/>
  <c r="D31" i="5"/>
  <c r="R29" i="5"/>
  <c r="Q29" i="5"/>
  <c r="P29" i="5"/>
  <c r="S29" i="5" s="1"/>
  <c r="N29" i="5"/>
  <c r="M29" i="5"/>
  <c r="L29" i="5"/>
  <c r="O29" i="5" s="1"/>
  <c r="J29" i="5"/>
  <c r="I29" i="5"/>
  <c r="H29" i="5"/>
  <c r="F29" i="5"/>
  <c r="E29" i="5"/>
  <c r="D29" i="5"/>
  <c r="R28" i="5"/>
  <c r="Q28" i="5"/>
  <c r="P28" i="5"/>
  <c r="S28" i="5" s="1"/>
  <c r="N28" i="5"/>
  <c r="M28" i="5"/>
  <c r="O28" i="5" s="1"/>
  <c r="L28" i="5"/>
  <c r="J28" i="5"/>
  <c r="I28" i="5"/>
  <c r="H28" i="5"/>
  <c r="K28" i="5" s="1"/>
  <c r="F28" i="5"/>
  <c r="E28" i="5"/>
  <c r="D28" i="5"/>
  <c r="R27" i="5"/>
  <c r="Q27" i="5"/>
  <c r="P27" i="5"/>
  <c r="S27" i="5" s="1"/>
  <c r="N27" i="5"/>
  <c r="O27" i="5" s="1"/>
  <c r="M27" i="5"/>
  <c r="L27" i="5"/>
  <c r="J27" i="5"/>
  <c r="I27" i="5"/>
  <c r="H27" i="5"/>
  <c r="F27" i="5"/>
  <c r="E27" i="5"/>
  <c r="G27" i="5" s="1"/>
  <c r="D27" i="5"/>
  <c r="R26" i="5"/>
  <c r="Q26" i="5"/>
  <c r="P26" i="5"/>
  <c r="N26" i="5"/>
  <c r="M26" i="5"/>
  <c r="L26" i="5"/>
  <c r="J26" i="5"/>
  <c r="I26" i="5"/>
  <c r="H26" i="5"/>
  <c r="K26" i="5" s="1"/>
  <c r="F26" i="5"/>
  <c r="G26" i="5" s="1"/>
  <c r="E26" i="5"/>
  <c r="D26" i="5"/>
  <c r="R25" i="5"/>
  <c r="Q25" i="5"/>
  <c r="P25" i="5"/>
  <c r="N25" i="5"/>
  <c r="M25" i="5"/>
  <c r="O25" i="5" s="1"/>
  <c r="L25" i="5"/>
  <c r="J25" i="5"/>
  <c r="I25" i="5"/>
  <c r="H25" i="5"/>
  <c r="F25" i="5"/>
  <c r="E25" i="5"/>
  <c r="D25" i="5"/>
  <c r="R24" i="5"/>
  <c r="Q24" i="5"/>
  <c r="P24" i="5"/>
  <c r="S24" i="5" s="1"/>
  <c r="N24" i="5"/>
  <c r="M24" i="5"/>
  <c r="L24" i="5"/>
  <c r="J24" i="5"/>
  <c r="I24" i="5"/>
  <c r="H24" i="5"/>
  <c r="F24" i="5"/>
  <c r="E24" i="5"/>
  <c r="D24" i="5"/>
  <c r="R23" i="5"/>
  <c r="Q23" i="5"/>
  <c r="P23" i="5"/>
  <c r="N23" i="5"/>
  <c r="M23" i="5"/>
  <c r="L23" i="5"/>
  <c r="K23" i="5"/>
  <c r="J23" i="5"/>
  <c r="I23" i="5"/>
  <c r="H23" i="5"/>
  <c r="F23" i="5"/>
  <c r="E23" i="5"/>
  <c r="D23" i="5"/>
  <c r="R22" i="5"/>
  <c r="Q22" i="5"/>
  <c r="P22" i="5"/>
  <c r="N22" i="5"/>
  <c r="M22" i="5"/>
  <c r="L22" i="5"/>
  <c r="O22" i="5" s="1"/>
  <c r="J22" i="5"/>
  <c r="I22" i="5"/>
  <c r="H22" i="5"/>
  <c r="F22" i="5"/>
  <c r="E22" i="5"/>
  <c r="D22" i="5"/>
  <c r="G22" i="5" s="1"/>
  <c r="S21" i="5"/>
  <c r="R21" i="5"/>
  <c r="Q21" i="5"/>
  <c r="P21" i="5"/>
  <c r="N21" i="5"/>
  <c r="M21" i="5"/>
  <c r="L21" i="5"/>
  <c r="J21" i="5"/>
  <c r="I21" i="5"/>
  <c r="H21" i="5"/>
  <c r="F21" i="5"/>
  <c r="E21" i="5"/>
  <c r="D21" i="5"/>
  <c r="G21" i="5" s="1"/>
  <c r="R20" i="5"/>
  <c r="Q20" i="5"/>
  <c r="P20" i="5"/>
  <c r="N20" i="5"/>
  <c r="M20" i="5"/>
  <c r="L20" i="5"/>
  <c r="K20" i="5"/>
  <c r="J20" i="5"/>
  <c r="I20" i="5"/>
  <c r="H20" i="5"/>
  <c r="F20" i="5"/>
  <c r="E20" i="5"/>
  <c r="D20" i="5"/>
  <c r="R19" i="5"/>
  <c r="Q19" i="5"/>
  <c r="P19" i="5"/>
  <c r="N19" i="5"/>
  <c r="M19" i="5"/>
  <c r="L19" i="5"/>
  <c r="J19" i="5"/>
  <c r="I19" i="5"/>
  <c r="H19" i="5"/>
  <c r="F19" i="5"/>
  <c r="E19" i="5"/>
  <c r="D19" i="5"/>
  <c r="K68" i="41" l="1"/>
  <c r="O88" i="36"/>
  <c r="O63" i="50"/>
  <c r="K62" i="37"/>
  <c r="G62" i="8"/>
  <c r="S63" i="50"/>
  <c r="K62" i="50"/>
  <c r="K82" i="50"/>
  <c r="K81" i="50"/>
  <c r="K88" i="50"/>
  <c r="S88" i="50"/>
  <c r="G87" i="50"/>
  <c r="O87" i="50"/>
  <c r="S87" i="5"/>
  <c r="K20" i="33"/>
  <c r="K21" i="33"/>
  <c r="K24" i="33"/>
  <c r="G27" i="33"/>
  <c r="O19" i="33"/>
  <c r="K27" i="33"/>
  <c r="G28" i="33"/>
  <c r="K26" i="33"/>
  <c r="K28" i="33"/>
  <c r="O23" i="33"/>
  <c r="O28" i="33"/>
  <c r="S23" i="33"/>
  <c r="S25" i="33"/>
  <c r="G21" i="33"/>
  <c r="S24" i="33"/>
  <c r="S26" i="33"/>
  <c r="G19" i="33"/>
  <c r="G24" i="33"/>
  <c r="G25" i="33"/>
  <c r="K97" i="50"/>
  <c r="G97" i="50"/>
  <c r="K92" i="50"/>
  <c r="K93" i="50"/>
  <c r="G91" i="50"/>
  <c r="G92" i="50"/>
  <c r="G93" i="50"/>
  <c r="O85" i="50"/>
  <c r="O86" i="50"/>
  <c r="S87" i="50"/>
  <c r="G85" i="50"/>
  <c r="G86" i="50"/>
  <c r="K86" i="50"/>
  <c r="K85" i="50"/>
  <c r="O82" i="50"/>
  <c r="S80" i="50"/>
  <c r="S81" i="50"/>
  <c r="G80" i="50"/>
  <c r="G83" i="50"/>
  <c r="K80" i="50"/>
  <c r="K83" i="50"/>
  <c r="O80" i="50"/>
  <c r="O81" i="50"/>
  <c r="G76" i="50"/>
  <c r="G77" i="50"/>
  <c r="K76" i="50"/>
  <c r="K77" i="50"/>
  <c r="O77" i="50"/>
  <c r="O78" i="50"/>
  <c r="G73" i="50"/>
  <c r="K70" i="50"/>
  <c r="K72" i="50"/>
  <c r="O71" i="50"/>
  <c r="O73" i="50"/>
  <c r="S71" i="50"/>
  <c r="S72" i="50"/>
  <c r="S74" i="50"/>
  <c r="K66" i="50"/>
  <c r="G68" i="50"/>
  <c r="K67" i="50"/>
  <c r="K68" i="50"/>
  <c r="O64" i="50"/>
  <c r="G62" i="50"/>
  <c r="S65" i="50"/>
  <c r="S66" i="50"/>
  <c r="G65" i="50"/>
  <c r="G67" i="50"/>
  <c r="K63" i="50"/>
  <c r="S57" i="50"/>
  <c r="S60" i="50"/>
  <c r="G60" i="50"/>
  <c r="K57" i="50"/>
  <c r="K58" i="50"/>
  <c r="O57" i="50"/>
  <c r="G50" i="50"/>
  <c r="G53" i="50"/>
  <c r="O51" i="50"/>
  <c r="O53" i="50"/>
  <c r="S51" i="50"/>
  <c r="S54" i="50"/>
  <c r="K45" i="50"/>
  <c r="S43" i="50"/>
  <c r="K43" i="50"/>
  <c r="G38" i="50"/>
  <c r="S39" i="50"/>
  <c r="G40" i="50"/>
  <c r="K39" i="50"/>
  <c r="K41" i="50"/>
  <c r="O39" i="50"/>
  <c r="K36" i="50"/>
  <c r="O32" i="50"/>
  <c r="O36" i="50"/>
  <c r="S31" i="50"/>
  <c r="S36" i="50"/>
  <c r="S22" i="50"/>
  <c r="G22" i="50"/>
  <c r="K21" i="50"/>
  <c r="O20" i="50"/>
  <c r="O29" i="50"/>
  <c r="S19" i="50"/>
  <c r="S28" i="50"/>
  <c r="K27" i="50"/>
  <c r="O26" i="50"/>
  <c r="S25" i="50"/>
  <c r="G25" i="50"/>
  <c r="S98" i="42"/>
  <c r="K98" i="42"/>
  <c r="O96" i="42"/>
  <c r="S96" i="42"/>
  <c r="K95" i="42"/>
  <c r="K96" i="42"/>
  <c r="O91" i="42"/>
  <c r="S91" i="42"/>
  <c r="S92" i="42"/>
  <c r="G90" i="42"/>
  <c r="G92" i="42"/>
  <c r="K90" i="42"/>
  <c r="K93" i="42"/>
  <c r="S88" i="42"/>
  <c r="G88" i="42"/>
  <c r="S85" i="42"/>
  <c r="S87" i="42"/>
  <c r="G85" i="42"/>
  <c r="G87" i="42"/>
  <c r="K86" i="42"/>
  <c r="K87" i="42"/>
  <c r="G81" i="42"/>
  <c r="G82" i="42"/>
  <c r="K80" i="42"/>
  <c r="K81" i="42"/>
  <c r="K83" i="42"/>
  <c r="S76" i="42"/>
  <c r="S78" i="42"/>
  <c r="G76" i="42"/>
  <c r="K78" i="42"/>
  <c r="S73" i="42"/>
  <c r="S71" i="42"/>
  <c r="K72" i="42"/>
  <c r="S63" i="42"/>
  <c r="G64" i="42"/>
  <c r="K66" i="42"/>
  <c r="K64" i="42"/>
  <c r="K58" i="42"/>
  <c r="O57" i="42"/>
  <c r="O59" i="42"/>
  <c r="G52" i="42"/>
  <c r="K51" i="42"/>
  <c r="K53" i="42"/>
  <c r="O53" i="42"/>
  <c r="S50" i="42"/>
  <c r="O52" i="42"/>
  <c r="O55" i="42"/>
  <c r="G45" i="42"/>
  <c r="G44" i="42"/>
  <c r="S43" i="42"/>
  <c r="K40" i="42"/>
  <c r="O39" i="42"/>
  <c r="O38" i="42"/>
  <c r="O40" i="42"/>
  <c r="O41" i="42"/>
  <c r="S39" i="42"/>
  <c r="G39" i="42"/>
  <c r="O32" i="42"/>
  <c r="O33" i="42"/>
  <c r="O35" i="42"/>
  <c r="O36" i="42"/>
  <c r="S31" i="42"/>
  <c r="S32" i="42"/>
  <c r="G34" i="42"/>
  <c r="K31" i="42"/>
  <c r="K33" i="42"/>
  <c r="K32" i="42"/>
  <c r="K34" i="42"/>
  <c r="O28" i="42"/>
  <c r="S19" i="42"/>
  <c r="S24" i="42"/>
  <c r="S25" i="42"/>
  <c r="G20" i="42"/>
  <c r="G22" i="42"/>
  <c r="G26" i="42"/>
  <c r="S28" i="42"/>
  <c r="G23" i="42"/>
  <c r="K21" i="42"/>
  <c r="K24" i="42"/>
  <c r="O22" i="42"/>
  <c r="O23" i="42"/>
  <c r="O24" i="42"/>
  <c r="O26" i="42"/>
  <c r="K98" i="41"/>
  <c r="S95" i="41"/>
  <c r="S90" i="41"/>
  <c r="S91" i="41"/>
  <c r="S93" i="41"/>
  <c r="S88" i="41"/>
  <c r="S85" i="41"/>
  <c r="S86" i="41"/>
  <c r="S87" i="41"/>
  <c r="K83" i="41"/>
  <c r="S81" i="41"/>
  <c r="S83" i="41"/>
  <c r="K76" i="41"/>
  <c r="S77" i="41"/>
  <c r="S78" i="41"/>
  <c r="K70" i="41"/>
  <c r="O73" i="41"/>
  <c r="S71" i="41"/>
  <c r="K62" i="41"/>
  <c r="O62" i="41"/>
  <c r="K67" i="41"/>
  <c r="O63" i="41"/>
  <c r="O65" i="41"/>
  <c r="S62" i="41"/>
  <c r="S65" i="41"/>
  <c r="S68" i="41"/>
  <c r="S66" i="41"/>
  <c r="G68" i="41"/>
  <c r="S59" i="41"/>
  <c r="G57" i="41"/>
  <c r="G58" i="41"/>
  <c r="K58" i="41"/>
  <c r="K60" i="41"/>
  <c r="O55" i="41"/>
  <c r="S53" i="41"/>
  <c r="O52" i="41"/>
  <c r="G51" i="41"/>
  <c r="K51" i="41"/>
  <c r="K50" i="41"/>
  <c r="K53" i="41"/>
  <c r="K55" i="41"/>
  <c r="O51" i="41"/>
  <c r="G44" i="41"/>
  <c r="K43" i="41"/>
  <c r="O43" i="41"/>
  <c r="O44" i="41"/>
  <c r="S39" i="41"/>
  <c r="G38" i="41"/>
  <c r="K41" i="41"/>
  <c r="O40" i="41"/>
  <c r="S35" i="41"/>
  <c r="S32" i="41"/>
  <c r="S36" i="41"/>
  <c r="G31" i="41"/>
  <c r="G35" i="41"/>
  <c r="G34" i="41"/>
  <c r="K31" i="41"/>
  <c r="K32" i="41"/>
  <c r="K35" i="41"/>
  <c r="K36" i="41"/>
  <c r="K33" i="41"/>
  <c r="O33" i="41"/>
  <c r="K22" i="41"/>
  <c r="S28" i="41"/>
  <c r="O19" i="41"/>
  <c r="K24" i="41"/>
  <c r="O21" i="41"/>
  <c r="S19" i="41"/>
  <c r="O28" i="41"/>
  <c r="G21" i="41"/>
  <c r="S27" i="41"/>
  <c r="G22" i="41"/>
  <c r="G24" i="41"/>
  <c r="K98" i="38"/>
  <c r="S98" i="38"/>
  <c r="G96" i="38"/>
  <c r="O91" i="38"/>
  <c r="G90" i="38"/>
  <c r="K92" i="38"/>
  <c r="S85" i="38"/>
  <c r="K85" i="38"/>
  <c r="O85" i="38"/>
  <c r="S80" i="38"/>
  <c r="G81" i="38"/>
  <c r="K81" i="38"/>
  <c r="O83" i="38"/>
  <c r="S77" i="38"/>
  <c r="G76" i="38"/>
  <c r="K77" i="38"/>
  <c r="K76" i="38"/>
  <c r="O76" i="38"/>
  <c r="O78" i="38"/>
  <c r="G72" i="38"/>
  <c r="K72" i="38"/>
  <c r="O71" i="38"/>
  <c r="S72" i="38"/>
  <c r="G63" i="38"/>
  <c r="G66" i="38"/>
  <c r="G67" i="38"/>
  <c r="K62" i="38"/>
  <c r="K63" i="38"/>
  <c r="K65" i="38"/>
  <c r="K68" i="38"/>
  <c r="O62" i="38"/>
  <c r="O63" i="38"/>
  <c r="O67" i="38"/>
  <c r="O64" i="38"/>
  <c r="S63" i="38"/>
  <c r="S64" i="38"/>
  <c r="S66" i="38"/>
  <c r="S67" i="38"/>
  <c r="G57" i="38"/>
  <c r="G58" i="38"/>
  <c r="G59" i="38"/>
  <c r="K58" i="38"/>
  <c r="O58" i="38"/>
  <c r="S57" i="38"/>
  <c r="S58" i="38"/>
  <c r="S60" i="38"/>
  <c r="G50" i="38"/>
  <c r="K51" i="38"/>
  <c r="K53" i="38"/>
  <c r="K54" i="38"/>
  <c r="O52" i="38"/>
  <c r="O53" i="38"/>
  <c r="S50" i="38"/>
  <c r="S51" i="38"/>
  <c r="S54" i="38"/>
  <c r="S55" i="38"/>
  <c r="K44" i="38"/>
  <c r="K45" i="38"/>
  <c r="K43" i="38"/>
  <c r="O44" i="38"/>
  <c r="O43" i="38"/>
  <c r="S43" i="38"/>
  <c r="S44" i="38"/>
  <c r="O40" i="38"/>
  <c r="K40" i="38"/>
  <c r="S39" i="38"/>
  <c r="S40" i="38"/>
  <c r="G39" i="38"/>
  <c r="G40" i="38"/>
  <c r="K31" i="38"/>
  <c r="K35" i="38"/>
  <c r="O33" i="38"/>
  <c r="S31" i="38"/>
  <c r="S33" i="38"/>
  <c r="S34" i="38"/>
  <c r="G33" i="38"/>
  <c r="G34" i="38"/>
  <c r="G35" i="38"/>
  <c r="O90" i="36"/>
  <c r="S90" i="36"/>
  <c r="S91" i="36"/>
  <c r="G91" i="36"/>
  <c r="G92" i="36"/>
  <c r="O86" i="36"/>
  <c r="G85" i="36"/>
  <c r="G87" i="36"/>
  <c r="G86" i="36"/>
  <c r="K86" i="36"/>
  <c r="O81" i="36"/>
  <c r="G80" i="36"/>
  <c r="K81" i="36"/>
  <c r="K82" i="36"/>
  <c r="K83" i="36"/>
  <c r="S78" i="36"/>
  <c r="G77" i="36"/>
  <c r="K77" i="36"/>
  <c r="S70" i="36"/>
  <c r="G70" i="36"/>
  <c r="G71" i="36"/>
  <c r="K71" i="36"/>
  <c r="S64" i="36"/>
  <c r="S66" i="36"/>
  <c r="G62" i="36"/>
  <c r="G65" i="36"/>
  <c r="G63" i="36"/>
  <c r="G68" i="36"/>
  <c r="K64" i="36"/>
  <c r="K65" i="36"/>
  <c r="K66" i="36"/>
  <c r="K67" i="36"/>
  <c r="K68" i="36"/>
  <c r="O62" i="36"/>
  <c r="O63" i="36"/>
  <c r="S59" i="36"/>
  <c r="G54" i="36"/>
  <c r="K53" i="36"/>
  <c r="O54" i="36"/>
  <c r="S50" i="36"/>
  <c r="S51" i="36"/>
  <c r="S52" i="36"/>
  <c r="S55" i="36"/>
  <c r="K38" i="36"/>
  <c r="O40" i="36"/>
  <c r="S38" i="36"/>
  <c r="G39" i="36"/>
  <c r="G40" i="36"/>
  <c r="G41" i="36"/>
  <c r="O31" i="36"/>
  <c r="O32" i="36"/>
  <c r="O35" i="36"/>
  <c r="S36" i="36"/>
  <c r="K31" i="36"/>
  <c r="K32" i="36"/>
  <c r="K34" i="36"/>
  <c r="S19" i="36"/>
  <c r="O26" i="36"/>
  <c r="G20" i="36"/>
  <c r="S21" i="36"/>
  <c r="G19" i="36"/>
  <c r="S27" i="36"/>
  <c r="G22" i="36"/>
  <c r="G28" i="36"/>
  <c r="K24" i="36"/>
  <c r="K25" i="36"/>
  <c r="K26" i="36"/>
  <c r="O22" i="36"/>
  <c r="O24" i="36"/>
  <c r="S98" i="37"/>
  <c r="K98" i="37"/>
  <c r="G92" i="37"/>
  <c r="G93" i="37"/>
  <c r="S92" i="37"/>
  <c r="S90" i="37"/>
  <c r="S93" i="37"/>
  <c r="S81" i="37"/>
  <c r="G80" i="37"/>
  <c r="G83" i="37"/>
  <c r="O73" i="37"/>
  <c r="G71" i="37"/>
  <c r="K70" i="37"/>
  <c r="K71" i="37"/>
  <c r="O70" i="37"/>
  <c r="S68" i="37"/>
  <c r="G66" i="37"/>
  <c r="K64" i="37"/>
  <c r="S63" i="37"/>
  <c r="S65" i="37"/>
  <c r="O57" i="37"/>
  <c r="S57" i="37"/>
  <c r="G57" i="37"/>
  <c r="K55" i="37"/>
  <c r="S51" i="37"/>
  <c r="G51" i="37"/>
  <c r="S54" i="37"/>
  <c r="K52" i="37"/>
  <c r="S43" i="37"/>
  <c r="S45" i="37"/>
  <c r="O44" i="37"/>
  <c r="S39" i="37"/>
  <c r="G38" i="37"/>
  <c r="G40" i="37"/>
  <c r="G32" i="37"/>
  <c r="K31" i="37"/>
  <c r="O31" i="37"/>
  <c r="S31" i="37"/>
  <c r="S32" i="37"/>
  <c r="S33" i="37"/>
  <c r="S34" i="37"/>
  <c r="K20" i="37"/>
  <c r="K21" i="37"/>
  <c r="K27" i="37"/>
  <c r="K26" i="37"/>
  <c r="O25" i="37"/>
  <c r="O24" i="37"/>
  <c r="S22" i="37"/>
  <c r="S24" i="37"/>
  <c r="S25" i="37"/>
  <c r="S29" i="37"/>
  <c r="G21" i="37"/>
  <c r="G96" i="33"/>
  <c r="K92" i="33"/>
  <c r="O92" i="33"/>
  <c r="S91" i="33"/>
  <c r="G90" i="33"/>
  <c r="O85" i="33"/>
  <c r="S85" i="33"/>
  <c r="K86" i="33"/>
  <c r="K87" i="33"/>
  <c r="S80" i="33"/>
  <c r="G81" i="33"/>
  <c r="G80" i="33"/>
  <c r="K80" i="33"/>
  <c r="K81" i="33"/>
  <c r="O76" i="33"/>
  <c r="S76" i="33"/>
  <c r="K77" i="33"/>
  <c r="K78" i="33"/>
  <c r="O74" i="33"/>
  <c r="S71" i="33"/>
  <c r="G70" i="33"/>
  <c r="G72" i="33"/>
  <c r="G71" i="33"/>
  <c r="K71" i="33"/>
  <c r="K72" i="33"/>
  <c r="O66" i="33"/>
  <c r="S64" i="33"/>
  <c r="S62" i="33"/>
  <c r="G63" i="33"/>
  <c r="G62" i="33"/>
  <c r="K62" i="33"/>
  <c r="K63" i="33"/>
  <c r="K65" i="33"/>
  <c r="K66" i="33"/>
  <c r="K68" i="33"/>
  <c r="K67" i="33"/>
  <c r="O57" i="33"/>
  <c r="O60" i="33"/>
  <c r="G59" i="33"/>
  <c r="K58" i="33"/>
  <c r="S53" i="33"/>
  <c r="G51" i="33"/>
  <c r="G52" i="33"/>
  <c r="G53" i="33"/>
  <c r="K50" i="33"/>
  <c r="K51" i="33"/>
  <c r="K53" i="33"/>
  <c r="O51" i="33"/>
  <c r="O55" i="33"/>
  <c r="G45" i="33"/>
  <c r="O43" i="33"/>
  <c r="S41" i="33"/>
  <c r="G38" i="33"/>
  <c r="G39" i="33"/>
  <c r="G40" i="33"/>
  <c r="O38" i="33"/>
  <c r="O41" i="33"/>
  <c r="G34" i="33"/>
  <c r="K32" i="33"/>
  <c r="K33" i="33"/>
  <c r="G36" i="33"/>
  <c r="O31" i="33"/>
  <c r="O32" i="33"/>
  <c r="S31" i="33"/>
  <c r="S34" i="33"/>
  <c r="S35" i="33"/>
  <c r="O98" i="19"/>
  <c r="O95" i="19"/>
  <c r="G93" i="19"/>
  <c r="O92" i="19"/>
  <c r="S90" i="19"/>
  <c r="S91" i="19"/>
  <c r="G88" i="19"/>
  <c r="S81" i="19"/>
  <c r="S82" i="19"/>
  <c r="S83" i="19"/>
  <c r="G76" i="19"/>
  <c r="G78" i="19"/>
  <c r="S73" i="19"/>
  <c r="G70" i="19"/>
  <c r="K70" i="19"/>
  <c r="G64" i="19"/>
  <c r="K68" i="19"/>
  <c r="O58" i="19"/>
  <c r="O59" i="19"/>
  <c r="G51" i="19"/>
  <c r="K50" i="19"/>
  <c r="O54" i="19"/>
  <c r="O55" i="19"/>
  <c r="S51" i="19"/>
  <c r="K43" i="19"/>
  <c r="S39" i="19"/>
  <c r="K39" i="19"/>
  <c r="K41" i="19"/>
  <c r="K34" i="19"/>
  <c r="O31" i="19"/>
  <c r="S31" i="19"/>
  <c r="K36" i="19"/>
  <c r="S33" i="19"/>
  <c r="O23" i="19"/>
  <c r="G20" i="19"/>
  <c r="K26" i="19"/>
  <c r="S24" i="19"/>
  <c r="G24" i="19"/>
  <c r="O19" i="19"/>
  <c r="S27" i="19"/>
  <c r="K23" i="19"/>
  <c r="S29" i="19"/>
  <c r="O20" i="19"/>
  <c r="S90" i="18"/>
  <c r="G77" i="18"/>
  <c r="G78" i="18"/>
  <c r="O72" i="18"/>
  <c r="G72" i="18"/>
  <c r="G73" i="18"/>
  <c r="G74" i="18"/>
  <c r="G63" i="18"/>
  <c r="K66" i="18"/>
  <c r="K67" i="18"/>
  <c r="O63" i="18"/>
  <c r="S57" i="18"/>
  <c r="G59" i="18"/>
  <c r="O59" i="18"/>
  <c r="O60" i="18"/>
  <c r="K52" i="18"/>
  <c r="O50" i="18"/>
  <c r="O51" i="18"/>
  <c r="O54" i="18"/>
  <c r="S51" i="18"/>
  <c r="S53" i="18"/>
  <c r="G43" i="18"/>
  <c r="K38" i="18"/>
  <c r="S31" i="18"/>
  <c r="O34" i="18"/>
  <c r="G36" i="18"/>
  <c r="K33" i="18"/>
  <c r="K35" i="18"/>
  <c r="S29" i="18"/>
  <c r="S28" i="18"/>
  <c r="O19" i="18"/>
  <c r="O24" i="18"/>
  <c r="S25" i="18"/>
  <c r="G20" i="18"/>
  <c r="G96" i="17"/>
  <c r="K95" i="17"/>
  <c r="O90" i="17"/>
  <c r="O91" i="17"/>
  <c r="K90" i="17"/>
  <c r="G87" i="17"/>
  <c r="K85" i="17"/>
  <c r="S80" i="17"/>
  <c r="O83" i="17"/>
  <c r="O81" i="17"/>
  <c r="O82" i="17"/>
  <c r="K77" i="17"/>
  <c r="G72" i="17"/>
  <c r="G73" i="17"/>
  <c r="G74" i="17"/>
  <c r="O66" i="17"/>
  <c r="G64" i="17"/>
  <c r="G62" i="17"/>
  <c r="G65" i="17"/>
  <c r="K65" i="17"/>
  <c r="K66" i="17"/>
  <c r="O53" i="17"/>
  <c r="O52" i="17"/>
  <c r="S52" i="17"/>
  <c r="G51" i="17"/>
  <c r="G53" i="17"/>
  <c r="S54" i="17"/>
  <c r="S43" i="17"/>
  <c r="G44" i="17"/>
  <c r="G38" i="17"/>
  <c r="G31" i="17"/>
  <c r="S32" i="17"/>
  <c r="S33" i="17"/>
  <c r="S23" i="17"/>
  <c r="O26" i="17"/>
  <c r="G21" i="17"/>
  <c r="S24" i="17"/>
  <c r="G26" i="17"/>
  <c r="K23" i="17"/>
  <c r="G90" i="15"/>
  <c r="G92" i="15"/>
  <c r="K91" i="15"/>
  <c r="G93" i="15"/>
  <c r="G86" i="15"/>
  <c r="O85" i="15"/>
  <c r="G81" i="15"/>
  <c r="G76" i="15"/>
  <c r="S72" i="15"/>
  <c r="S62" i="15"/>
  <c r="K57" i="15"/>
  <c r="S57" i="15"/>
  <c r="O50" i="15"/>
  <c r="O51" i="15"/>
  <c r="G51" i="15"/>
  <c r="S53" i="15"/>
  <c r="G53" i="15"/>
  <c r="G54" i="15"/>
  <c r="K45" i="15"/>
  <c r="K44" i="15"/>
  <c r="G39" i="15"/>
  <c r="O41" i="15"/>
  <c r="S38" i="15"/>
  <c r="S40" i="15"/>
  <c r="K32" i="15"/>
  <c r="O31" i="15"/>
  <c r="K35" i="15"/>
  <c r="G32" i="15"/>
  <c r="O20" i="15"/>
  <c r="O21" i="15"/>
  <c r="O23" i="15"/>
  <c r="O25" i="15"/>
  <c r="K95" i="14"/>
  <c r="K86" i="14"/>
  <c r="O85" i="14"/>
  <c r="S81" i="14"/>
  <c r="K80" i="14"/>
  <c r="O81" i="14"/>
  <c r="K77" i="14"/>
  <c r="G70" i="14"/>
  <c r="K70" i="14"/>
  <c r="K71" i="14"/>
  <c r="O72" i="14"/>
  <c r="S70" i="14"/>
  <c r="K62" i="14"/>
  <c r="K63" i="14"/>
  <c r="O63" i="14"/>
  <c r="S65" i="14"/>
  <c r="G63" i="14"/>
  <c r="G64" i="14"/>
  <c r="G60" i="14"/>
  <c r="G50" i="14"/>
  <c r="G51" i="14"/>
  <c r="G52" i="14"/>
  <c r="G54" i="14"/>
  <c r="G55" i="14"/>
  <c r="K53" i="14"/>
  <c r="K54" i="14"/>
  <c r="O44" i="14"/>
  <c r="O45" i="14"/>
  <c r="K40" i="14"/>
  <c r="K38" i="14"/>
  <c r="O40" i="14"/>
  <c r="S39" i="14"/>
  <c r="S32" i="14"/>
  <c r="S31" i="14"/>
  <c r="S34" i="14"/>
  <c r="G21" i="14"/>
  <c r="G24" i="14"/>
  <c r="G27" i="14"/>
  <c r="S98" i="13"/>
  <c r="K91" i="13"/>
  <c r="O92" i="13"/>
  <c r="S90" i="13"/>
  <c r="G92" i="13"/>
  <c r="G93" i="13"/>
  <c r="O87" i="13"/>
  <c r="S85" i="13"/>
  <c r="G85" i="13"/>
  <c r="K85" i="13"/>
  <c r="K86" i="13"/>
  <c r="S81" i="13"/>
  <c r="G80" i="13"/>
  <c r="K81" i="13"/>
  <c r="O80" i="13"/>
  <c r="S76" i="13"/>
  <c r="G76" i="13"/>
  <c r="G78" i="13"/>
  <c r="G70" i="13"/>
  <c r="K72" i="13"/>
  <c r="O71" i="13"/>
  <c r="S71" i="13"/>
  <c r="S72" i="13"/>
  <c r="K63" i="13"/>
  <c r="K64" i="13"/>
  <c r="O62" i="13"/>
  <c r="O65" i="13"/>
  <c r="S62" i="13"/>
  <c r="S63" i="13"/>
  <c r="S66" i="13"/>
  <c r="S67" i="13"/>
  <c r="G62" i="13"/>
  <c r="S68" i="13"/>
  <c r="O57" i="13"/>
  <c r="S57" i="13"/>
  <c r="S58" i="13"/>
  <c r="G57" i="13"/>
  <c r="G58" i="13"/>
  <c r="O51" i="13"/>
  <c r="O52" i="13"/>
  <c r="S50" i="13"/>
  <c r="K50" i="13"/>
  <c r="K54" i="13"/>
  <c r="S43" i="13"/>
  <c r="G41" i="13"/>
  <c r="K40" i="13"/>
  <c r="O38" i="13"/>
  <c r="G38" i="13"/>
  <c r="G39" i="13"/>
  <c r="G40" i="13"/>
  <c r="O32" i="13"/>
  <c r="K31" i="13"/>
  <c r="G25" i="13"/>
  <c r="S26" i="13"/>
  <c r="S28" i="13"/>
  <c r="O20" i="13"/>
  <c r="K26" i="13"/>
  <c r="O21" i="13"/>
  <c r="O22" i="13"/>
  <c r="K25" i="13"/>
  <c r="S22" i="13"/>
  <c r="O27" i="13"/>
  <c r="G98" i="12"/>
  <c r="G95" i="12"/>
  <c r="G96" i="12"/>
  <c r="O91" i="12"/>
  <c r="O92" i="12"/>
  <c r="K88" i="12"/>
  <c r="G86" i="12"/>
  <c r="K80" i="12"/>
  <c r="O81" i="12"/>
  <c r="G77" i="12"/>
  <c r="O76" i="12"/>
  <c r="O77" i="12"/>
  <c r="G70" i="12"/>
  <c r="K71" i="12"/>
  <c r="O72" i="12"/>
  <c r="O73" i="12"/>
  <c r="O64" i="12"/>
  <c r="S66" i="12"/>
  <c r="G63" i="12"/>
  <c r="G59" i="12"/>
  <c r="G60" i="12"/>
  <c r="O54" i="12"/>
  <c r="G51" i="12"/>
  <c r="G54" i="12"/>
  <c r="G55" i="12"/>
  <c r="K53" i="12"/>
  <c r="O44" i="12"/>
  <c r="K40" i="12"/>
  <c r="K38" i="12"/>
  <c r="O38" i="12"/>
  <c r="S39" i="12"/>
  <c r="S35" i="12"/>
  <c r="G32" i="12"/>
  <c r="G35" i="12"/>
  <c r="K33" i="12"/>
  <c r="S32" i="12"/>
  <c r="S36" i="12"/>
  <c r="K24" i="12"/>
  <c r="K28" i="12"/>
  <c r="O21" i="12"/>
  <c r="O26" i="12"/>
  <c r="S19" i="12"/>
  <c r="S23" i="12"/>
  <c r="S28" i="12"/>
  <c r="G22" i="12"/>
  <c r="S26" i="12"/>
  <c r="G23" i="12"/>
  <c r="G26" i="12"/>
  <c r="K95" i="11"/>
  <c r="K91" i="11"/>
  <c r="G80" i="11"/>
  <c r="K82" i="11"/>
  <c r="O83" i="11"/>
  <c r="O82" i="11"/>
  <c r="S78" i="11"/>
  <c r="G78" i="11"/>
  <c r="O76" i="11"/>
  <c r="O78" i="11"/>
  <c r="G72" i="11"/>
  <c r="K73" i="11"/>
  <c r="S71" i="11"/>
  <c r="G70" i="11"/>
  <c r="K65" i="11"/>
  <c r="O66" i="11"/>
  <c r="G65" i="11"/>
  <c r="K63" i="11"/>
  <c r="O58" i="11"/>
  <c r="K57" i="11"/>
  <c r="K58" i="11"/>
  <c r="O52" i="11"/>
  <c r="O51" i="11"/>
  <c r="S50" i="11"/>
  <c r="G54" i="11"/>
  <c r="K51" i="11"/>
  <c r="K50" i="11"/>
  <c r="S44" i="11"/>
  <c r="O43" i="11"/>
  <c r="O45" i="11"/>
  <c r="G38" i="11"/>
  <c r="K40" i="11"/>
  <c r="K41" i="11"/>
  <c r="K32" i="11"/>
  <c r="O32" i="11"/>
  <c r="K35" i="11"/>
  <c r="S31" i="11"/>
  <c r="K36" i="11"/>
  <c r="O34" i="11"/>
  <c r="S34" i="11"/>
  <c r="S33" i="11"/>
  <c r="G34" i="11"/>
  <c r="G33" i="11"/>
  <c r="O26" i="11"/>
  <c r="S25" i="11"/>
  <c r="K23" i="11"/>
  <c r="O20" i="11"/>
  <c r="K22" i="11"/>
  <c r="O22" i="11"/>
  <c r="O29" i="11"/>
  <c r="G98" i="9"/>
  <c r="K91" i="9"/>
  <c r="S90" i="9"/>
  <c r="S91" i="9"/>
  <c r="S93" i="9"/>
  <c r="G88" i="9"/>
  <c r="S85" i="9"/>
  <c r="G85" i="9"/>
  <c r="K81" i="9"/>
  <c r="O80" i="9"/>
  <c r="G80" i="9"/>
  <c r="G83" i="9"/>
  <c r="S76" i="9"/>
  <c r="G76" i="9"/>
  <c r="K77" i="9"/>
  <c r="K78" i="9"/>
  <c r="O71" i="9"/>
  <c r="O73" i="9"/>
  <c r="S70" i="9"/>
  <c r="S72" i="9"/>
  <c r="K72" i="9"/>
  <c r="K74" i="9"/>
  <c r="G62" i="9"/>
  <c r="G63" i="9"/>
  <c r="K63" i="9"/>
  <c r="O62" i="9"/>
  <c r="S63" i="9"/>
  <c r="O67" i="9"/>
  <c r="S62" i="9"/>
  <c r="O68" i="9"/>
  <c r="G57" i="9"/>
  <c r="G60" i="9"/>
  <c r="O50" i="9"/>
  <c r="S52" i="9"/>
  <c r="G51" i="9"/>
  <c r="G53" i="9"/>
  <c r="G54" i="9"/>
  <c r="S43" i="9"/>
  <c r="G44" i="9"/>
  <c r="K44" i="9"/>
  <c r="G40" i="9"/>
  <c r="K38" i="9"/>
  <c r="K39" i="9"/>
  <c r="O31" i="9"/>
  <c r="S35" i="9"/>
  <c r="O34" i="9"/>
  <c r="S33" i="9"/>
  <c r="S25" i="9"/>
  <c r="O20" i="9"/>
  <c r="G24" i="9"/>
  <c r="K22" i="9"/>
  <c r="K24" i="9"/>
  <c r="G26" i="9"/>
  <c r="S27" i="9"/>
  <c r="S19" i="9"/>
  <c r="K23" i="9"/>
  <c r="G27" i="9"/>
  <c r="G29" i="9"/>
  <c r="G19" i="9"/>
  <c r="S23" i="9"/>
  <c r="S22" i="9"/>
  <c r="O27" i="9"/>
  <c r="O29" i="9"/>
  <c r="K96" i="10"/>
  <c r="S90" i="10"/>
  <c r="G90" i="10"/>
  <c r="O90" i="10"/>
  <c r="G86" i="10"/>
  <c r="K86" i="10"/>
  <c r="O85" i="10"/>
  <c r="O87" i="10"/>
  <c r="S81" i="10"/>
  <c r="G77" i="10"/>
  <c r="K76" i="10"/>
  <c r="K77" i="10"/>
  <c r="S78" i="10"/>
  <c r="S72" i="10"/>
  <c r="K70" i="10"/>
  <c r="K71" i="10"/>
  <c r="O72" i="10"/>
  <c r="S71" i="10"/>
  <c r="S73" i="10"/>
  <c r="S74" i="10"/>
  <c r="K65" i="10"/>
  <c r="K62" i="10"/>
  <c r="K67" i="10"/>
  <c r="K68" i="10"/>
  <c r="O64" i="10"/>
  <c r="S65" i="10"/>
  <c r="S63" i="10"/>
  <c r="S66" i="10"/>
  <c r="G60" i="10"/>
  <c r="K59" i="10"/>
  <c r="S57" i="10"/>
  <c r="K51" i="10"/>
  <c r="K50" i="10"/>
  <c r="O54" i="10"/>
  <c r="S51" i="10"/>
  <c r="S53" i="10"/>
  <c r="G50" i="10"/>
  <c r="S54" i="10"/>
  <c r="G51" i="10"/>
  <c r="G54" i="10"/>
  <c r="G45" i="10"/>
  <c r="K44" i="10"/>
  <c r="K39" i="10"/>
  <c r="S33" i="10"/>
  <c r="G34" i="10"/>
  <c r="K32" i="10"/>
  <c r="O32" i="10"/>
  <c r="O34" i="10"/>
  <c r="O20" i="10"/>
  <c r="O23" i="10"/>
  <c r="O26" i="10"/>
  <c r="O29" i="10"/>
  <c r="S98" i="8"/>
  <c r="O95" i="8"/>
  <c r="O96" i="8"/>
  <c r="G91" i="8"/>
  <c r="S88" i="8"/>
  <c r="O85" i="8"/>
  <c r="O86" i="8"/>
  <c r="K80" i="8"/>
  <c r="S80" i="8"/>
  <c r="G81" i="8"/>
  <c r="G82" i="8"/>
  <c r="O77" i="8"/>
  <c r="G78" i="8"/>
  <c r="K76" i="8"/>
  <c r="G72" i="8"/>
  <c r="K71" i="8"/>
  <c r="K74" i="8"/>
  <c r="S68" i="8"/>
  <c r="O66" i="8"/>
  <c r="G63" i="8"/>
  <c r="G57" i="8"/>
  <c r="O57" i="8"/>
  <c r="O59" i="8"/>
  <c r="S53" i="8"/>
  <c r="O52" i="8"/>
  <c r="O54" i="8"/>
  <c r="S50" i="8"/>
  <c r="G53" i="8"/>
  <c r="G45" i="8"/>
  <c r="S38" i="8"/>
  <c r="G40" i="8"/>
  <c r="O39" i="8"/>
  <c r="G33" i="8"/>
  <c r="G35" i="8"/>
  <c r="G36" i="8"/>
  <c r="O31" i="8"/>
  <c r="K35" i="8"/>
  <c r="O35" i="8"/>
  <c r="G32" i="8"/>
  <c r="O34" i="8"/>
  <c r="S35" i="8"/>
  <c r="O25" i="8"/>
  <c r="S25" i="8"/>
  <c r="S27" i="8"/>
  <c r="G19" i="8"/>
  <c r="G26" i="8"/>
  <c r="K19" i="8"/>
  <c r="K21" i="8"/>
  <c r="G25" i="8"/>
  <c r="G27" i="8"/>
  <c r="G28" i="8"/>
  <c r="O20" i="8"/>
  <c r="K27" i="8"/>
  <c r="O90" i="7"/>
  <c r="O92" i="7"/>
  <c r="G81" i="7"/>
  <c r="O82" i="7"/>
  <c r="O73" i="7"/>
  <c r="S57" i="7"/>
  <c r="S58" i="7"/>
  <c r="G57" i="7"/>
  <c r="O58" i="7"/>
  <c r="G52" i="7"/>
  <c r="G54" i="7"/>
  <c r="K52" i="7"/>
  <c r="S44" i="7"/>
  <c r="S45" i="7"/>
  <c r="K38" i="7"/>
  <c r="O38" i="7"/>
  <c r="S39" i="7"/>
  <c r="S40" i="7"/>
  <c r="S41" i="7"/>
  <c r="G34" i="7"/>
  <c r="K31" i="7"/>
  <c r="O33" i="7"/>
  <c r="K32" i="7"/>
  <c r="K34" i="7"/>
  <c r="O32" i="7"/>
  <c r="K35" i="7"/>
  <c r="O34" i="7"/>
  <c r="S33" i="7"/>
  <c r="S32" i="7"/>
  <c r="G31" i="7"/>
  <c r="G32" i="7"/>
  <c r="S35" i="7"/>
  <c r="S36" i="7"/>
  <c r="S19" i="7"/>
  <c r="O25" i="7"/>
  <c r="O27" i="7"/>
  <c r="S23" i="7"/>
  <c r="S26" i="7"/>
  <c r="K24" i="7"/>
  <c r="K25" i="7"/>
  <c r="O21" i="7"/>
  <c r="O23" i="7"/>
  <c r="K27" i="7"/>
  <c r="G39" i="6"/>
  <c r="K35" i="6"/>
  <c r="K48" i="6"/>
  <c r="O46" i="6"/>
  <c r="O43" i="6"/>
  <c r="S36" i="6"/>
  <c r="S39" i="6"/>
  <c r="S43" i="6"/>
  <c r="O50" i="6"/>
  <c r="O51" i="6"/>
  <c r="O53" i="6"/>
  <c r="O54" i="6"/>
  <c r="O57" i="6"/>
  <c r="O59" i="6"/>
  <c r="O60" i="6"/>
  <c r="O62" i="6"/>
  <c r="O63" i="6"/>
  <c r="O65" i="6"/>
  <c r="O66" i="6"/>
  <c r="O68" i="6"/>
  <c r="O71" i="6"/>
  <c r="O72" i="6"/>
  <c r="O74" i="6"/>
  <c r="O77" i="6"/>
  <c r="O78" i="6"/>
  <c r="O80" i="6"/>
  <c r="O81" i="6"/>
  <c r="O83" i="6"/>
  <c r="O86" i="6"/>
  <c r="O87" i="6"/>
  <c r="O90" i="6"/>
  <c r="O92" i="6"/>
  <c r="O93" i="6"/>
  <c r="O95" i="6"/>
  <c r="O96" i="6"/>
  <c r="O98" i="6"/>
  <c r="S48" i="6"/>
  <c r="G19" i="6"/>
  <c r="G22" i="6"/>
  <c r="G23" i="6"/>
  <c r="G25" i="6"/>
  <c r="G28" i="6"/>
  <c r="G29" i="6"/>
  <c r="G31" i="6"/>
  <c r="G34" i="6"/>
  <c r="G36" i="6"/>
  <c r="G38" i="6"/>
  <c r="G85" i="6"/>
  <c r="G86" i="6"/>
  <c r="K43" i="6"/>
  <c r="G45" i="6"/>
  <c r="O38" i="6"/>
  <c r="O40" i="6"/>
  <c r="O41" i="6"/>
  <c r="K31" i="6"/>
  <c r="K34" i="6"/>
  <c r="S32" i="6"/>
  <c r="K36" i="6"/>
  <c r="S60" i="7"/>
  <c r="S63" i="7"/>
  <c r="S66" i="7"/>
  <c r="S72" i="7"/>
  <c r="S78" i="7"/>
  <c r="S81" i="7"/>
  <c r="S90" i="7"/>
  <c r="G24" i="5"/>
  <c r="O32" i="5"/>
  <c r="O51" i="5"/>
  <c r="K59" i="5"/>
  <c r="K62" i="5"/>
  <c r="G71" i="5"/>
  <c r="S74" i="5"/>
  <c r="S90" i="5"/>
  <c r="O19" i="6"/>
  <c r="O22" i="6"/>
  <c r="O25" i="6"/>
  <c r="O28" i="6"/>
  <c r="O31" i="6"/>
  <c r="O35" i="6"/>
  <c r="O52" i="6"/>
  <c r="O55" i="6"/>
  <c r="O58" i="6"/>
  <c r="O64" i="6"/>
  <c r="O67" i="6"/>
  <c r="O70" i="6"/>
  <c r="O73" i="6"/>
  <c r="O76" i="6"/>
  <c r="O82" i="6"/>
  <c r="O85" i="6"/>
  <c r="O88" i="6"/>
  <c r="O91" i="6"/>
  <c r="O97" i="6"/>
  <c r="G24" i="7"/>
  <c r="G33" i="7"/>
  <c r="G58" i="7"/>
  <c r="K85" i="7"/>
  <c r="S45" i="5"/>
  <c r="G25" i="5"/>
  <c r="K41" i="5"/>
  <c r="G72" i="5"/>
  <c r="G87" i="5"/>
  <c r="O33" i="6"/>
  <c r="O34" i="6"/>
  <c r="O36" i="6"/>
  <c r="S40" i="6"/>
  <c r="K45" i="6"/>
  <c r="G74" i="7"/>
  <c r="G76" i="7"/>
  <c r="G77" i="7"/>
  <c r="G80" i="7"/>
  <c r="K86" i="7"/>
  <c r="O19" i="8"/>
  <c r="K40" i="8"/>
  <c r="O35" i="5"/>
  <c r="O36" i="5"/>
  <c r="S50" i="5"/>
  <c r="O54" i="5"/>
  <c r="K65" i="5"/>
  <c r="K68" i="5"/>
  <c r="K70" i="5"/>
  <c r="S97" i="5"/>
  <c r="S19" i="6"/>
  <c r="S20" i="6"/>
  <c r="S22" i="6"/>
  <c r="S23" i="6"/>
  <c r="S25" i="6"/>
  <c r="S26" i="6"/>
  <c r="S28" i="6"/>
  <c r="S29" i="6"/>
  <c r="S31" i="6"/>
  <c r="S41" i="6"/>
  <c r="K46" i="6"/>
  <c r="S50" i="6"/>
  <c r="S52" i="6"/>
  <c r="S53" i="6"/>
  <c r="S55" i="6"/>
  <c r="S58" i="6"/>
  <c r="S59" i="6"/>
  <c r="S62" i="6"/>
  <c r="S64" i="6"/>
  <c r="S65" i="6"/>
  <c r="S67" i="6"/>
  <c r="S68" i="6"/>
  <c r="S70" i="6"/>
  <c r="S71" i="6"/>
  <c r="S73" i="6"/>
  <c r="S74" i="6"/>
  <c r="S76" i="6"/>
  <c r="S77" i="6"/>
  <c r="S80" i="6"/>
  <c r="S82" i="6"/>
  <c r="S83" i="6"/>
  <c r="S85" i="6"/>
  <c r="S86" i="6"/>
  <c r="S88" i="6"/>
  <c r="S91" i="6"/>
  <c r="S92" i="6"/>
  <c r="S93" i="6"/>
  <c r="S95" i="6"/>
  <c r="S97" i="6"/>
  <c r="S98" i="6"/>
  <c r="O22" i="7"/>
  <c r="O31" i="7"/>
  <c r="G40" i="7"/>
  <c r="O44" i="7"/>
  <c r="K46" i="7"/>
  <c r="S50" i="7"/>
  <c r="K55" i="7"/>
  <c r="G60" i="7"/>
  <c r="G63" i="7"/>
  <c r="G66" i="7"/>
  <c r="G72" i="7"/>
  <c r="O19" i="5"/>
  <c r="S31" i="5"/>
  <c r="S32" i="5"/>
  <c r="K44" i="5"/>
  <c r="K46" i="5"/>
  <c r="S51" i="5"/>
  <c r="O59" i="5"/>
  <c r="K71" i="5"/>
  <c r="G78" i="5"/>
  <c r="S21" i="6"/>
  <c r="S24" i="6"/>
  <c r="S27" i="6"/>
  <c r="S33" i="6"/>
  <c r="S34" i="6"/>
  <c r="S35" i="6"/>
  <c r="G40" i="6"/>
  <c r="O44" i="6"/>
  <c r="S51" i="6"/>
  <c r="S54" i="6"/>
  <c r="S57" i="6"/>
  <c r="S60" i="6"/>
  <c r="S63" i="6"/>
  <c r="S66" i="6"/>
  <c r="S72" i="6"/>
  <c r="S78" i="6"/>
  <c r="S81" i="6"/>
  <c r="S87" i="6"/>
  <c r="S90" i="6"/>
  <c r="S96" i="6"/>
  <c r="S21" i="7"/>
  <c r="G41" i="7"/>
  <c r="O45" i="7"/>
  <c r="O53" i="7"/>
  <c r="K57" i="7"/>
  <c r="K58" i="7"/>
  <c r="K29" i="8"/>
  <c r="S46" i="8"/>
  <c r="K62" i="8"/>
  <c r="K92" i="8"/>
  <c r="O20" i="5"/>
  <c r="G29" i="5"/>
  <c r="S33" i="5"/>
  <c r="O41" i="5"/>
  <c r="K48" i="5"/>
  <c r="S53" i="5"/>
  <c r="S57" i="5"/>
  <c r="K73" i="5"/>
  <c r="K74" i="5"/>
  <c r="K77" i="5"/>
  <c r="K80" i="5"/>
  <c r="K83" i="5"/>
  <c r="K86" i="5"/>
  <c r="G92" i="5"/>
  <c r="G41" i="6"/>
  <c r="O45" i="6"/>
  <c r="G50" i="6"/>
  <c r="G21" i="7"/>
  <c r="K39" i="7"/>
  <c r="S43" i="7"/>
  <c r="G50" i="7"/>
  <c r="O54" i="7"/>
  <c r="K60" i="7"/>
  <c r="K63" i="7"/>
  <c r="K64" i="7"/>
  <c r="K66" i="7"/>
  <c r="K67" i="7"/>
  <c r="K70" i="7"/>
  <c r="K72" i="7"/>
  <c r="K73" i="7"/>
  <c r="K76" i="7"/>
  <c r="K78" i="7"/>
  <c r="K81" i="7"/>
  <c r="K82" i="7"/>
  <c r="S95" i="7"/>
  <c r="G77" i="8"/>
  <c r="O23" i="5"/>
  <c r="G33" i="5"/>
  <c r="O44" i="5"/>
  <c r="S60" i="5"/>
  <c r="S62" i="5"/>
  <c r="K88" i="5"/>
  <c r="K90" i="5"/>
  <c r="G21" i="6"/>
  <c r="G24" i="6"/>
  <c r="G27" i="6"/>
  <c r="G33" i="6"/>
  <c r="G35" i="6"/>
  <c r="K40" i="6"/>
  <c r="S44" i="6"/>
  <c r="G51" i="6"/>
  <c r="G54" i="6"/>
  <c r="G57" i="6"/>
  <c r="G60" i="6"/>
  <c r="G66" i="6"/>
  <c r="G72" i="6"/>
  <c r="G78" i="6"/>
  <c r="G81" i="6"/>
  <c r="G87" i="6"/>
  <c r="G90" i="6"/>
  <c r="G93" i="6"/>
  <c r="G96" i="6"/>
  <c r="O19" i="7"/>
  <c r="O28" i="7"/>
  <c r="G43" i="7"/>
  <c r="O46" i="7"/>
  <c r="S53" i="7"/>
  <c r="O55" i="7"/>
  <c r="O57" i="7"/>
  <c r="K44" i="8"/>
  <c r="K29" i="5"/>
  <c r="S39" i="5"/>
  <c r="S41" i="5"/>
  <c r="O66" i="5"/>
  <c r="O85" i="5"/>
  <c r="O86" i="5"/>
  <c r="G20" i="6"/>
  <c r="G26" i="6"/>
  <c r="G32" i="6"/>
  <c r="G43" i="6"/>
  <c r="S27" i="7"/>
  <c r="O39" i="7"/>
  <c r="K41" i="7"/>
  <c r="G44" i="7"/>
  <c r="O72" i="7"/>
  <c r="O77" i="7"/>
  <c r="O78" i="7"/>
  <c r="O80" i="7"/>
  <c r="O81" i="7"/>
  <c r="O83" i="7"/>
  <c r="S87" i="7"/>
  <c r="S97" i="7"/>
  <c r="S98" i="7"/>
  <c r="O26" i="5"/>
  <c r="G35" i="5"/>
  <c r="G36" i="5"/>
  <c r="G38" i="5"/>
  <c r="G39" i="5"/>
  <c r="K51" i="5"/>
  <c r="K52" i="5"/>
  <c r="S63" i="5"/>
  <c r="S65" i="5"/>
  <c r="S67" i="5"/>
  <c r="K93" i="5"/>
  <c r="K96" i="5"/>
  <c r="K97" i="5"/>
  <c r="K19" i="6"/>
  <c r="K21" i="6"/>
  <c r="K22" i="6"/>
  <c r="K24" i="6"/>
  <c r="K25" i="6"/>
  <c r="K27" i="6"/>
  <c r="K28" i="6"/>
  <c r="K33" i="6"/>
  <c r="O39" i="6"/>
  <c r="G44" i="6"/>
  <c r="O48" i="6"/>
  <c r="K51" i="6"/>
  <c r="K52" i="6"/>
  <c r="K54" i="6"/>
  <c r="K55" i="6"/>
  <c r="K57" i="6"/>
  <c r="K58" i="6"/>
  <c r="K60" i="6"/>
  <c r="K62" i="6"/>
  <c r="K63" i="6"/>
  <c r="K64" i="6"/>
  <c r="K66" i="6"/>
  <c r="K67" i="6"/>
  <c r="K70" i="6"/>
  <c r="K72" i="6"/>
  <c r="K73" i="6"/>
  <c r="K76" i="6"/>
  <c r="K78" i="6"/>
  <c r="K81" i="6"/>
  <c r="K82" i="6"/>
  <c r="K85" i="6"/>
  <c r="K87" i="6"/>
  <c r="K88" i="6"/>
  <c r="K90" i="6"/>
  <c r="K91" i="6"/>
  <c r="K93" i="6"/>
  <c r="K96" i="6"/>
  <c r="K97" i="6"/>
  <c r="G27" i="7"/>
  <c r="S46" i="7"/>
  <c r="O48" i="7"/>
  <c r="K50" i="7"/>
  <c r="G53" i="7"/>
  <c r="S54" i="7"/>
  <c r="S55" i="7"/>
  <c r="O64" i="7"/>
  <c r="O67" i="7"/>
  <c r="O70" i="7"/>
  <c r="K32" i="5"/>
  <c r="S43" i="5"/>
  <c r="S44" i="5"/>
  <c r="G59" i="5"/>
  <c r="G60" i="5"/>
  <c r="G62" i="5"/>
  <c r="G63" i="5"/>
  <c r="O76" i="5"/>
  <c r="O82" i="5"/>
  <c r="O87" i="5"/>
  <c r="K95" i="5"/>
  <c r="K20" i="6"/>
  <c r="K23" i="6"/>
  <c r="K26" i="6"/>
  <c r="K29" i="6"/>
  <c r="K32" i="6"/>
  <c r="S38" i="6"/>
  <c r="S46" i="6"/>
  <c r="K53" i="6"/>
  <c r="K59" i="6"/>
  <c r="K65" i="6"/>
  <c r="K68" i="6"/>
  <c r="K71" i="6"/>
  <c r="K74" i="6"/>
  <c r="K77" i="6"/>
  <c r="K80" i="6"/>
  <c r="K83" i="6"/>
  <c r="K86" i="6"/>
  <c r="K92" i="6"/>
  <c r="K95" i="6"/>
  <c r="K98" i="6"/>
  <c r="K26" i="7"/>
  <c r="G36" i="7"/>
  <c r="S38" i="7"/>
  <c r="O40" i="7"/>
  <c r="K43" i="7"/>
  <c r="G45" i="7"/>
  <c r="O43" i="8"/>
  <c r="K19" i="9"/>
  <c r="O81" i="8"/>
  <c r="G86" i="8"/>
  <c r="O90" i="8"/>
  <c r="G95" i="8"/>
  <c r="O22" i="9"/>
  <c r="O39" i="9"/>
  <c r="O48" i="9"/>
  <c r="K76" i="9"/>
  <c r="K24" i="8"/>
  <c r="K25" i="8"/>
  <c r="K36" i="8"/>
  <c r="K45" i="8"/>
  <c r="K54" i="8"/>
  <c r="K63" i="8"/>
  <c r="K72" i="8"/>
  <c r="O21" i="10"/>
  <c r="O24" i="10"/>
  <c r="O27" i="10"/>
  <c r="O33" i="10"/>
  <c r="S39" i="10"/>
  <c r="S40" i="10"/>
  <c r="K45" i="10"/>
  <c r="O50" i="10"/>
  <c r="G55" i="10"/>
  <c r="O59" i="10"/>
  <c r="G64" i="10"/>
  <c r="O68" i="10"/>
  <c r="G73" i="10"/>
  <c r="O77" i="10"/>
  <c r="G82" i="10"/>
  <c r="O86" i="10"/>
  <c r="G91" i="10"/>
  <c r="O95" i="10"/>
  <c r="S21" i="9"/>
  <c r="S38" i="9"/>
  <c r="O41" i="9"/>
  <c r="K43" i="9"/>
  <c r="K52" i="9"/>
  <c r="O21" i="8"/>
  <c r="O53" i="8"/>
  <c r="O62" i="8"/>
  <c r="O71" i="8"/>
  <c r="O83" i="8"/>
  <c r="G88" i="8"/>
  <c r="O92" i="8"/>
  <c r="G97" i="8"/>
  <c r="O19" i="10"/>
  <c r="O22" i="10"/>
  <c r="O25" i="10"/>
  <c r="O28" i="10"/>
  <c r="O31" i="10"/>
  <c r="O35" i="10"/>
  <c r="G83" i="10"/>
  <c r="G92" i="10"/>
  <c r="O96" i="10"/>
  <c r="G21" i="9"/>
  <c r="G55" i="9"/>
  <c r="S57" i="9"/>
  <c r="K66" i="9"/>
  <c r="G87" i="7"/>
  <c r="G90" i="7"/>
  <c r="O22" i="8"/>
  <c r="O24" i="8"/>
  <c r="S43" i="8"/>
  <c r="S52" i="8"/>
  <c r="S70" i="8"/>
  <c r="S19" i="10"/>
  <c r="S22" i="10"/>
  <c r="S25" i="10"/>
  <c r="S28" i="10"/>
  <c r="S31" i="10"/>
  <c r="G39" i="10"/>
  <c r="G40" i="10"/>
  <c r="O44" i="10"/>
  <c r="K54" i="10"/>
  <c r="S58" i="10"/>
  <c r="K63" i="10"/>
  <c r="S67" i="10"/>
  <c r="K72" i="10"/>
  <c r="S76" i="10"/>
  <c r="K81" i="10"/>
  <c r="S85" i="10"/>
  <c r="K90" i="10"/>
  <c r="K20" i="9"/>
  <c r="K29" i="9"/>
  <c r="G38" i="9"/>
  <c r="O43" i="9"/>
  <c r="O52" i="9"/>
  <c r="S59" i="9"/>
  <c r="G28" i="11"/>
  <c r="G45" i="11"/>
  <c r="K67" i="11"/>
  <c r="O92" i="11"/>
  <c r="S51" i="12"/>
  <c r="S20" i="8"/>
  <c r="O23" i="8"/>
  <c r="G43" i="8"/>
  <c r="G52" i="8"/>
  <c r="G70" i="8"/>
  <c r="K78" i="8"/>
  <c r="G80" i="8"/>
  <c r="S82" i="8"/>
  <c r="K87" i="8"/>
  <c r="S91" i="8"/>
  <c r="O93" i="8"/>
  <c r="K96" i="8"/>
  <c r="G98" i="8"/>
  <c r="S20" i="10"/>
  <c r="S23" i="10"/>
  <c r="S26" i="10"/>
  <c r="S29" i="10"/>
  <c r="S32" i="10"/>
  <c r="S34" i="10"/>
  <c r="G41" i="10"/>
  <c r="G48" i="10"/>
  <c r="S50" i="10"/>
  <c r="K55" i="10"/>
  <c r="S59" i="10"/>
  <c r="K64" i="10"/>
  <c r="S68" i="10"/>
  <c r="K73" i="10"/>
  <c r="S77" i="10"/>
  <c r="K82" i="10"/>
  <c r="S86" i="10"/>
  <c r="K91" i="10"/>
  <c r="S95" i="10"/>
  <c r="O19" i="9"/>
  <c r="O28" i="9"/>
  <c r="S40" i="9"/>
  <c r="O51" i="9"/>
  <c r="O91" i="9"/>
  <c r="O92" i="9"/>
  <c r="K27" i="11"/>
  <c r="K33" i="11"/>
  <c r="O41" i="11"/>
  <c r="O65" i="11"/>
  <c r="G88" i="11"/>
  <c r="K32" i="12"/>
  <c r="G68" i="12"/>
  <c r="S87" i="12"/>
  <c r="O90" i="12"/>
  <c r="K90" i="7"/>
  <c r="K91" i="7"/>
  <c r="K97" i="7"/>
  <c r="S21" i="8"/>
  <c r="K51" i="8"/>
  <c r="K60" i="8"/>
  <c r="O53" i="10"/>
  <c r="G58" i="10"/>
  <c r="O62" i="10"/>
  <c r="G67" i="10"/>
  <c r="O71" i="10"/>
  <c r="G76" i="10"/>
  <c r="O80" i="10"/>
  <c r="G85" i="10"/>
  <c r="S41" i="9"/>
  <c r="O44" i="9"/>
  <c r="S50" i="9"/>
  <c r="O53" i="9"/>
  <c r="O65" i="9"/>
  <c r="O40" i="11"/>
  <c r="K43" i="11"/>
  <c r="O64" i="11"/>
  <c r="G50" i="12"/>
  <c r="G21" i="8"/>
  <c r="S22" i="8"/>
  <c r="G29" i="8"/>
  <c r="S29" i="8"/>
  <c r="S58" i="8"/>
  <c r="S67" i="8"/>
  <c r="S76" i="8"/>
  <c r="G20" i="10"/>
  <c r="G23" i="10"/>
  <c r="G26" i="10"/>
  <c r="G29" i="10"/>
  <c r="G32" i="10"/>
  <c r="O46" i="10"/>
  <c r="S52" i="10"/>
  <c r="K57" i="10"/>
  <c r="K66" i="10"/>
  <c r="S70" i="10"/>
  <c r="S88" i="10"/>
  <c r="K93" i="10"/>
  <c r="S97" i="10"/>
  <c r="K26" i="9"/>
  <c r="S60" i="11"/>
  <c r="G58" i="8"/>
  <c r="G67" i="8"/>
  <c r="G76" i="8"/>
  <c r="K81" i="8"/>
  <c r="S85" i="8"/>
  <c r="K90" i="8"/>
  <c r="G21" i="10"/>
  <c r="G24" i="10"/>
  <c r="G27" i="10"/>
  <c r="G33" i="10"/>
  <c r="K85" i="10"/>
  <c r="O25" i="9"/>
  <c r="G50" i="9"/>
  <c r="O54" i="9"/>
  <c r="O55" i="9"/>
  <c r="O82" i="9"/>
  <c r="O63" i="12"/>
  <c r="O85" i="7"/>
  <c r="O88" i="7"/>
  <c r="O91" i="7"/>
  <c r="O97" i="7"/>
  <c r="K20" i="8"/>
  <c r="G23" i="8"/>
  <c r="G24" i="8"/>
  <c r="O27" i="8"/>
  <c r="K39" i="8"/>
  <c r="K48" i="8"/>
  <c r="K57" i="8"/>
  <c r="K66" i="8"/>
  <c r="K21" i="10"/>
  <c r="K24" i="10"/>
  <c r="K27" i="10"/>
  <c r="K33" i="10"/>
  <c r="O39" i="10"/>
  <c r="K43" i="10"/>
  <c r="G52" i="10"/>
  <c r="O65" i="10"/>
  <c r="G70" i="10"/>
  <c r="O74" i="10"/>
  <c r="O83" i="10"/>
  <c r="G88" i="10"/>
  <c r="O92" i="10"/>
  <c r="G97" i="10"/>
  <c r="S24" i="9"/>
  <c r="G43" i="9"/>
  <c r="S44" i="9"/>
  <c r="G52" i="9"/>
  <c r="S53" i="9"/>
  <c r="K58" i="9"/>
  <c r="G78" i="9"/>
  <c r="K85" i="9"/>
  <c r="S60" i="12"/>
  <c r="S26" i="8"/>
  <c r="O38" i="8"/>
  <c r="O65" i="8"/>
  <c r="O74" i="8"/>
  <c r="S77" i="8"/>
  <c r="O80" i="8"/>
  <c r="K82" i="8"/>
  <c r="G85" i="8"/>
  <c r="S86" i="8"/>
  <c r="K91" i="8"/>
  <c r="S95" i="8"/>
  <c r="O98" i="8"/>
  <c r="K19" i="10"/>
  <c r="K22" i="10"/>
  <c r="K25" i="10"/>
  <c r="K28" i="10"/>
  <c r="K31" i="10"/>
  <c r="K34" i="10"/>
  <c r="O41" i="10"/>
  <c r="O48" i="10"/>
  <c r="G53" i="10"/>
  <c r="O57" i="10"/>
  <c r="G62" i="10"/>
  <c r="O66" i="10"/>
  <c r="G71" i="10"/>
  <c r="G80" i="10"/>
  <c r="O93" i="10"/>
  <c r="K40" i="9"/>
  <c r="K41" i="9"/>
  <c r="K50" i="9"/>
  <c r="G31" i="11"/>
  <c r="O35" i="11"/>
  <c r="O53" i="11"/>
  <c r="O54" i="11"/>
  <c r="O74" i="11"/>
  <c r="K76" i="11"/>
  <c r="K23" i="12"/>
  <c r="S78" i="12"/>
  <c r="S60" i="9"/>
  <c r="K64" i="9"/>
  <c r="K70" i="9"/>
  <c r="S73" i="9"/>
  <c r="S39" i="11"/>
  <c r="S40" i="11"/>
  <c r="K44" i="11"/>
  <c r="K45" i="11"/>
  <c r="G48" i="11"/>
  <c r="S63" i="11"/>
  <c r="S64" i="11"/>
  <c r="K68" i="11"/>
  <c r="S72" i="11"/>
  <c r="S73" i="11"/>
  <c r="K77" i="11"/>
  <c r="K78" i="11"/>
  <c r="S81" i="11"/>
  <c r="S82" i="11"/>
  <c r="K87" i="11"/>
  <c r="S91" i="11"/>
  <c r="O95" i="11"/>
  <c r="O22" i="12"/>
  <c r="G27" i="12"/>
  <c r="O31" i="12"/>
  <c r="O39" i="12"/>
  <c r="S44" i="12"/>
  <c r="S53" i="12"/>
  <c r="K58" i="12"/>
  <c r="S62" i="12"/>
  <c r="K67" i="12"/>
  <c r="S71" i="12"/>
  <c r="K76" i="12"/>
  <c r="S80" i="12"/>
  <c r="K85" i="12"/>
  <c r="K20" i="13"/>
  <c r="G19" i="14"/>
  <c r="G22" i="14"/>
  <c r="G25" i="14"/>
  <c r="G28" i="14"/>
  <c r="G31" i="14"/>
  <c r="S51" i="14"/>
  <c r="S81" i="15"/>
  <c r="S67" i="9"/>
  <c r="S51" i="11"/>
  <c r="S52" i="11"/>
  <c r="S53" i="11"/>
  <c r="O55" i="11"/>
  <c r="G60" i="11"/>
  <c r="G62" i="11"/>
  <c r="O85" i="11"/>
  <c r="G90" i="11"/>
  <c r="K98" i="11"/>
  <c r="G19" i="12"/>
  <c r="O23" i="12"/>
  <c r="G28" i="12"/>
  <c r="O32" i="12"/>
  <c r="G52" i="12"/>
  <c r="O65" i="12"/>
  <c r="G59" i="9"/>
  <c r="O63" i="9"/>
  <c r="G73" i="9"/>
  <c r="S92" i="9"/>
  <c r="S95" i="9"/>
  <c r="S98" i="9"/>
  <c r="S19" i="11"/>
  <c r="G40" i="11"/>
  <c r="O44" i="11"/>
  <c r="K48" i="11"/>
  <c r="G64" i="11"/>
  <c r="O68" i="11"/>
  <c r="G73" i="11"/>
  <c r="O77" i="11"/>
  <c r="G82" i="11"/>
  <c r="O86" i="11"/>
  <c r="G91" i="11"/>
  <c r="S21" i="12"/>
  <c r="K26" i="12"/>
  <c r="K35" i="12"/>
  <c r="S38" i="12"/>
  <c r="G44" i="12"/>
  <c r="O48" i="12"/>
  <c r="G53" i="12"/>
  <c r="O57" i="12"/>
  <c r="G62" i="12"/>
  <c r="O66" i="12"/>
  <c r="G71" i="12"/>
  <c r="G80" i="12"/>
  <c r="O93" i="12"/>
  <c r="K21" i="13"/>
  <c r="S24" i="13"/>
  <c r="K28" i="13"/>
  <c r="G65" i="13"/>
  <c r="O77" i="9"/>
  <c r="G82" i="9"/>
  <c r="S83" i="9"/>
  <c r="O86" i="9"/>
  <c r="K88" i="9"/>
  <c r="G91" i="9"/>
  <c r="S20" i="11"/>
  <c r="S21" i="11"/>
  <c r="G51" i="11"/>
  <c r="G52" i="11"/>
  <c r="S54" i="11"/>
  <c r="S55" i="11"/>
  <c r="K59" i="11"/>
  <c r="K60" i="11"/>
  <c r="S93" i="11"/>
  <c r="S95" i="11"/>
  <c r="O97" i="11"/>
  <c r="O98" i="11"/>
  <c r="S22" i="12"/>
  <c r="K27" i="12"/>
  <c r="S31" i="12"/>
  <c r="G38" i="12"/>
  <c r="K78" i="12"/>
  <c r="S82" i="12"/>
  <c r="K87" i="12"/>
  <c r="S91" i="12"/>
  <c r="K96" i="12"/>
  <c r="G23" i="13"/>
  <c r="S36" i="13"/>
  <c r="K62" i="13"/>
  <c r="S41" i="14"/>
  <c r="O43" i="14"/>
  <c r="K65" i="14"/>
  <c r="G74" i="9"/>
  <c r="G93" i="9"/>
  <c r="G97" i="9"/>
  <c r="K38" i="11"/>
  <c r="K39" i="11"/>
  <c r="S43" i="11"/>
  <c r="G53" i="11"/>
  <c r="S67" i="11"/>
  <c r="K71" i="11"/>
  <c r="K72" i="11"/>
  <c r="S76" i="11"/>
  <c r="K80" i="11"/>
  <c r="K81" i="11"/>
  <c r="S85" i="11"/>
  <c r="K90" i="11"/>
  <c r="G21" i="12"/>
  <c r="O25" i="12"/>
  <c r="O34" i="12"/>
  <c r="K36" i="12"/>
  <c r="K43" i="12"/>
  <c r="K52" i="12"/>
  <c r="S65" i="12"/>
  <c r="K70" i="12"/>
  <c r="S74" i="12"/>
  <c r="S92" i="12"/>
  <c r="K97" i="12"/>
  <c r="S25" i="13"/>
  <c r="K62" i="11"/>
  <c r="O57" i="9"/>
  <c r="S64" i="9"/>
  <c r="K73" i="9"/>
  <c r="G20" i="11"/>
  <c r="O38" i="11"/>
  <c r="G43" i="11"/>
  <c r="O46" i="11"/>
  <c r="G66" i="11"/>
  <c r="G67" i="11"/>
  <c r="O70" i="11"/>
  <c r="O71" i="11"/>
  <c r="G76" i="11"/>
  <c r="O80" i="11"/>
  <c r="G85" i="11"/>
  <c r="G95" i="11"/>
  <c r="K20" i="12"/>
  <c r="S24" i="12"/>
  <c r="K29" i="12"/>
  <c r="S33" i="12"/>
  <c r="S40" i="12"/>
  <c r="G46" i="12"/>
  <c r="O51" i="12"/>
  <c r="O60" i="12"/>
  <c r="G65" i="12"/>
  <c r="G74" i="12"/>
  <c r="O78" i="12"/>
  <c r="G83" i="12"/>
  <c r="O87" i="12"/>
  <c r="G92" i="12"/>
  <c r="O96" i="12"/>
  <c r="S19" i="13"/>
  <c r="K23" i="13"/>
  <c r="G35" i="13"/>
  <c r="O78" i="13"/>
  <c r="S60" i="14"/>
  <c r="O59" i="9"/>
  <c r="S24" i="11"/>
  <c r="S36" i="11"/>
  <c r="O50" i="11"/>
  <c r="K54" i="11"/>
  <c r="S57" i="11"/>
  <c r="S58" i="11"/>
  <c r="O62" i="11"/>
  <c r="S87" i="11"/>
  <c r="K92" i="11"/>
  <c r="G96" i="11"/>
  <c r="G97" i="11"/>
  <c r="K21" i="12"/>
  <c r="S25" i="12"/>
  <c r="S34" i="12"/>
  <c r="O36" i="12"/>
  <c r="G40" i="12"/>
  <c r="S41" i="12"/>
  <c r="K45" i="12"/>
  <c r="K54" i="12"/>
  <c r="S58" i="12"/>
  <c r="K63" i="12"/>
  <c r="S67" i="12"/>
  <c r="K72" i="12"/>
  <c r="S76" i="12"/>
  <c r="K81" i="12"/>
  <c r="S85" i="12"/>
  <c r="K90" i="12"/>
  <c r="O97" i="12"/>
  <c r="K33" i="13"/>
  <c r="K98" i="13"/>
  <c r="G64" i="9"/>
  <c r="O66" i="9"/>
  <c r="G70" i="9"/>
  <c r="O72" i="9"/>
  <c r="K97" i="9"/>
  <c r="K20" i="11"/>
  <c r="S46" i="11"/>
  <c r="K66" i="11"/>
  <c r="S70" i="11"/>
  <c r="S88" i="11"/>
  <c r="K93" i="11"/>
  <c r="O19" i="12"/>
  <c r="G24" i="12"/>
  <c r="O28" i="12"/>
  <c r="G33" i="12"/>
  <c r="G41" i="12"/>
  <c r="K46" i="12"/>
  <c r="S50" i="12"/>
  <c r="K55" i="12"/>
  <c r="S59" i="12"/>
  <c r="K64" i="12"/>
  <c r="S68" i="12"/>
  <c r="K73" i="12"/>
  <c r="S77" i="12"/>
  <c r="K82" i="12"/>
  <c r="S86" i="12"/>
  <c r="K91" i="12"/>
  <c r="S95" i="12"/>
  <c r="O98" i="12"/>
  <c r="K24" i="13"/>
  <c r="S48" i="13"/>
  <c r="K71" i="13"/>
  <c r="O35" i="14"/>
  <c r="K39" i="14"/>
  <c r="G59" i="14"/>
  <c r="S65" i="9"/>
  <c r="S71" i="9"/>
  <c r="G77" i="9"/>
  <c r="O81" i="9"/>
  <c r="G86" i="9"/>
  <c r="S88" i="9"/>
  <c r="O90" i="9"/>
  <c r="K19" i="11"/>
  <c r="G23" i="11"/>
  <c r="G24" i="11"/>
  <c r="G57" i="11"/>
  <c r="G58" i="11"/>
  <c r="G87" i="11"/>
  <c r="O91" i="11"/>
  <c r="K96" i="11"/>
  <c r="O20" i="12"/>
  <c r="G25" i="12"/>
  <c r="O29" i="12"/>
  <c r="G34" i="12"/>
  <c r="K39" i="12"/>
  <c r="G76" i="12"/>
  <c r="O80" i="12"/>
  <c r="G85" i="12"/>
  <c r="G20" i="13"/>
  <c r="S21" i="13"/>
  <c r="G27" i="13"/>
  <c r="O31" i="13"/>
  <c r="O34" i="14"/>
  <c r="K20" i="15"/>
  <c r="K23" i="15"/>
  <c r="K26" i="15"/>
  <c r="K29" i="15"/>
  <c r="S90" i="15"/>
  <c r="G21" i="13"/>
  <c r="K34" i="13"/>
  <c r="K35" i="13"/>
  <c r="K46" i="13"/>
  <c r="K19" i="14"/>
  <c r="K22" i="14"/>
  <c r="K25" i="14"/>
  <c r="K28" i="14"/>
  <c r="G32" i="14"/>
  <c r="S33" i="14"/>
  <c r="O36" i="14"/>
  <c r="S53" i="14"/>
  <c r="K58" i="14"/>
  <c r="S62" i="14"/>
  <c r="K67" i="14"/>
  <c r="S71" i="14"/>
  <c r="O76" i="14"/>
  <c r="G85" i="14"/>
  <c r="O39" i="15"/>
  <c r="O48" i="15"/>
  <c r="S59" i="15"/>
  <c r="G24" i="17"/>
  <c r="G33" i="17"/>
  <c r="G43" i="13"/>
  <c r="O19" i="13"/>
  <c r="O28" i="13"/>
  <c r="O33" i="13"/>
  <c r="O34" i="13"/>
  <c r="S44" i="13"/>
  <c r="K21" i="14"/>
  <c r="K24" i="14"/>
  <c r="K27" i="14"/>
  <c r="K31" i="14"/>
  <c r="G33" i="14"/>
  <c r="S35" i="14"/>
  <c r="O39" i="14"/>
  <c r="S44" i="14"/>
  <c r="O48" i="14"/>
  <c r="G53" i="14"/>
  <c r="O57" i="14"/>
  <c r="G62" i="14"/>
  <c r="O66" i="14"/>
  <c r="G71" i="14"/>
  <c r="S86" i="15"/>
  <c r="G54" i="18"/>
  <c r="S27" i="13"/>
  <c r="S38" i="13"/>
  <c r="K48" i="13"/>
  <c r="G50" i="13"/>
  <c r="S52" i="13"/>
  <c r="O54" i="13"/>
  <c r="K57" i="13"/>
  <c r="G59" i="13"/>
  <c r="O63" i="13"/>
  <c r="K66" i="13"/>
  <c r="G68" i="13"/>
  <c r="S70" i="13"/>
  <c r="O72" i="13"/>
  <c r="G77" i="13"/>
  <c r="O81" i="13"/>
  <c r="G86" i="13"/>
  <c r="S88" i="13"/>
  <c r="O90" i="13"/>
  <c r="K93" i="13"/>
  <c r="G95" i="13"/>
  <c r="S97" i="13"/>
  <c r="O21" i="14"/>
  <c r="O24" i="14"/>
  <c r="O27" i="14"/>
  <c r="S45" i="14"/>
  <c r="S46" i="14"/>
  <c r="K51" i="14"/>
  <c r="S55" i="14"/>
  <c r="K60" i="14"/>
  <c r="S64" i="14"/>
  <c r="S73" i="14"/>
  <c r="O80" i="14"/>
  <c r="K22" i="17"/>
  <c r="O39" i="17"/>
  <c r="S51" i="17"/>
  <c r="S32" i="13"/>
  <c r="S33" i="13"/>
  <c r="O41" i="13"/>
  <c r="G44" i="13"/>
  <c r="O19" i="14"/>
  <c r="O22" i="14"/>
  <c r="O25" i="14"/>
  <c r="O28" i="14"/>
  <c r="K32" i="14"/>
  <c r="G35" i="14"/>
  <c r="S36" i="14"/>
  <c r="S29" i="17"/>
  <c r="S38" i="17"/>
  <c r="S60" i="17"/>
  <c r="O25" i="13"/>
  <c r="G32" i="13"/>
  <c r="G33" i="13"/>
  <c r="S20" i="14"/>
  <c r="S23" i="14"/>
  <c r="S26" i="14"/>
  <c r="S29" i="14"/>
  <c r="O31" i="14"/>
  <c r="K34" i="14"/>
  <c r="G36" i="14"/>
  <c r="G45" i="14"/>
  <c r="O60" i="14"/>
  <c r="G65" i="14"/>
  <c r="G74" i="14"/>
  <c r="G76" i="14"/>
  <c r="O98" i="14"/>
  <c r="K93" i="15"/>
  <c r="K51" i="13"/>
  <c r="S64" i="13"/>
  <c r="S73" i="13"/>
  <c r="K78" i="13"/>
  <c r="S82" i="13"/>
  <c r="K87" i="13"/>
  <c r="S91" i="13"/>
  <c r="S67" i="14"/>
  <c r="K72" i="14"/>
  <c r="O43" i="15"/>
  <c r="S98" i="12"/>
  <c r="G24" i="13"/>
  <c r="K32" i="13"/>
  <c r="S35" i="13"/>
  <c r="S41" i="13"/>
  <c r="S19" i="14"/>
  <c r="S22" i="14"/>
  <c r="S25" i="14"/>
  <c r="S28" i="14"/>
  <c r="O33" i="14"/>
  <c r="K35" i="14"/>
  <c r="G39" i="14"/>
  <c r="K45" i="14"/>
  <c r="K46" i="14"/>
  <c r="S50" i="14"/>
  <c r="K55" i="14"/>
  <c r="S59" i="14"/>
  <c r="K64" i="14"/>
  <c r="S68" i="14"/>
  <c r="K73" i="14"/>
  <c r="K92" i="14"/>
  <c r="S96" i="14"/>
  <c r="S51" i="15"/>
  <c r="O48" i="17"/>
  <c r="K39" i="13"/>
  <c r="O50" i="13"/>
  <c r="K52" i="13"/>
  <c r="G55" i="13"/>
  <c r="O59" i="13"/>
  <c r="G64" i="13"/>
  <c r="S65" i="13"/>
  <c r="O68" i="13"/>
  <c r="K70" i="13"/>
  <c r="G73" i="13"/>
  <c r="S74" i="13"/>
  <c r="O77" i="13"/>
  <c r="G82" i="13"/>
  <c r="S83" i="13"/>
  <c r="O86" i="13"/>
  <c r="K88" i="13"/>
  <c r="G91" i="13"/>
  <c r="S92" i="13"/>
  <c r="O95" i="13"/>
  <c r="K97" i="13"/>
  <c r="G20" i="14"/>
  <c r="G23" i="14"/>
  <c r="G26" i="14"/>
  <c r="G29" i="14"/>
  <c r="K44" i="14"/>
  <c r="O53" i="14"/>
  <c r="G58" i="14"/>
  <c r="O62" i="14"/>
  <c r="G67" i="14"/>
  <c r="O71" i="14"/>
  <c r="G31" i="15"/>
  <c r="K40" i="15"/>
  <c r="G65" i="15"/>
  <c r="G66" i="15"/>
  <c r="G68" i="15"/>
  <c r="O57" i="17"/>
  <c r="O72" i="17"/>
  <c r="S88" i="14"/>
  <c r="O24" i="15"/>
  <c r="O27" i="15"/>
  <c r="O35" i="15"/>
  <c r="O55" i="15"/>
  <c r="G71" i="15"/>
  <c r="G72" i="15"/>
  <c r="S74" i="15"/>
  <c r="K78" i="15"/>
  <c r="K80" i="15"/>
  <c r="S82" i="15"/>
  <c r="S91" i="15"/>
  <c r="S19" i="17"/>
  <c r="S25" i="17"/>
  <c r="S34" i="17"/>
  <c r="O63" i="17"/>
  <c r="G68" i="17"/>
  <c r="K76" i="14"/>
  <c r="S80" i="14"/>
  <c r="K85" i="14"/>
  <c r="S98" i="14"/>
  <c r="K31" i="15"/>
  <c r="S34" i="15"/>
  <c r="S43" i="15"/>
  <c r="K64" i="15"/>
  <c r="K65" i="15"/>
  <c r="K66" i="15"/>
  <c r="K67" i="15"/>
  <c r="K68" i="15"/>
  <c r="G73" i="15"/>
  <c r="G82" i="15"/>
  <c r="G91" i="15"/>
  <c r="O22" i="17"/>
  <c r="G25" i="17"/>
  <c r="G34" i="17"/>
  <c r="G43" i="17"/>
  <c r="G52" i="17"/>
  <c r="O65" i="17"/>
  <c r="G70" i="17"/>
  <c r="O77" i="17"/>
  <c r="S81" i="17"/>
  <c r="K25" i="18"/>
  <c r="O67" i="18"/>
  <c r="K70" i="18"/>
  <c r="O74" i="14"/>
  <c r="O83" i="14"/>
  <c r="G88" i="14"/>
  <c r="O92" i="14"/>
  <c r="G97" i="14"/>
  <c r="O29" i="15"/>
  <c r="G34" i="15"/>
  <c r="K70" i="15"/>
  <c r="G74" i="15"/>
  <c r="O77" i="15"/>
  <c r="K81" i="15"/>
  <c r="K90" i="15"/>
  <c r="G19" i="17"/>
  <c r="K24" i="17"/>
  <c r="K33" i="17"/>
  <c r="K60" i="17"/>
  <c r="S62" i="17"/>
  <c r="K67" i="17"/>
  <c r="G71" i="17"/>
  <c r="S73" i="17"/>
  <c r="K98" i="17"/>
  <c r="G45" i="18"/>
  <c r="K29" i="19"/>
  <c r="K59" i="15"/>
  <c r="O63" i="15"/>
  <c r="K72" i="15"/>
  <c r="O80" i="15"/>
  <c r="O98" i="15"/>
  <c r="S21" i="17"/>
  <c r="O23" i="17"/>
  <c r="O32" i="17"/>
  <c r="O41" i="17"/>
  <c r="O50" i="17"/>
  <c r="O59" i="17"/>
  <c r="S64" i="17"/>
  <c r="S74" i="17"/>
  <c r="S76" i="17"/>
  <c r="K86" i="17"/>
  <c r="S35" i="18"/>
  <c r="S65" i="18"/>
  <c r="S83" i="18"/>
  <c r="S82" i="14"/>
  <c r="K87" i="14"/>
  <c r="S91" i="14"/>
  <c r="S21" i="15"/>
  <c r="S24" i="15"/>
  <c r="S27" i="15"/>
  <c r="S88" i="15"/>
  <c r="S97" i="15"/>
  <c r="S22" i="17"/>
  <c r="S31" i="17"/>
  <c r="K70" i="17"/>
  <c r="K20" i="19"/>
  <c r="O28" i="19"/>
  <c r="G54" i="19"/>
  <c r="O86" i="14"/>
  <c r="G91" i="14"/>
  <c r="O95" i="14"/>
  <c r="G19" i="15"/>
  <c r="G20" i="15"/>
  <c r="G22" i="15"/>
  <c r="G23" i="15"/>
  <c r="G25" i="15"/>
  <c r="G26" i="15"/>
  <c r="G28" i="15"/>
  <c r="O32" i="15"/>
  <c r="G40" i="15"/>
  <c r="G55" i="15"/>
  <c r="O59" i="15"/>
  <c r="O71" i="15"/>
  <c r="O72" i="15"/>
  <c r="S78" i="15"/>
  <c r="K87" i="15"/>
  <c r="K96" i="15"/>
  <c r="G22" i="17"/>
  <c r="K39" i="17"/>
  <c r="K48" i="17"/>
  <c r="K57" i="17"/>
  <c r="S65" i="17"/>
  <c r="O78" i="14"/>
  <c r="G83" i="14"/>
  <c r="O87" i="14"/>
  <c r="G92" i="14"/>
  <c r="O96" i="14"/>
  <c r="G21" i="15"/>
  <c r="G24" i="15"/>
  <c r="G27" i="15"/>
  <c r="G29" i="15"/>
  <c r="O33" i="15"/>
  <c r="K53" i="15"/>
  <c r="S65" i="15"/>
  <c r="S66" i="15"/>
  <c r="S68" i="15"/>
  <c r="O86" i="15"/>
  <c r="O95" i="15"/>
  <c r="K20" i="17"/>
  <c r="O29" i="17"/>
  <c r="K63" i="17"/>
  <c r="S67" i="17"/>
  <c r="K72" i="17"/>
  <c r="S76" i="14"/>
  <c r="K81" i="14"/>
  <c r="S85" i="14"/>
  <c r="K90" i="14"/>
  <c r="S31" i="15"/>
  <c r="G57" i="15"/>
  <c r="S85" i="15"/>
  <c r="K21" i="17"/>
  <c r="S28" i="17"/>
  <c r="S46" i="17"/>
  <c r="S55" i="17"/>
  <c r="K73" i="17"/>
  <c r="K76" i="17"/>
  <c r="O58" i="18"/>
  <c r="O76" i="18"/>
  <c r="O32" i="19"/>
  <c r="O43" i="19"/>
  <c r="S77" i="14"/>
  <c r="K82" i="14"/>
  <c r="S86" i="14"/>
  <c r="K91" i="14"/>
  <c r="S95" i="14"/>
  <c r="K19" i="15"/>
  <c r="K21" i="15"/>
  <c r="K22" i="15"/>
  <c r="K24" i="15"/>
  <c r="K25" i="15"/>
  <c r="K27" i="15"/>
  <c r="K28" i="15"/>
  <c r="S32" i="15"/>
  <c r="S46" i="15"/>
  <c r="O52" i="15"/>
  <c r="K55" i="15"/>
  <c r="S70" i="15"/>
  <c r="S71" i="15"/>
  <c r="O74" i="15"/>
  <c r="G78" i="15"/>
  <c r="G80" i="15"/>
  <c r="G85" i="15"/>
  <c r="O19" i="17"/>
  <c r="G28" i="17"/>
  <c r="G55" i="17"/>
  <c r="O62" i="17"/>
  <c r="G67" i="17"/>
  <c r="O71" i="17"/>
  <c r="O32" i="18"/>
  <c r="S74" i="18"/>
  <c r="G26" i="19"/>
  <c r="S41" i="19"/>
  <c r="O78" i="17"/>
  <c r="G83" i="17"/>
  <c r="O87" i="17"/>
  <c r="G92" i="17"/>
  <c r="O96" i="17"/>
  <c r="K34" i="18"/>
  <c r="S86" i="18"/>
  <c r="K91" i="18"/>
  <c r="O24" i="19"/>
  <c r="O33" i="19"/>
  <c r="G41" i="19"/>
  <c r="O50" i="19"/>
  <c r="G44" i="33"/>
  <c r="O54" i="33"/>
  <c r="G76" i="17"/>
  <c r="O80" i="17"/>
  <c r="G85" i="17"/>
  <c r="O98" i="17"/>
  <c r="G21" i="18"/>
  <c r="O25" i="18"/>
  <c r="G29" i="18"/>
  <c r="O33" i="18"/>
  <c r="G41" i="18"/>
  <c r="K45" i="18"/>
  <c r="K54" i="18"/>
  <c r="S58" i="18"/>
  <c r="K63" i="18"/>
  <c r="S67" i="18"/>
  <c r="K72" i="18"/>
  <c r="S76" i="18"/>
  <c r="K81" i="18"/>
  <c r="K92" i="18"/>
  <c r="K93" i="18"/>
  <c r="K95" i="18"/>
  <c r="K96" i="18"/>
  <c r="K97" i="18"/>
  <c r="S23" i="19"/>
  <c r="S32" i="19"/>
  <c r="K40" i="19"/>
  <c r="K46" i="19"/>
  <c r="O51" i="19"/>
  <c r="K67" i="19"/>
  <c r="G87" i="19"/>
  <c r="S51" i="33"/>
  <c r="G77" i="17"/>
  <c r="S77" i="17"/>
  <c r="K82" i="17"/>
  <c r="S86" i="17"/>
  <c r="K91" i="17"/>
  <c r="S95" i="17"/>
  <c r="K39" i="18"/>
  <c r="K46" i="18"/>
  <c r="S50" i="18"/>
  <c r="K55" i="18"/>
  <c r="S59" i="18"/>
  <c r="K64" i="18"/>
  <c r="S68" i="18"/>
  <c r="K73" i="18"/>
  <c r="S77" i="18"/>
  <c r="K82" i="18"/>
  <c r="G85" i="18"/>
  <c r="G86" i="18"/>
  <c r="O90" i="18"/>
  <c r="G23" i="19"/>
  <c r="G32" i="19"/>
  <c r="O39" i="19"/>
  <c r="K54" i="19"/>
  <c r="K55" i="19"/>
  <c r="O26" i="33"/>
  <c r="G33" i="33"/>
  <c r="O40" i="33"/>
  <c r="S88" i="17"/>
  <c r="S97" i="17"/>
  <c r="K19" i="18"/>
  <c r="K20" i="18"/>
  <c r="S23" i="18"/>
  <c r="S24" i="18"/>
  <c r="K28" i="18"/>
  <c r="K29" i="18"/>
  <c r="S32" i="18"/>
  <c r="K40" i="18"/>
  <c r="O44" i="18"/>
  <c r="O53" i="18"/>
  <c r="G58" i="18"/>
  <c r="O62" i="18"/>
  <c r="G67" i="18"/>
  <c r="O71" i="18"/>
  <c r="G76" i="18"/>
  <c r="O80" i="18"/>
  <c r="S88" i="18"/>
  <c r="K22" i="19"/>
  <c r="K31" i="19"/>
  <c r="G43" i="19"/>
  <c r="O45" i="19"/>
  <c r="S50" i="19"/>
  <c r="O64" i="19"/>
  <c r="K74" i="33"/>
  <c r="O92" i="18"/>
  <c r="O93" i="18"/>
  <c r="O95" i="18"/>
  <c r="O96" i="18"/>
  <c r="O97" i="18"/>
  <c r="O21" i="19"/>
  <c r="S44" i="19"/>
  <c r="O53" i="19"/>
  <c r="G57" i="19"/>
  <c r="G60" i="19"/>
  <c r="O82" i="19"/>
  <c r="K85" i="19"/>
  <c r="G23" i="18"/>
  <c r="G24" i="18"/>
  <c r="O27" i="18"/>
  <c r="O28" i="18"/>
  <c r="G32" i="18"/>
  <c r="G33" i="18"/>
  <c r="O39" i="18"/>
  <c r="K48" i="18"/>
  <c r="S52" i="18"/>
  <c r="S98" i="17"/>
  <c r="K78" i="17"/>
  <c r="S82" i="17"/>
  <c r="K87" i="17"/>
  <c r="S91" i="17"/>
  <c r="K96" i="17"/>
  <c r="K22" i="18"/>
  <c r="K23" i="18"/>
  <c r="S26" i="18"/>
  <c r="S27" i="18"/>
  <c r="K31" i="18"/>
  <c r="K32" i="18"/>
  <c r="S38" i="18"/>
  <c r="G52" i="18"/>
  <c r="O65" i="18"/>
  <c r="G70" i="18"/>
  <c r="O74" i="18"/>
  <c r="O83" i="18"/>
  <c r="K87" i="18"/>
  <c r="S91" i="18"/>
  <c r="S92" i="18"/>
  <c r="S93" i="18"/>
  <c r="S95" i="18"/>
  <c r="S96" i="18"/>
  <c r="S97" i="18"/>
  <c r="K19" i="19"/>
  <c r="K28" i="19"/>
  <c r="O41" i="19"/>
  <c r="S53" i="19"/>
  <c r="K58" i="19"/>
  <c r="K59" i="19"/>
  <c r="S80" i="19"/>
  <c r="K36" i="33"/>
  <c r="G80" i="17"/>
  <c r="G98" i="17"/>
  <c r="G38" i="18"/>
  <c r="G44" i="18"/>
  <c r="O48" i="18"/>
  <c r="G53" i="18"/>
  <c r="O57" i="18"/>
  <c r="G62" i="18"/>
  <c r="O66" i="18"/>
  <c r="G71" i="18"/>
  <c r="G80" i="18"/>
  <c r="O85" i="18"/>
  <c r="K88" i="18"/>
  <c r="O27" i="19"/>
  <c r="S46" i="19"/>
  <c r="G52" i="19"/>
  <c r="S54" i="19"/>
  <c r="O73" i="19"/>
  <c r="K76" i="19"/>
  <c r="G96" i="19"/>
  <c r="S45" i="33"/>
  <c r="G82" i="17"/>
  <c r="O86" i="17"/>
  <c r="G91" i="17"/>
  <c r="O95" i="17"/>
  <c r="O21" i="18"/>
  <c r="O22" i="18"/>
  <c r="G26" i="18"/>
  <c r="G27" i="18"/>
  <c r="O31" i="18"/>
  <c r="K43" i="18"/>
  <c r="S46" i="18"/>
  <c r="K51" i="18"/>
  <c r="S55" i="18"/>
  <c r="K60" i="18"/>
  <c r="S64" i="18"/>
  <c r="S73" i="18"/>
  <c r="K78" i="18"/>
  <c r="S82" i="18"/>
  <c r="O86" i="18"/>
  <c r="G91" i="18"/>
  <c r="S26" i="19"/>
  <c r="S35" i="19"/>
  <c r="O48" i="19"/>
  <c r="G53" i="19"/>
  <c r="K23" i="33"/>
  <c r="S29" i="33"/>
  <c r="O63" i="33"/>
  <c r="G68" i="33"/>
  <c r="O72" i="33"/>
  <c r="G77" i="33"/>
  <c r="O81" i="33"/>
  <c r="G86" i="33"/>
  <c r="O90" i="33"/>
  <c r="G95" i="33"/>
  <c r="O57" i="19"/>
  <c r="G62" i="19"/>
  <c r="O66" i="19"/>
  <c r="G71" i="19"/>
  <c r="G80" i="19"/>
  <c r="O93" i="19"/>
  <c r="G98" i="19"/>
  <c r="G20" i="33"/>
  <c r="G29" i="33"/>
  <c r="K43" i="33"/>
  <c r="K19" i="37"/>
  <c r="G22" i="37"/>
  <c r="S23" i="37"/>
  <c r="O26" i="37"/>
  <c r="K28" i="37"/>
  <c r="G31" i="37"/>
  <c r="G62" i="37"/>
  <c r="O36" i="36"/>
  <c r="S65" i="19"/>
  <c r="K88" i="19"/>
  <c r="S92" i="19"/>
  <c r="K97" i="19"/>
  <c r="O27" i="33"/>
  <c r="O36" i="33"/>
  <c r="G46" i="33"/>
  <c r="G23" i="37"/>
  <c r="O27" i="37"/>
  <c r="O77" i="19"/>
  <c r="G98" i="33"/>
  <c r="O60" i="19"/>
  <c r="G65" i="19"/>
  <c r="G74" i="19"/>
  <c r="O78" i="19"/>
  <c r="G83" i="19"/>
  <c r="O87" i="19"/>
  <c r="G92" i="19"/>
  <c r="O96" i="19"/>
  <c r="G26" i="33"/>
  <c r="G35" i="33"/>
  <c r="O20" i="37"/>
  <c r="K22" i="37"/>
  <c r="S26" i="37"/>
  <c r="S58" i="19"/>
  <c r="K63" i="19"/>
  <c r="S67" i="19"/>
  <c r="K72" i="19"/>
  <c r="S76" i="19"/>
  <c r="K81" i="19"/>
  <c r="S85" i="19"/>
  <c r="K90" i="19"/>
  <c r="K34" i="33"/>
  <c r="G41" i="33"/>
  <c r="O44" i="33"/>
  <c r="O50" i="33"/>
  <c r="K52" i="33"/>
  <c r="G55" i="33"/>
  <c r="O59" i="33"/>
  <c r="G64" i="33"/>
  <c r="S65" i="33"/>
  <c r="O68" i="33"/>
  <c r="K70" i="33"/>
  <c r="G73" i="33"/>
  <c r="S74" i="33"/>
  <c r="O77" i="33"/>
  <c r="G82" i="33"/>
  <c r="S83" i="33"/>
  <c r="O86" i="33"/>
  <c r="K88" i="33"/>
  <c r="G91" i="33"/>
  <c r="S92" i="33"/>
  <c r="O95" i="33"/>
  <c r="K97" i="33"/>
  <c r="K50" i="37"/>
  <c r="O19" i="36"/>
  <c r="K21" i="36"/>
  <c r="S59" i="19"/>
  <c r="K64" i="19"/>
  <c r="S68" i="19"/>
  <c r="K73" i="19"/>
  <c r="S77" i="19"/>
  <c r="K82" i="19"/>
  <c r="S86" i="19"/>
  <c r="K91" i="19"/>
  <c r="S95" i="19"/>
  <c r="O24" i="33"/>
  <c r="O33" i="33"/>
  <c r="K46" i="33"/>
  <c r="S19" i="37"/>
  <c r="O21" i="37"/>
  <c r="K24" i="37"/>
  <c r="G26" i="37"/>
  <c r="S28" i="37"/>
  <c r="K33" i="37"/>
  <c r="S72" i="37"/>
  <c r="O93" i="37"/>
  <c r="S39" i="36"/>
  <c r="G59" i="19"/>
  <c r="O63" i="19"/>
  <c r="G68" i="19"/>
  <c r="O72" i="19"/>
  <c r="G77" i="19"/>
  <c r="O81" i="19"/>
  <c r="G86" i="19"/>
  <c r="O90" i="19"/>
  <c r="G95" i="19"/>
  <c r="G23" i="33"/>
  <c r="G32" i="33"/>
  <c r="G43" i="33"/>
  <c r="O45" i="33"/>
  <c r="G19" i="37"/>
  <c r="S20" i="37"/>
  <c r="O23" i="37"/>
  <c r="K25" i="37"/>
  <c r="G28" i="37"/>
  <c r="O32" i="37"/>
  <c r="K57" i="19"/>
  <c r="K66" i="19"/>
  <c r="S70" i="19"/>
  <c r="S88" i="19"/>
  <c r="K93" i="19"/>
  <c r="S97" i="19"/>
  <c r="K22" i="33"/>
  <c r="K31" i="33"/>
  <c r="O39" i="33"/>
  <c r="S44" i="33"/>
  <c r="S50" i="33"/>
  <c r="O53" i="33"/>
  <c r="K55" i="33"/>
  <c r="G58" i="33"/>
  <c r="S59" i="33"/>
  <c r="O62" i="33"/>
  <c r="K64" i="33"/>
  <c r="G67" i="33"/>
  <c r="S68" i="33"/>
  <c r="O71" i="33"/>
  <c r="K73" i="33"/>
  <c r="G76" i="33"/>
  <c r="S77" i="33"/>
  <c r="O80" i="33"/>
  <c r="K82" i="33"/>
  <c r="G85" i="33"/>
  <c r="S86" i="33"/>
  <c r="K91" i="33"/>
  <c r="S95" i="33"/>
  <c r="O98" i="33"/>
  <c r="G29" i="37"/>
  <c r="O33" i="37"/>
  <c r="K36" i="37"/>
  <c r="O66" i="37"/>
  <c r="O28" i="36"/>
  <c r="K62" i="36"/>
  <c r="G33" i="36"/>
  <c r="G34" i="36"/>
  <c r="K20" i="38"/>
  <c r="K23" i="38"/>
  <c r="K26" i="38"/>
  <c r="G38" i="38"/>
  <c r="S40" i="37"/>
  <c r="K44" i="37"/>
  <c r="O50" i="37"/>
  <c r="G54" i="37"/>
  <c r="G55" i="37"/>
  <c r="O59" i="37"/>
  <c r="G63" i="37"/>
  <c r="G64" i="37"/>
  <c r="O67" i="37"/>
  <c r="O68" i="37"/>
  <c r="G72" i="37"/>
  <c r="G73" i="37"/>
  <c r="O76" i="37"/>
  <c r="O77" i="37"/>
  <c r="G81" i="37"/>
  <c r="G82" i="37"/>
  <c r="O85" i="37"/>
  <c r="O86" i="37"/>
  <c r="G90" i="37"/>
  <c r="G91" i="37"/>
  <c r="O95" i="37"/>
  <c r="O20" i="36"/>
  <c r="O21" i="36"/>
  <c r="G25" i="36"/>
  <c r="G26" i="36"/>
  <c r="O29" i="36"/>
  <c r="S40" i="36"/>
  <c r="K54" i="36"/>
  <c r="K63" i="36"/>
  <c r="S65" i="36"/>
  <c r="O71" i="36"/>
  <c r="O80" i="36"/>
  <c r="G88" i="36"/>
  <c r="O92" i="36"/>
  <c r="G31" i="38"/>
  <c r="S32" i="38"/>
  <c r="O35" i="38"/>
  <c r="G23" i="41"/>
  <c r="G92" i="41"/>
  <c r="G39" i="37"/>
  <c r="O43" i="37"/>
  <c r="S48" i="37"/>
  <c r="K59" i="38"/>
  <c r="G97" i="38"/>
  <c r="O34" i="41"/>
  <c r="K40" i="41"/>
  <c r="S63" i="41"/>
  <c r="K22" i="42"/>
  <c r="G28" i="42"/>
  <c r="O45" i="37"/>
  <c r="K39" i="36"/>
  <c r="O19" i="38"/>
  <c r="O22" i="38"/>
  <c r="O25" i="38"/>
  <c r="G32" i="38"/>
  <c r="O36" i="38"/>
  <c r="O36" i="37"/>
  <c r="K38" i="37"/>
  <c r="O33" i="36"/>
  <c r="S41" i="36"/>
  <c r="S48" i="36"/>
  <c r="K78" i="36"/>
  <c r="G90" i="36"/>
  <c r="S41" i="38"/>
  <c r="K95" i="38"/>
  <c r="O21" i="42"/>
  <c r="K27" i="42"/>
  <c r="O70" i="42"/>
  <c r="O73" i="42"/>
  <c r="S35" i="37"/>
  <c r="K40" i="37"/>
  <c r="G43" i="37"/>
  <c r="S44" i="37"/>
  <c r="S87" i="37"/>
  <c r="S43" i="36"/>
  <c r="G50" i="36"/>
  <c r="G51" i="36"/>
  <c r="S53" i="36"/>
  <c r="O59" i="36"/>
  <c r="S67" i="36"/>
  <c r="S76" i="36"/>
  <c r="S85" i="36"/>
  <c r="S21" i="38"/>
  <c r="S24" i="38"/>
  <c r="O38" i="38"/>
  <c r="G41" i="38"/>
  <c r="S53" i="38"/>
  <c r="G70" i="38"/>
  <c r="S90" i="38"/>
  <c r="G59" i="42"/>
  <c r="S78" i="37"/>
  <c r="K83" i="37"/>
  <c r="K92" i="37"/>
  <c r="S96" i="37"/>
  <c r="K19" i="36"/>
  <c r="S22" i="36"/>
  <c r="S23" i="36"/>
  <c r="K27" i="36"/>
  <c r="K28" i="36"/>
  <c r="S31" i="36"/>
  <c r="S32" i="36"/>
  <c r="S44" i="36"/>
  <c r="S36" i="37"/>
  <c r="O39" i="37"/>
  <c r="K41" i="37"/>
  <c r="G87" i="37"/>
  <c r="G43" i="36"/>
  <c r="G58" i="36"/>
  <c r="G95" i="36"/>
  <c r="G96" i="36"/>
  <c r="G97" i="36"/>
  <c r="G98" i="36"/>
  <c r="G19" i="38"/>
  <c r="G20" i="38"/>
  <c r="G22" i="38"/>
  <c r="G23" i="38"/>
  <c r="G25" i="38"/>
  <c r="G26" i="38"/>
  <c r="S46" i="38"/>
  <c r="G46" i="37"/>
  <c r="G52" i="37"/>
  <c r="O65" i="37"/>
  <c r="G70" i="37"/>
  <c r="O74" i="37"/>
  <c r="O83" i="37"/>
  <c r="G88" i="37"/>
  <c r="O92" i="37"/>
  <c r="G97" i="37"/>
  <c r="G23" i="36"/>
  <c r="O27" i="36"/>
  <c r="G32" i="36"/>
  <c r="G44" i="36"/>
  <c r="O83" i="36"/>
  <c r="G21" i="38"/>
  <c r="G24" i="38"/>
  <c r="G27" i="38"/>
  <c r="G28" i="38"/>
  <c r="S29" i="38"/>
  <c r="O32" i="38"/>
  <c r="K34" i="38"/>
  <c r="O39" i="38"/>
  <c r="G45" i="38"/>
  <c r="G32" i="41"/>
  <c r="S38" i="37"/>
  <c r="O40" i="37"/>
  <c r="O41" i="37"/>
  <c r="G45" i="37"/>
  <c r="K86" i="37"/>
  <c r="S34" i="36"/>
  <c r="K50" i="36"/>
  <c r="K52" i="36"/>
  <c r="S82" i="36"/>
  <c r="S87" i="36"/>
  <c r="K92" i="36"/>
  <c r="G29" i="38"/>
  <c r="S38" i="38"/>
  <c r="G44" i="38"/>
  <c r="G46" i="38"/>
  <c r="K50" i="38"/>
  <c r="O65" i="38"/>
  <c r="S81" i="38"/>
  <c r="S25" i="41"/>
  <c r="G54" i="41"/>
  <c r="S72" i="41"/>
  <c r="K82" i="41"/>
  <c r="S78" i="50"/>
  <c r="O48" i="38"/>
  <c r="G53" i="38"/>
  <c r="O57" i="38"/>
  <c r="G62" i="38"/>
  <c r="O66" i="38"/>
  <c r="G71" i="38"/>
  <c r="S73" i="38"/>
  <c r="K78" i="38"/>
  <c r="G80" i="38"/>
  <c r="S82" i="38"/>
  <c r="K87" i="38"/>
  <c r="S91" i="38"/>
  <c r="O93" i="38"/>
  <c r="K96" i="38"/>
  <c r="G98" i="38"/>
  <c r="K45" i="41"/>
  <c r="O50" i="41"/>
  <c r="G55" i="41"/>
  <c r="O59" i="41"/>
  <c r="S64" i="41"/>
  <c r="S73" i="41"/>
  <c r="K85" i="41"/>
  <c r="K86" i="41"/>
  <c r="K87" i="41"/>
  <c r="K88" i="41"/>
  <c r="K90" i="41"/>
  <c r="K92" i="41"/>
  <c r="K93" i="41"/>
  <c r="G95" i="41"/>
  <c r="K23" i="42"/>
  <c r="O76" i="42"/>
  <c r="O43" i="50"/>
  <c r="O70" i="50"/>
  <c r="O50" i="38"/>
  <c r="G55" i="38"/>
  <c r="O59" i="38"/>
  <c r="G64" i="38"/>
  <c r="O68" i="38"/>
  <c r="K70" i="38"/>
  <c r="G73" i="38"/>
  <c r="S74" i="38"/>
  <c r="O77" i="38"/>
  <c r="G82" i="38"/>
  <c r="S83" i="38"/>
  <c r="O86" i="38"/>
  <c r="K88" i="38"/>
  <c r="G91" i="38"/>
  <c r="S92" i="38"/>
  <c r="O95" i="38"/>
  <c r="K97" i="38"/>
  <c r="O39" i="41"/>
  <c r="K54" i="41"/>
  <c r="S58" i="41"/>
  <c r="K63" i="41"/>
  <c r="K72" i="41"/>
  <c r="O81" i="41"/>
  <c r="K91" i="41"/>
  <c r="S98" i="41"/>
  <c r="S21" i="42"/>
  <c r="G26" i="41"/>
  <c r="G27" i="41"/>
  <c r="O31" i="41"/>
  <c r="K40" i="50"/>
  <c r="G92" i="38"/>
  <c r="O96" i="38"/>
  <c r="S70" i="41"/>
  <c r="G80" i="41"/>
  <c r="S80" i="41"/>
  <c r="G98" i="41"/>
  <c r="K20" i="42"/>
  <c r="S20" i="41"/>
  <c r="S21" i="41"/>
  <c r="K25" i="41"/>
  <c r="K26" i="41"/>
  <c r="S29" i="41"/>
  <c r="O45" i="41"/>
  <c r="G50" i="41"/>
  <c r="O54" i="41"/>
  <c r="G59" i="41"/>
  <c r="G70" i="41"/>
  <c r="K78" i="41"/>
  <c r="S82" i="41"/>
  <c r="O90" i="41"/>
  <c r="O93" i="41"/>
  <c r="O95" i="41"/>
  <c r="O19" i="42"/>
  <c r="G31" i="42"/>
  <c r="O34" i="42"/>
  <c r="O87" i="42"/>
  <c r="O66" i="50"/>
  <c r="G82" i="50"/>
  <c r="O80" i="38"/>
  <c r="K82" i="38"/>
  <c r="G85" i="38"/>
  <c r="S86" i="38"/>
  <c r="K91" i="38"/>
  <c r="S95" i="38"/>
  <c r="O98" i="38"/>
  <c r="S40" i="41"/>
  <c r="S52" i="41"/>
  <c r="K57" i="41"/>
  <c r="O25" i="41"/>
  <c r="O68" i="41"/>
  <c r="O77" i="41"/>
  <c r="G82" i="41"/>
  <c r="S27" i="42"/>
  <c r="S33" i="42"/>
  <c r="O48" i="42"/>
  <c r="K50" i="42"/>
  <c r="O90" i="42"/>
  <c r="O93" i="42"/>
  <c r="K48" i="38"/>
  <c r="S52" i="38"/>
  <c r="K57" i="38"/>
  <c r="K66" i="38"/>
  <c r="S70" i="38"/>
  <c r="G77" i="38"/>
  <c r="O81" i="38"/>
  <c r="G86" i="38"/>
  <c r="S88" i="38"/>
  <c r="O90" i="38"/>
  <c r="K93" i="38"/>
  <c r="G95" i="38"/>
  <c r="S97" i="38"/>
  <c r="K34" i="41"/>
  <c r="G52" i="41"/>
  <c r="S67" i="41"/>
  <c r="S76" i="41"/>
  <c r="O78" i="41"/>
  <c r="G83" i="41"/>
  <c r="S92" i="41"/>
  <c r="O96" i="41"/>
  <c r="K26" i="42"/>
  <c r="S45" i="42"/>
  <c r="S46" i="42"/>
  <c r="S60" i="42"/>
  <c r="O67" i="42"/>
  <c r="K19" i="41"/>
  <c r="K20" i="41"/>
  <c r="S23" i="41"/>
  <c r="S24" i="41"/>
  <c r="K28" i="41"/>
  <c r="K29" i="41"/>
  <c r="K39" i="41"/>
  <c r="S46" i="41"/>
  <c r="G53" i="41"/>
  <c r="O57" i="41"/>
  <c r="G62" i="41"/>
  <c r="G67" i="41"/>
  <c r="G76" i="41"/>
  <c r="K81" i="41"/>
  <c r="G85" i="41"/>
  <c r="G86" i="41"/>
  <c r="G87" i="41"/>
  <c r="G88" i="41"/>
  <c r="G90" i="41"/>
  <c r="G91" i="41"/>
  <c r="G93" i="41"/>
  <c r="O98" i="41"/>
  <c r="O25" i="42"/>
  <c r="S64" i="42"/>
  <c r="G46" i="50"/>
  <c r="G55" i="50"/>
  <c r="G64" i="50"/>
  <c r="O93" i="50"/>
  <c r="G33" i="42"/>
  <c r="S40" i="42"/>
  <c r="G46" i="42"/>
  <c r="G60" i="42"/>
  <c r="S62" i="42"/>
  <c r="S93" i="42"/>
  <c r="S97" i="42"/>
  <c r="O62" i="50"/>
  <c r="K44" i="42"/>
  <c r="S55" i="42"/>
  <c r="S66" i="42"/>
  <c r="S72" i="42"/>
  <c r="S90" i="42"/>
  <c r="O31" i="42"/>
  <c r="S48" i="42"/>
  <c r="G54" i="42"/>
  <c r="G63" i="42"/>
  <c r="S65" i="42"/>
  <c r="S68" i="42"/>
  <c r="S77" i="42"/>
  <c r="S80" i="42"/>
  <c r="S83" i="42"/>
  <c r="S86" i="42"/>
  <c r="G43" i="50"/>
  <c r="G70" i="50"/>
  <c r="G88" i="50"/>
  <c r="K38" i="42"/>
  <c r="K39" i="42"/>
  <c r="O43" i="42"/>
  <c r="O44" i="42"/>
  <c r="G55" i="42"/>
  <c r="G62" i="42"/>
  <c r="G91" i="42"/>
  <c r="G96" i="42"/>
  <c r="G97" i="42"/>
  <c r="K51" i="50"/>
  <c r="K60" i="50"/>
  <c r="K78" i="50"/>
  <c r="K87" i="50"/>
  <c r="K96" i="50"/>
  <c r="K63" i="42"/>
  <c r="G65" i="42"/>
  <c r="G66" i="42"/>
  <c r="G72" i="42"/>
  <c r="G78" i="42"/>
  <c r="O41" i="50"/>
  <c r="O50" i="50"/>
  <c r="O59" i="50"/>
  <c r="K29" i="42"/>
  <c r="S57" i="42"/>
  <c r="K62" i="42"/>
  <c r="G68" i="42"/>
  <c r="G74" i="42"/>
  <c r="G77" i="42"/>
  <c r="G80" i="42"/>
  <c r="G83" i="42"/>
  <c r="G86" i="42"/>
  <c r="G95" i="42"/>
  <c r="G98" i="42"/>
  <c r="S40" i="50"/>
  <c r="S58" i="50"/>
  <c r="S67" i="50"/>
  <c r="S76" i="50"/>
  <c r="S85" i="50"/>
  <c r="S36" i="42"/>
  <c r="G57" i="42"/>
  <c r="K68" i="42"/>
  <c r="K71" i="42"/>
  <c r="K74" i="42"/>
  <c r="K77" i="42"/>
  <c r="K92" i="42"/>
  <c r="G36" i="42"/>
  <c r="K41" i="42"/>
  <c r="O46" i="42"/>
  <c r="S51" i="42"/>
  <c r="O60" i="42"/>
  <c r="O64" i="42"/>
  <c r="K67" i="42"/>
  <c r="K70" i="42"/>
  <c r="K73" i="42"/>
  <c r="K76" i="42"/>
  <c r="K82" i="42"/>
  <c r="K85" i="42"/>
  <c r="K88" i="42"/>
  <c r="K91" i="42"/>
  <c r="K97" i="42"/>
  <c r="O38" i="50"/>
  <c r="O65" i="50"/>
  <c r="O74" i="50"/>
  <c r="O83" i="50"/>
  <c r="O92" i="50"/>
  <c r="K35" i="42"/>
  <c r="G51" i="42"/>
  <c r="S52" i="42"/>
  <c r="K57" i="42"/>
  <c r="O63" i="42"/>
  <c r="O71" i="42"/>
  <c r="O74" i="42"/>
  <c r="O77" i="42"/>
  <c r="O80" i="42"/>
  <c r="O82" i="42"/>
  <c r="O83" i="42"/>
  <c r="O85" i="42"/>
  <c r="O86" i="42"/>
  <c r="O92" i="42"/>
  <c r="O95" i="42"/>
  <c r="O97" i="42"/>
  <c r="O98" i="42"/>
  <c r="S46" i="50"/>
  <c r="S55" i="50"/>
  <c r="S64" i="50"/>
  <c r="S73" i="50"/>
  <c r="S82" i="50"/>
  <c r="S91" i="50"/>
  <c r="K98" i="5"/>
  <c r="G98" i="5"/>
  <c r="S98" i="5"/>
  <c r="S95" i="5"/>
  <c r="S96" i="5"/>
  <c r="O95" i="5"/>
  <c r="O96" i="5"/>
  <c r="G88" i="5"/>
  <c r="G91" i="5"/>
  <c r="O92" i="5"/>
  <c r="O90" i="5"/>
  <c r="K91" i="5"/>
  <c r="S92" i="5"/>
  <c r="K85" i="5"/>
  <c r="S86" i="5"/>
  <c r="S85" i="5"/>
  <c r="K87" i="5"/>
  <c r="S80" i="5"/>
  <c r="K82" i="5"/>
  <c r="S83" i="5"/>
  <c r="O81" i="5"/>
  <c r="G83" i="5"/>
  <c r="S76" i="5"/>
  <c r="K76" i="5"/>
  <c r="S77" i="5"/>
  <c r="O74" i="5"/>
  <c r="K72" i="5"/>
  <c r="K66" i="5"/>
  <c r="K67" i="5"/>
  <c r="O68" i="5"/>
  <c r="G64" i="5"/>
  <c r="K57" i="5"/>
  <c r="K60" i="5"/>
  <c r="O50" i="5"/>
  <c r="S52" i="5"/>
  <c r="G52" i="5"/>
  <c r="G55" i="5"/>
  <c r="G43" i="5"/>
  <c r="K45" i="5"/>
  <c r="K39" i="5"/>
  <c r="G31" i="5"/>
  <c r="G34" i="5"/>
  <c r="K33" i="5"/>
  <c r="K36" i="5"/>
  <c r="S20" i="5"/>
  <c r="K22" i="5"/>
  <c r="S23" i="5"/>
  <c r="K25" i="5"/>
  <c r="S26" i="5"/>
  <c r="G28" i="5"/>
  <c r="G20" i="5"/>
  <c r="K21" i="5"/>
  <c r="O21" i="5"/>
  <c r="S22" i="5"/>
  <c r="G23" i="5"/>
  <c r="K24" i="5"/>
  <c r="O24" i="5"/>
  <c r="S25" i="5"/>
  <c r="K27" i="5"/>
  <c r="G19" i="5"/>
  <c r="K19" i="5"/>
  <c r="S19" i="5"/>
  <c r="O19" i="11"/>
  <c r="O68" i="42"/>
  <c r="O41" i="41"/>
  <c r="K48" i="41"/>
  <c r="O38" i="41"/>
  <c r="G46" i="41"/>
  <c r="S43" i="41"/>
  <c r="G43" i="41"/>
  <c r="K48" i="36"/>
  <c r="K51" i="36"/>
  <c r="K57" i="36"/>
  <c r="O74" i="36"/>
  <c r="O65" i="36"/>
  <c r="S73" i="36"/>
  <c r="O41" i="36"/>
  <c r="G46" i="36"/>
  <c r="O50" i="36"/>
  <c r="G55" i="36"/>
  <c r="G64" i="36"/>
  <c r="K72" i="36"/>
  <c r="O38" i="36"/>
  <c r="O44" i="36"/>
  <c r="K36" i="36"/>
  <c r="G52" i="36"/>
  <c r="S58" i="36"/>
  <c r="G67" i="36"/>
  <c r="G76" i="36"/>
  <c r="K54" i="37"/>
  <c r="K63" i="37"/>
  <c r="S67" i="37"/>
  <c r="K72" i="37"/>
  <c r="S76" i="37"/>
  <c r="K81" i="37"/>
  <c r="S85" i="37"/>
  <c r="K90" i="37"/>
  <c r="O53" i="37"/>
  <c r="O62" i="37"/>
  <c r="G67" i="37"/>
  <c r="O71" i="37"/>
  <c r="G76" i="37"/>
  <c r="O80" i="37"/>
  <c r="G85" i="37"/>
  <c r="O98" i="37"/>
  <c r="S52" i="37"/>
  <c r="K57" i="37"/>
  <c r="K66" i="37"/>
  <c r="S70" i="37"/>
  <c r="S88" i="37"/>
  <c r="K93" i="37"/>
  <c r="S97" i="37"/>
  <c r="K51" i="37"/>
  <c r="S55" i="37"/>
  <c r="K60" i="37"/>
  <c r="S64" i="37"/>
  <c r="S73" i="37"/>
  <c r="K78" i="37"/>
  <c r="S82" i="37"/>
  <c r="K87" i="37"/>
  <c r="S91" i="37"/>
  <c r="K96" i="37"/>
  <c r="O36" i="19"/>
  <c r="S38" i="19"/>
  <c r="G38" i="19"/>
  <c r="O36" i="18"/>
  <c r="S40" i="17"/>
  <c r="G40" i="17"/>
  <c r="O38" i="17"/>
  <c r="G46" i="17"/>
  <c r="O44" i="17"/>
  <c r="K51" i="17"/>
  <c r="O44" i="15"/>
  <c r="S52" i="15"/>
  <c r="K63" i="15"/>
  <c r="G43" i="15"/>
  <c r="G52" i="15"/>
  <c r="O62" i="15"/>
  <c r="K39" i="15"/>
  <c r="K48" i="15"/>
  <c r="S64" i="15"/>
  <c r="S67" i="15"/>
  <c r="O38" i="15"/>
  <c r="K54" i="15"/>
  <c r="S58" i="15"/>
  <c r="G46" i="15"/>
  <c r="O53" i="15"/>
  <c r="G58" i="15"/>
  <c r="G64" i="15"/>
  <c r="G67" i="15"/>
  <c r="G41" i="14"/>
  <c r="O51" i="14"/>
  <c r="S38" i="14"/>
  <c r="K43" i="14"/>
  <c r="K52" i="14"/>
  <c r="O36" i="13"/>
  <c r="O53" i="12"/>
  <c r="G58" i="12"/>
  <c r="O62" i="12"/>
  <c r="G67" i="12"/>
  <c r="O71" i="12"/>
  <c r="K48" i="12"/>
  <c r="S52" i="12"/>
  <c r="K57" i="12"/>
  <c r="K66" i="12"/>
  <c r="S70" i="12"/>
  <c r="O74" i="12"/>
  <c r="S46" i="12"/>
  <c r="K51" i="12"/>
  <c r="S55" i="12"/>
  <c r="K60" i="12"/>
  <c r="S64" i="12"/>
  <c r="S73" i="12"/>
  <c r="G44" i="10"/>
  <c r="O51" i="10"/>
  <c r="S41" i="10"/>
  <c r="K40" i="10"/>
  <c r="K46" i="10"/>
  <c r="O36" i="10"/>
  <c r="O45" i="10"/>
  <c r="K52" i="10"/>
  <c r="O36" i="7"/>
  <c r="G58" i="5"/>
  <c r="G67" i="5"/>
  <c r="G40" i="5"/>
  <c r="S55" i="5"/>
  <c r="S64" i="5"/>
  <c r="G73" i="5"/>
  <c r="K78" i="5"/>
  <c r="S82" i="5"/>
  <c r="O38" i="5"/>
  <c r="S46" i="5"/>
  <c r="K54" i="5"/>
  <c r="K63" i="5"/>
  <c r="O71" i="5"/>
  <c r="O77" i="5"/>
  <c r="G82" i="5"/>
  <c r="O53" i="5"/>
  <c r="O62" i="5"/>
  <c r="S70" i="5"/>
  <c r="G46" i="5"/>
  <c r="K81" i="5"/>
  <c r="R98" i="10" l="1"/>
  <c r="D98" i="10"/>
  <c r="Q98" i="10"/>
  <c r="P98" i="10"/>
  <c r="N98" i="10"/>
  <c r="M98" i="10"/>
  <c r="L98" i="10"/>
  <c r="J98" i="10"/>
  <c r="I98" i="10"/>
  <c r="H98" i="10"/>
  <c r="K98" i="10" s="1"/>
  <c r="F98" i="10"/>
  <c r="E98" i="10"/>
  <c r="J96" i="9"/>
  <c r="I96" i="9"/>
  <c r="H96" i="9"/>
  <c r="K96" i="9" s="1"/>
  <c r="F96" i="9"/>
  <c r="E96" i="9"/>
  <c r="D96" i="9"/>
  <c r="R96" i="9"/>
  <c r="Q96" i="9"/>
  <c r="P96" i="9"/>
  <c r="S96" i="9" s="1"/>
  <c r="N96" i="9"/>
  <c r="M96" i="9"/>
  <c r="L96" i="9"/>
  <c r="C18" i="6"/>
  <c r="C37" i="6"/>
  <c r="C42" i="6"/>
  <c r="C49" i="6"/>
  <c r="C56" i="6"/>
  <c r="C61" i="6"/>
  <c r="C69" i="6"/>
  <c r="C75" i="6"/>
  <c r="C79" i="6"/>
  <c r="C84" i="6"/>
  <c r="C89" i="6"/>
  <c r="C94" i="6"/>
  <c r="G96" i="9" l="1"/>
  <c r="O98" i="10"/>
  <c r="S98" i="10"/>
  <c r="O96" i="9"/>
  <c r="I75" i="6"/>
  <c r="H75" i="6"/>
  <c r="F75" i="6"/>
  <c r="E75" i="6"/>
  <c r="D75" i="6"/>
  <c r="R75" i="6"/>
  <c r="Q75" i="6"/>
  <c r="P75" i="6"/>
  <c r="N75" i="6"/>
  <c r="L75" i="6"/>
  <c r="M75" i="6"/>
  <c r="J75" i="6"/>
  <c r="L49" i="6"/>
  <c r="M49" i="6"/>
  <c r="J49" i="6"/>
  <c r="N49" i="6"/>
  <c r="I49" i="6"/>
  <c r="H49" i="6"/>
  <c r="F49" i="6"/>
  <c r="E49" i="6"/>
  <c r="R49" i="6"/>
  <c r="D49" i="6"/>
  <c r="Q49" i="6"/>
  <c r="P49" i="6"/>
  <c r="I61" i="6"/>
  <c r="H61" i="6"/>
  <c r="F61" i="6"/>
  <c r="E61" i="6"/>
  <c r="J61" i="6"/>
  <c r="D61" i="6"/>
  <c r="R61" i="6"/>
  <c r="Q61" i="6"/>
  <c r="P61" i="6"/>
  <c r="N61" i="6"/>
  <c r="M61" i="6"/>
  <c r="L61" i="6"/>
  <c r="I89" i="6"/>
  <c r="H89" i="6"/>
  <c r="F89" i="6"/>
  <c r="E89" i="6"/>
  <c r="D89" i="6"/>
  <c r="R89" i="6"/>
  <c r="Q89" i="6"/>
  <c r="P89" i="6"/>
  <c r="N89" i="6"/>
  <c r="M89" i="6"/>
  <c r="J89" i="6"/>
  <c r="L89" i="6"/>
  <c r="I79" i="6"/>
  <c r="H79" i="6"/>
  <c r="F79" i="6"/>
  <c r="E79" i="6"/>
  <c r="D79" i="6"/>
  <c r="R79" i="6"/>
  <c r="Q79" i="6"/>
  <c r="P79" i="6"/>
  <c r="N79" i="6"/>
  <c r="M79" i="6"/>
  <c r="O79" i="6" s="1"/>
  <c r="L79" i="6"/>
  <c r="J79" i="6"/>
  <c r="E37" i="6"/>
  <c r="R37" i="6"/>
  <c r="D37" i="6"/>
  <c r="Q37" i="6"/>
  <c r="F37" i="6"/>
  <c r="P37" i="6"/>
  <c r="N37" i="6"/>
  <c r="M37" i="6"/>
  <c r="L37" i="6"/>
  <c r="J37" i="6"/>
  <c r="I37" i="6"/>
  <c r="H37" i="6"/>
  <c r="G98" i="10"/>
  <c r="I94" i="6"/>
  <c r="H94" i="6"/>
  <c r="F94" i="6"/>
  <c r="E94" i="6"/>
  <c r="J94" i="6"/>
  <c r="D94" i="6"/>
  <c r="R94" i="6"/>
  <c r="Q94" i="6"/>
  <c r="P94" i="6"/>
  <c r="N94" i="6"/>
  <c r="M94" i="6"/>
  <c r="L94" i="6"/>
  <c r="I84" i="6"/>
  <c r="H84" i="6"/>
  <c r="F84" i="6"/>
  <c r="E84" i="6"/>
  <c r="L84" i="6"/>
  <c r="D84" i="6"/>
  <c r="R84" i="6"/>
  <c r="Q84" i="6"/>
  <c r="P84" i="6"/>
  <c r="N84" i="6"/>
  <c r="J84" i="6"/>
  <c r="M84" i="6"/>
  <c r="I69" i="6"/>
  <c r="H69" i="6"/>
  <c r="F69" i="6"/>
  <c r="E69" i="6"/>
  <c r="D69" i="6"/>
  <c r="R69" i="6"/>
  <c r="J69" i="6"/>
  <c r="Q69" i="6"/>
  <c r="P69" i="6"/>
  <c r="N69" i="6"/>
  <c r="M69" i="6"/>
  <c r="L69" i="6"/>
  <c r="I56" i="6"/>
  <c r="H56" i="6"/>
  <c r="F56" i="6"/>
  <c r="E56" i="6"/>
  <c r="D56" i="6"/>
  <c r="R56" i="6"/>
  <c r="Q56" i="6"/>
  <c r="J56" i="6"/>
  <c r="P56" i="6"/>
  <c r="N56" i="6"/>
  <c r="M56" i="6"/>
  <c r="L56" i="6"/>
  <c r="H42" i="6"/>
  <c r="F42" i="6"/>
  <c r="E42" i="6"/>
  <c r="R42" i="6"/>
  <c r="D42" i="6"/>
  <c r="Q42" i="6"/>
  <c r="P42" i="6"/>
  <c r="S42" i="6" s="1"/>
  <c r="N42" i="6"/>
  <c r="M42" i="6"/>
  <c r="L42" i="6"/>
  <c r="J42" i="6"/>
  <c r="I42" i="6"/>
  <c r="I18" i="6"/>
  <c r="H18" i="6"/>
  <c r="F18" i="6"/>
  <c r="E18" i="6"/>
  <c r="D18" i="6"/>
  <c r="R18" i="6"/>
  <c r="Q18" i="6"/>
  <c r="L18" i="6"/>
  <c r="P18" i="6"/>
  <c r="N18" i="6"/>
  <c r="M18" i="6"/>
  <c r="J18" i="6"/>
  <c r="C47" i="6"/>
  <c r="C30" i="6"/>
  <c r="K84" i="6" l="1"/>
  <c r="S56" i="6"/>
  <c r="S94" i="6"/>
  <c r="G49" i="6"/>
  <c r="S61" i="6"/>
  <c r="S79" i="6"/>
  <c r="S89" i="6"/>
  <c r="G75" i="6"/>
  <c r="K79" i="6"/>
  <c r="K75" i="6"/>
  <c r="O75" i="6"/>
  <c r="K49" i="6"/>
  <c r="O37" i="6"/>
  <c r="O18" i="6"/>
  <c r="K18" i="6"/>
  <c r="O42" i="6"/>
  <c r="O61" i="6"/>
  <c r="S69" i="6"/>
  <c r="S18" i="6"/>
  <c r="S84" i="6"/>
  <c r="G94" i="6"/>
  <c r="S75" i="6"/>
  <c r="G42" i="6"/>
  <c r="G56" i="6"/>
  <c r="O84" i="6"/>
  <c r="S37" i="6"/>
  <c r="G61" i="6"/>
  <c r="G18" i="6"/>
  <c r="G69" i="6"/>
  <c r="G84" i="6"/>
  <c r="G79" i="6"/>
  <c r="G89" i="6"/>
  <c r="K69" i="6"/>
  <c r="K94" i="6"/>
  <c r="G37" i="6"/>
  <c r="I30" i="6"/>
  <c r="H30" i="6"/>
  <c r="F30" i="6"/>
  <c r="E30" i="6"/>
  <c r="D30" i="6"/>
  <c r="R30" i="6"/>
  <c r="Q30" i="6"/>
  <c r="P30" i="6"/>
  <c r="N30" i="6"/>
  <c r="M30" i="6"/>
  <c r="L30" i="6"/>
  <c r="J30" i="6"/>
  <c r="K42" i="6"/>
  <c r="K56" i="6"/>
  <c r="K61" i="6"/>
  <c r="O56" i="6"/>
  <c r="O69" i="6"/>
  <c r="O94" i="6"/>
  <c r="K89" i="6"/>
  <c r="O49" i="6"/>
  <c r="N47" i="6"/>
  <c r="M47" i="6"/>
  <c r="L47" i="6"/>
  <c r="J47" i="6"/>
  <c r="I47" i="6"/>
  <c r="H47" i="6"/>
  <c r="F47" i="6"/>
  <c r="E47" i="6"/>
  <c r="R47" i="6"/>
  <c r="D47" i="6"/>
  <c r="Q47" i="6"/>
  <c r="P47" i="6"/>
  <c r="K37" i="6"/>
  <c r="O89" i="6"/>
  <c r="S49" i="6"/>
  <c r="C16" i="6"/>
  <c r="O47" i="6" l="1"/>
  <c r="S47" i="6"/>
  <c r="K47" i="6"/>
  <c r="G30" i="6"/>
  <c r="K30" i="6"/>
  <c r="I16" i="6"/>
  <c r="H16" i="6"/>
  <c r="F16" i="6"/>
  <c r="E16" i="6"/>
  <c r="D16" i="6"/>
  <c r="L16" i="6"/>
  <c r="R16" i="6"/>
  <c r="J16" i="6"/>
  <c r="Q16" i="6"/>
  <c r="P16" i="6"/>
  <c r="N16" i="6"/>
  <c r="M16" i="6"/>
  <c r="S30" i="6"/>
  <c r="O30" i="6"/>
  <c r="G47" i="6"/>
  <c r="C99" i="6"/>
  <c r="S16" i="6" l="1"/>
  <c r="G16" i="6"/>
  <c r="O16" i="6"/>
  <c r="I99" i="6"/>
  <c r="H99" i="6"/>
  <c r="F99" i="6"/>
  <c r="E99" i="6"/>
  <c r="D99" i="6"/>
  <c r="R99" i="6"/>
  <c r="Q99" i="6"/>
  <c r="P99" i="6"/>
  <c r="N99" i="6"/>
  <c r="M99" i="6"/>
  <c r="J99" i="6"/>
  <c r="L99" i="6"/>
  <c r="K16" i="6"/>
  <c r="P26" i="48"/>
  <c r="Q26" i="48" s="1"/>
  <c r="S99" i="6" l="1"/>
  <c r="K99" i="6"/>
  <c r="G99" i="6"/>
  <c r="O99" i="6"/>
  <c r="W26" i="48"/>
  <c r="AI26" i="48" l="1"/>
  <c r="Z26" i="48"/>
  <c r="V26" i="48"/>
  <c r="K26" i="48"/>
  <c r="G26" i="48"/>
  <c r="E26" i="48"/>
  <c r="D26" i="48"/>
  <c r="C14" i="46" l="1"/>
  <c r="H53" i="13" l="1"/>
  <c r="F53" i="13"/>
  <c r="E53" i="13"/>
  <c r="R53" i="13"/>
  <c r="D53" i="13"/>
  <c r="Q53" i="13"/>
  <c r="P53" i="13"/>
  <c r="N53" i="13"/>
  <c r="M53" i="13"/>
  <c r="L53" i="13"/>
  <c r="O53" i="13" s="1"/>
  <c r="J53" i="13"/>
  <c r="I53" i="13"/>
  <c r="R98" i="18"/>
  <c r="Q98" i="18"/>
  <c r="P98" i="18"/>
  <c r="N98" i="18"/>
  <c r="M98" i="18"/>
  <c r="L98" i="18"/>
  <c r="J98" i="18"/>
  <c r="I98" i="18"/>
  <c r="H98" i="18"/>
  <c r="K98" i="18" s="1"/>
  <c r="F98" i="18"/>
  <c r="E98" i="18"/>
  <c r="D98" i="18"/>
  <c r="E93" i="14"/>
  <c r="R93" i="14"/>
  <c r="D93" i="14"/>
  <c r="Q93" i="14"/>
  <c r="P93" i="14"/>
  <c r="S93" i="14" s="1"/>
  <c r="N93" i="14"/>
  <c r="M93" i="14"/>
  <c r="L93" i="14"/>
  <c r="J93" i="14"/>
  <c r="I93" i="14"/>
  <c r="H93" i="14"/>
  <c r="K93" i="14" s="1"/>
  <c r="F93" i="14"/>
  <c r="I58" i="17"/>
  <c r="H58" i="17"/>
  <c r="F58" i="17"/>
  <c r="R58" i="17"/>
  <c r="E58" i="17"/>
  <c r="Q58" i="17"/>
  <c r="D58" i="17"/>
  <c r="P58" i="17"/>
  <c r="N58" i="17"/>
  <c r="M58" i="17"/>
  <c r="L58" i="17"/>
  <c r="O58" i="17" s="1"/>
  <c r="J58" i="17"/>
  <c r="P93" i="17"/>
  <c r="N93" i="17"/>
  <c r="O93" i="17" s="1"/>
  <c r="M93" i="17"/>
  <c r="L93" i="17"/>
  <c r="J93" i="17"/>
  <c r="I93" i="17"/>
  <c r="H93" i="17"/>
  <c r="F93" i="17"/>
  <c r="E93" i="17"/>
  <c r="R93" i="17"/>
  <c r="Q93" i="17"/>
  <c r="D93" i="17"/>
  <c r="G93" i="17" s="1"/>
  <c r="L52" i="50"/>
  <c r="J52" i="50"/>
  <c r="I52" i="50"/>
  <c r="H52" i="50"/>
  <c r="F52" i="50"/>
  <c r="R52" i="50"/>
  <c r="E52" i="50"/>
  <c r="Q52" i="50"/>
  <c r="D52" i="50"/>
  <c r="P52" i="50"/>
  <c r="S52" i="50" s="1"/>
  <c r="N52" i="50"/>
  <c r="M52" i="50"/>
  <c r="F14" i="46"/>
  <c r="E14" i="46"/>
  <c r="D14" i="46"/>
  <c r="R14" i="46"/>
  <c r="Q14" i="46"/>
  <c r="P14" i="46"/>
  <c r="N14" i="46"/>
  <c r="H14" i="46"/>
  <c r="M14" i="46"/>
  <c r="L14" i="46"/>
  <c r="I14" i="46"/>
  <c r="J14" i="46"/>
  <c r="S98" i="18" l="1"/>
  <c r="S58" i="17"/>
  <c r="O14" i="46"/>
  <c r="G98" i="18"/>
  <c r="G52" i="50"/>
  <c r="K14" i="46"/>
  <c r="O93" i="14"/>
  <c r="K93" i="17"/>
  <c r="G58" i="17"/>
  <c r="S14" i="46"/>
  <c r="O98" i="18"/>
  <c r="S53" i="13"/>
  <c r="K52" i="50"/>
  <c r="G14" i="46"/>
  <c r="G93" i="14"/>
  <c r="G53" i="13"/>
  <c r="J58" i="37"/>
  <c r="I58" i="37"/>
  <c r="H58" i="37"/>
  <c r="K58" i="37" s="1"/>
  <c r="F58" i="37"/>
  <c r="E58" i="37"/>
  <c r="R58" i="37"/>
  <c r="D58" i="37"/>
  <c r="G58" i="37" s="1"/>
  <c r="Q58" i="37"/>
  <c r="P58" i="37"/>
  <c r="N58" i="37"/>
  <c r="M58" i="37"/>
  <c r="L58" i="37"/>
  <c r="K58" i="17"/>
  <c r="F93" i="36"/>
  <c r="E93" i="36"/>
  <c r="D93" i="36"/>
  <c r="G93" i="36" s="1"/>
  <c r="R93" i="36"/>
  <c r="Q93" i="36"/>
  <c r="P93" i="36"/>
  <c r="S93" i="36" s="1"/>
  <c r="N93" i="36"/>
  <c r="M93" i="36"/>
  <c r="L93" i="36"/>
  <c r="J93" i="36"/>
  <c r="I93" i="36"/>
  <c r="H93" i="36"/>
  <c r="O52" i="50"/>
  <c r="S93" i="17"/>
  <c r="K53" i="13"/>
  <c r="O93" i="36" l="1"/>
  <c r="O58" i="37"/>
  <c r="S58" i="37"/>
  <c r="N96" i="7"/>
  <c r="M96" i="7"/>
  <c r="L96" i="7"/>
  <c r="O96" i="7" s="1"/>
  <c r="J96" i="7"/>
  <c r="H96" i="7"/>
  <c r="F96" i="7"/>
  <c r="E96" i="7"/>
  <c r="D96" i="7"/>
  <c r="R96" i="7"/>
  <c r="Q96" i="7"/>
  <c r="P96" i="7"/>
  <c r="I96" i="7"/>
  <c r="K93" i="36"/>
  <c r="AJ25" i="48"/>
  <c r="AJ24" i="48"/>
  <c r="AJ23" i="48"/>
  <c r="AJ22" i="48"/>
  <c r="AJ21" i="48"/>
  <c r="AJ20" i="48"/>
  <c r="AJ19" i="48"/>
  <c r="AJ18" i="48"/>
  <c r="AJ17" i="48"/>
  <c r="AJ16" i="48"/>
  <c r="AJ15" i="48"/>
  <c r="AJ14" i="48"/>
  <c r="AJ13" i="48"/>
  <c r="AJ12" i="48"/>
  <c r="AJ11" i="48"/>
  <c r="AJ10" i="48"/>
  <c r="AJ9" i="48"/>
  <c r="AJ8" i="48"/>
  <c r="AJ7" i="48"/>
  <c r="AJ6" i="48"/>
  <c r="AJ5" i="48"/>
  <c r="AH25" i="48"/>
  <c r="AH24" i="48"/>
  <c r="AH23" i="48"/>
  <c r="AH22" i="48"/>
  <c r="AH21" i="48"/>
  <c r="AH20" i="48"/>
  <c r="AH19" i="48"/>
  <c r="AH18" i="48"/>
  <c r="AH17" i="48"/>
  <c r="AH16" i="48"/>
  <c r="AH15" i="48"/>
  <c r="AH14" i="48"/>
  <c r="AH13" i="48"/>
  <c r="AH12" i="48"/>
  <c r="AH11" i="48"/>
  <c r="AH10" i="48"/>
  <c r="AH9" i="48"/>
  <c r="AH8" i="48"/>
  <c r="AH7" i="48"/>
  <c r="AH6" i="48"/>
  <c r="AH5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AA25" i="48"/>
  <c r="AA24" i="48"/>
  <c r="AA23" i="48"/>
  <c r="AA22" i="48"/>
  <c r="AA21" i="48"/>
  <c r="AA20" i="48"/>
  <c r="AA19" i="48"/>
  <c r="AA18" i="48"/>
  <c r="AA17" i="48"/>
  <c r="AA16" i="48"/>
  <c r="AA15" i="48"/>
  <c r="AA14" i="48"/>
  <c r="AA13" i="48"/>
  <c r="AA12" i="48"/>
  <c r="AA11" i="48"/>
  <c r="AA10" i="48"/>
  <c r="AA9" i="48"/>
  <c r="AA8" i="48"/>
  <c r="AA7" i="48"/>
  <c r="AA6" i="48"/>
  <c r="AA5" i="48"/>
  <c r="T6" i="48"/>
  <c r="U6" i="48" s="1"/>
  <c r="S96" i="7" l="1"/>
  <c r="G96" i="7"/>
  <c r="K96" i="7"/>
  <c r="O26" i="48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N25" i="48"/>
  <c r="O25" i="48" s="1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L25" i="48" l="1"/>
  <c r="L24" i="48"/>
  <c r="L23" i="48"/>
  <c r="L22" i="48"/>
  <c r="L21" i="48"/>
  <c r="L20" i="48"/>
  <c r="L19" i="48"/>
  <c r="L18" i="48"/>
  <c r="L17" i="48"/>
  <c r="L16" i="48"/>
  <c r="L15" i="48"/>
  <c r="L14" i="48"/>
  <c r="L13" i="48"/>
  <c r="L12" i="48"/>
  <c r="L11" i="48"/>
  <c r="L10" i="48"/>
  <c r="L9" i="48"/>
  <c r="L8" i="48"/>
  <c r="L7" i="48"/>
  <c r="L6" i="48"/>
  <c r="L5" i="48"/>
  <c r="C95" i="23" l="1"/>
  <c r="N93" i="7" l="1"/>
  <c r="M93" i="7"/>
  <c r="L93" i="7"/>
  <c r="O93" i="7" s="1"/>
  <c r="J93" i="7"/>
  <c r="H93" i="7"/>
  <c r="F93" i="7"/>
  <c r="E93" i="7"/>
  <c r="G93" i="7" s="1"/>
  <c r="D93" i="7"/>
  <c r="R93" i="7"/>
  <c r="Q93" i="7"/>
  <c r="P93" i="7"/>
  <c r="I93" i="7"/>
  <c r="C35" i="23"/>
  <c r="N35" i="23"/>
  <c r="K93" i="7" l="1"/>
  <c r="S93" i="7"/>
  <c r="P35" i="23"/>
  <c r="H35" i="23"/>
  <c r="I35" i="23"/>
  <c r="M35" i="23"/>
  <c r="Q35" i="23"/>
  <c r="R35" i="23"/>
  <c r="F35" i="23"/>
  <c r="G35" i="23"/>
  <c r="E35" i="23"/>
  <c r="L35" i="23"/>
  <c r="D35" i="23"/>
  <c r="J35" i="23"/>
  <c r="T98" i="50"/>
  <c r="C98" i="23"/>
  <c r="T98" i="42" l="1"/>
  <c r="T98" i="41"/>
  <c r="T98" i="38"/>
  <c r="T98" i="36"/>
  <c r="T98" i="37"/>
  <c r="T98" i="33"/>
  <c r="T98" i="19"/>
  <c r="L98" i="23"/>
  <c r="T98" i="17"/>
  <c r="T98" i="15"/>
  <c r="T98" i="14"/>
  <c r="T98" i="13"/>
  <c r="T98" i="12"/>
  <c r="T98" i="11"/>
  <c r="T98" i="9"/>
  <c r="T98" i="8"/>
  <c r="T98" i="7"/>
  <c r="P98" i="23"/>
  <c r="J98" i="23"/>
  <c r="K35" i="23"/>
  <c r="O35" i="23"/>
  <c r="S35" i="23"/>
  <c r="T98" i="18"/>
  <c r="D98" i="23"/>
  <c r="T98" i="10"/>
  <c r="F98" i="23"/>
  <c r="E98" i="23"/>
  <c r="Q98" i="23"/>
  <c r="M98" i="23"/>
  <c r="N98" i="23"/>
  <c r="H98" i="23"/>
  <c r="R98" i="23"/>
  <c r="I98" i="23"/>
  <c r="T98" i="6"/>
  <c r="K98" i="23" l="1"/>
  <c r="O98" i="23"/>
  <c r="G98" i="23"/>
  <c r="S98" i="23"/>
  <c r="T98" i="23"/>
  <c r="C55" i="23" l="1"/>
  <c r="C54" i="23"/>
  <c r="C53" i="23"/>
  <c r="C52" i="23"/>
  <c r="C51" i="23"/>
  <c r="C18" i="11"/>
  <c r="C18" i="10"/>
  <c r="C18" i="8"/>
  <c r="C18" i="7"/>
  <c r="C19" i="23"/>
  <c r="R18" i="7" l="1"/>
  <c r="E18" i="7"/>
  <c r="F18" i="7"/>
  <c r="Q18" i="7"/>
  <c r="D18" i="7"/>
  <c r="G18" i="7" s="1"/>
  <c r="P18" i="7"/>
  <c r="S18" i="7" s="1"/>
  <c r="N18" i="7"/>
  <c r="M18" i="7"/>
  <c r="L18" i="7"/>
  <c r="O18" i="7" s="1"/>
  <c r="J18" i="7"/>
  <c r="I18" i="7"/>
  <c r="H18" i="7"/>
  <c r="K18" i="7" s="1"/>
  <c r="T7" i="48"/>
  <c r="U7" i="48" s="1"/>
  <c r="L18" i="8"/>
  <c r="J18" i="8"/>
  <c r="I18" i="8"/>
  <c r="F18" i="8"/>
  <c r="E18" i="8"/>
  <c r="R18" i="8"/>
  <c r="D18" i="8"/>
  <c r="G18" i="8" s="1"/>
  <c r="Q18" i="8"/>
  <c r="P18" i="8"/>
  <c r="S18" i="8" s="1"/>
  <c r="N18" i="8"/>
  <c r="M18" i="8"/>
  <c r="H18" i="8"/>
  <c r="T8" i="48"/>
  <c r="U8" i="48" s="1"/>
  <c r="I18" i="10"/>
  <c r="H18" i="10"/>
  <c r="F18" i="10"/>
  <c r="E18" i="10"/>
  <c r="D18" i="10"/>
  <c r="R18" i="10"/>
  <c r="Q18" i="10"/>
  <c r="P18" i="10"/>
  <c r="N18" i="10"/>
  <c r="M18" i="10"/>
  <c r="O18" i="10" s="1"/>
  <c r="L18" i="10"/>
  <c r="J18" i="10"/>
  <c r="T9" i="48"/>
  <c r="U9" i="48" s="1"/>
  <c r="T11" i="48"/>
  <c r="U11" i="48" s="1"/>
  <c r="J18" i="11"/>
  <c r="I18" i="11"/>
  <c r="H18" i="11"/>
  <c r="K18" i="11" s="1"/>
  <c r="F18" i="11"/>
  <c r="E18" i="11"/>
  <c r="R18" i="11"/>
  <c r="D18" i="11"/>
  <c r="G18" i="11" s="1"/>
  <c r="Q18" i="11"/>
  <c r="P18" i="11"/>
  <c r="N18" i="11"/>
  <c r="M18" i="11"/>
  <c r="L18" i="11"/>
  <c r="C96" i="23"/>
  <c r="S18" i="10" l="1"/>
  <c r="G18" i="10"/>
  <c r="K18" i="10"/>
  <c r="O18" i="11"/>
  <c r="O18" i="8"/>
  <c r="S18" i="11"/>
  <c r="K18" i="8"/>
  <c r="C45" i="23"/>
  <c r="C44" i="23"/>
  <c r="C43" i="23"/>
  <c r="C41" i="23"/>
  <c r="C40" i="23"/>
  <c r="C39" i="23"/>
  <c r="C38" i="23"/>
  <c r="C36" i="23"/>
  <c r="C34" i="23"/>
  <c r="C33" i="23"/>
  <c r="C32" i="23"/>
  <c r="C31" i="23"/>
  <c r="C28" i="23"/>
  <c r="C27" i="23"/>
  <c r="C26" i="23"/>
  <c r="C25" i="23"/>
  <c r="C24" i="23"/>
  <c r="C23" i="23"/>
  <c r="C22" i="23"/>
  <c r="C21" i="23"/>
  <c r="C20" i="23"/>
  <c r="C91" i="23"/>
  <c r="C87" i="23"/>
  <c r="C86" i="23"/>
  <c r="C83" i="23"/>
  <c r="C82" i="23"/>
  <c r="C78" i="23"/>
  <c r="C77" i="23"/>
  <c r="C74" i="23"/>
  <c r="C73" i="23"/>
  <c r="C72" i="23"/>
  <c r="C71" i="23"/>
  <c r="C68" i="23"/>
  <c r="C67" i="23"/>
  <c r="C66" i="23"/>
  <c r="C65" i="23"/>
  <c r="C64" i="23"/>
  <c r="C63" i="23"/>
  <c r="C60" i="23"/>
  <c r="C50" i="23"/>
  <c r="C89" i="10" l="1"/>
  <c r="R89" i="10" l="1"/>
  <c r="D89" i="10"/>
  <c r="Q89" i="10"/>
  <c r="P89" i="10"/>
  <c r="S89" i="10" s="1"/>
  <c r="N89" i="10"/>
  <c r="M89" i="10"/>
  <c r="L89" i="10"/>
  <c r="J89" i="10"/>
  <c r="I89" i="10"/>
  <c r="H89" i="10"/>
  <c r="F89" i="10"/>
  <c r="E89" i="10"/>
  <c r="C89" i="12"/>
  <c r="C85" i="23"/>
  <c r="O89" i="10" l="1"/>
  <c r="K89" i="10"/>
  <c r="G89" i="10"/>
  <c r="L89" i="12"/>
  <c r="O89" i="12" s="1"/>
  <c r="J89" i="12"/>
  <c r="I89" i="12"/>
  <c r="H89" i="12"/>
  <c r="K89" i="12" s="1"/>
  <c r="F89" i="12"/>
  <c r="E89" i="12"/>
  <c r="R89" i="12"/>
  <c r="D89" i="12"/>
  <c r="G89" i="12" s="1"/>
  <c r="Q89" i="12"/>
  <c r="P89" i="12"/>
  <c r="N89" i="12"/>
  <c r="M89" i="12"/>
  <c r="C93" i="23"/>
  <c r="C92" i="23"/>
  <c r="C90" i="23"/>
  <c r="C88" i="23"/>
  <c r="C81" i="23"/>
  <c r="C80" i="23"/>
  <c r="C76" i="23"/>
  <c r="C70" i="23"/>
  <c r="C62" i="23"/>
  <c r="C59" i="23"/>
  <c r="C58" i="23"/>
  <c r="C57" i="23"/>
  <c r="C94" i="50"/>
  <c r="C89" i="50"/>
  <c r="C84" i="50"/>
  <c r="C79" i="50"/>
  <c r="C75" i="50"/>
  <c r="C69" i="50"/>
  <c r="C61" i="50"/>
  <c r="C56" i="50"/>
  <c r="X53" i="50"/>
  <c r="X54" i="50" s="1"/>
  <c r="C49" i="50"/>
  <c r="T48" i="50"/>
  <c r="T46" i="50"/>
  <c r="C42" i="50"/>
  <c r="C37" i="50"/>
  <c r="T17" i="50"/>
  <c r="S89" i="12" l="1"/>
  <c r="X25" i="48"/>
  <c r="Y25" i="48" s="1"/>
  <c r="H49" i="50"/>
  <c r="F49" i="50"/>
  <c r="R49" i="50"/>
  <c r="E49" i="50"/>
  <c r="Q49" i="50"/>
  <c r="D49" i="50"/>
  <c r="G49" i="50" s="1"/>
  <c r="P49" i="50"/>
  <c r="S49" i="50" s="1"/>
  <c r="N49" i="50"/>
  <c r="M49" i="50"/>
  <c r="L49" i="50"/>
  <c r="O49" i="50" s="1"/>
  <c r="J49" i="50"/>
  <c r="I49" i="50"/>
  <c r="L61" i="50"/>
  <c r="J61" i="50"/>
  <c r="I61" i="50"/>
  <c r="H61" i="50"/>
  <c r="K61" i="50" s="1"/>
  <c r="F61" i="50"/>
  <c r="R61" i="50"/>
  <c r="E61" i="50"/>
  <c r="Q61" i="50"/>
  <c r="D61" i="50"/>
  <c r="G61" i="50" s="1"/>
  <c r="P61" i="50"/>
  <c r="S61" i="50" s="1"/>
  <c r="N61" i="50"/>
  <c r="M61" i="50"/>
  <c r="J84" i="50"/>
  <c r="I84" i="50"/>
  <c r="H84" i="50"/>
  <c r="K84" i="50" s="1"/>
  <c r="F84" i="50"/>
  <c r="R84" i="50"/>
  <c r="E84" i="50"/>
  <c r="Q84" i="50"/>
  <c r="D84" i="50"/>
  <c r="G84" i="50" s="1"/>
  <c r="P84" i="50"/>
  <c r="S84" i="50" s="1"/>
  <c r="N84" i="50"/>
  <c r="M84" i="50"/>
  <c r="L84" i="50"/>
  <c r="J75" i="50"/>
  <c r="I75" i="50"/>
  <c r="H75" i="50"/>
  <c r="K75" i="50" s="1"/>
  <c r="F75" i="50"/>
  <c r="R75" i="50"/>
  <c r="E75" i="50"/>
  <c r="Q75" i="50"/>
  <c r="D75" i="50"/>
  <c r="G75" i="50" s="1"/>
  <c r="P75" i="50"/>
  <c r="S75" i="50" s="1"/>
  <c r="N75" i="50"/>
  <c r="M75" i="50"/>
  <c r="L75" i="50"/>
  <c r="I89" i="50"/>
  <c r="H89" i="50"/>
  <c r="F89" i="50"/>
  <c r="R89" i="50"/>
  <c r="E89" i="50"/>
  <c r="Q89" i="50"/>
  <c r="D89" i="50"/>
  <c r="G89" i="50" s="1"/>
  <c r="P89" i="50"/>
  <c r="S89" i="50" s="1"/>
  <c r="N89" i="50"/>
  <c r="M89" i="50"/>
  <c r="L89" i="50"/>
  <c r="J89" i="50"/>
  <c r="M56" i="50"/>
  <c r="L56" i="50"/>
  <c r="J56" i="50"/>
  <c r="I56" i="50"/>
  <c r="H56" i="50"/>
  <c r="K56" i="50" s="1"/>
  <c r="F56" i="50"/>
  <c r="R56" i="50"/>
  <c r="E56" i="50"/>
  <c r="Q56" i="50"/>
  <c r="D56" i="50"/>
  <c r="G56" i="50" s="1"/>
  <c r="P56" i="50"/>
  <c r="N56" i="50"/>
  <c r="L79" i="50"/>
  <c r="J79" i="50"/>
  <c r="I79" i="50"/>
  <c r="H79" i="50"/>
  <c r="K79" i="50" s="1"/>
  <c r="F79" i="50"/>
  <c r="R79" i="50"/>
  <c r="E79" i="50"/>
  <c r="Q79" i="50"/>
  <c r="D79" i="50"/>
  <c r="G79" i="50" s="1"/>
  <c r="P79" i="50"/>
  <c r="S79" i="50" s="1"/>
  <c r="N79" i="50"/>
  <c r="M79" i="50"/>
  <c r="P37" i="50"/>
  <c r="N37" i="50"/>
  <c r="M37" i="50"/>
  <c r="L37" i="50"/>
  <c r="O37" i="50" s="1"/>
  <c r="J37" i="50"/>
  <c r="I37" i="50"/>
  <c r="H37" i="50"/>
  <c r="K37" i="50" s="1"/>
  <c r="F37" i="50"/>
  <c r="R37" i="50"/>
  <c r="Q37" i="50"/>
  <c r="E37" i="50"/>
  <c r="D37" i="50"/>
  <c r="N42" i="50"/>
  <c r="M42" i="50"/>
  <c r="L42" i="50"/>
  <c r="O42" i="50" s="1"/>
  <c r="J42" i="50"/>
  <c r="I42" i="50"/>
  <c r="H42" i="50"/>
  <c r="K42" i="50" s="1"/>
  <c r="F42" i="50"/>
  <c r="R42" i="50"/>
  <c r="E42" i="50"/>
  <c r="Q42" i="50"/>
  <c r="P42" i="50"/>
  <c r="D42" i="50"/>
  <c r="H94" i="50"/>
  <c r="F94" i="50"/>
  <c r="R94" i="50"/>
  <c r="E94" i="50"/>
  <c r="Q94" i="50"/>
  <c r="D94" i="50"/>
  <c r="G94" i="50" s="1"/>
  <c r="P94" i="50"/>
  <c r="S94" i="50" s="1"/>
  <c r="N94" i="50"/>
  <c r="M94" i="50"/>
  <c r="L94" i="50"/>
  <c r="O94" i="50" s="1"/>
  <c r="J94" i="50"/>
  <c r="I94" i="50"/>
  <c r="AB25" i="48"/>
  <c r="N69" i="50"/>
  <c r="M69" i="50"/>
  <c r="L69" i="50"/>
  <c r="O69" i="50" s="1"/>
  <c r="J69" i="50"/>
  <c r="I69" i="50"/>
  <c r="H69" i="50"/>
  <c r="F69" i="50"/>
  <c r="R69" i="50"/>
  <c r="E69" i="50"/>
  <c r="Q69" i="50"/>
  <c r="P69" i="50"/>
  <c r="D69" i="50"/>
  <c r="T93" i="50"/>
  <c r="T52" i="50"/>
  <c r="T97" i="50"/>
  <c r="T96" i="50"/>
  <c r="T92" i="50"/>
  <c r="T91" i="50"/>
  <c r="T90" i="50"/>
  <c r="T88" i="50"/>
  <c r="T87" i="50"/>
  <c r="T86" i="50"/>
  <c r="T85" i="50"/>
  <c r="T83" i="50"/>
  <c r="T82" i="50"/>
  <c r="T81" i="50"/>
  <c r="T80" i="50"/>
  <c r="T78" i="50"/>
  <c r="T77" i="50"/>
  <c r="T76" i="50"/>
  <c r="T74" i="50"/>
  <c r="T71" i="50"/>
  <c r="T70" i="50"/>
  <c r="T68" i="50"/>
  <c r="T67" i="50"/>
  <c r="T64" i="50"/>
  <c r="T63" i="50"/>
  <c r="T62" i="50"/>
  <c r="T60" i="50"/>
  <c r="T57" i="50"/>
  <c r="T55" i="50"/>
  <c r="T54" i="50"/>
  <c r="T53" i="50"/>
  <c r="T51" i="50"/>
  <c r="T45" i="50"/>
  <c r="T41" i="50"/>
  <c r="T40" i="50"/>
  <c r="T39" i="50"/>
  <c r="C30" i="50"/>
  <c r="T38" i="50"/>
  <c r="T36" i="50"/>
  <c r="T33" i="50"/>
  <c r="T32" i="50"/>
  <c r="T31" i="50"/>
  <c r="T28" i="50"/>
  <c r="T23" i="50"/>
  <c r="T24" i="50"/>
  <c r="T25" i="50"/>
  <c r="T26" i="50"/>
  <c r="T21" i="50"/>
  <c r="T20" i="50"/>
  <c r="T19" i="50"/>
  <c r="T43" i="50"/>
  <c r="C47" i="50"/>
  <c r="T58" i="50"/>
  <c r="T65" i="50"/>
  <c r="T72" i="50"/>
  <c r="T95" i="50"/>
  <c r="T22" i="50"/>
  <c r="T44" i="50"/>
  <c r="T50" i="50"/>
  <c r="T59" i="50"/>
  <c r="T66" i="50"/>
  <c r="T73" i="50"/>
  <c r="T27" i="50"/>
  <c r="T34" i="50"/>
  <c r="S42" i="50" l="1"/>
  <c r="S56" i="50"/>
  <c r="O89" i="50"/>
  <c r="K69" i="50"/>
  <c r="M47" i="50"/>
  <c r="L47" i="50"/>
  <c r="O47" i="50" s="1"/>
  <c r="J47" i="50"/>
  <c r="I47" i="50"/>
  <c r="H47" i="50"/>
  <c r="K47" i="50" s="1"/>
  <c r="F47" i="50"/>
  <c r="R47" i="50"/>
  <c r="E47" i="50"/>
  <c r="Q47" i="50"/>
  <c r="D47" i="50"/>
  <c r="P47" i="50"/>
  <c r="N47" i="50"/>
  <c r="R30" i="50"/>
  <c r="F30" i="50"/>
  <c r="Q30" i="50"/>
  <c r="E30" i="50"/>
  <c r="P30" i="50"/>
  <c r="S30" i="50" s="1"/>
  <c r="D30" i="50"/>
  <c r="G30" i="50" s="1"/>
  <c r="N30" i="50"/>
  <c r="M30" i="50"/>
  <c r="L30" i="50"/>
  <c r="J30" i="50"/>
  <c r="I30" i="50"/>
  <c r="H30" i="50"/>
  <c r="O56" i="50"/>
  <c r="K89" i="50"/>
  <c r="G69" i="50"/>
  <c r="K94" i="50"/>
  <c r="S37" i="50"/>
  <c r="O79" i="50"/>
  <c r="O61" i="50"/>
  <c r="K49" i="50"/>
  <c r="S69" i="50"/>
  <c r="G42" i="50"/>
  <c r="G37" i="50"/>
  <c r="O75" i="50"/>
  <c r="O84" i="50"/>
  <c r="T84" i="50"/>
  <c r="T69" i="50"/>
  <c r="T42" i="50"/>
  <c r="T56" i="50"/>
  <c r="T49" i="50"/>
  <c r="T37" i="50"/>
  <c r="T75" i="50"/>
  <c r="T94" i="50"/>
  <c r="T89" i="50"/>
  <c r="T79" i="50"/>
  <c r="T61" i="50"/>
  <c r="AB6" i="48"/>
  <c r="AD6" i="48" s="1"/>
  <c r="C94" i="7"/>
  <c r="C94" i="8"/>
  <c r="C94" i="10"/>
  <c r="C94" i="9"/>
  <c r="C94" i="11"/>
  <c r="C94" i="12"/>
  <c r="C94" i="13"/>
  <c r="C94" i="14"/>
  <c r="C94" i="15"/>
  <c r="C94" i="17"/>
  <c r="C94" i="18"/>
  <c r="C94" i="19"/>
  <c r="C94" i="33"/>
  <c r="C94" i="37"/>
  <c r="C94" i="36"/>
  <c r="C94" i="38"/>
  <c r="C94" i="41"/>
  <c r="C94" i="42"/>
  <c r="C94" i="5"/>
  <c r="C89" i="7"/>
  <c r="C89" i="8"/>
  <c r="C89" i="9"/>
  <c r="C89" i="11"/>
  <c r="C89" i="13"/>
  <c r="C89" i="14"/>
  <c r="C89" i="15"/>
  <c r="C89" i="17"/>
  <c r="C89" i="18"/>
  <c r="C89" i="19"/>
  <c r="C89" i="33"/>
  <c r="C89" i="37"/>
  <c r="C89" i="36"/>
  <c r="C89" i="38"/>
  <c r="C89" i="41"/>
  <c r="C89" i="42"/>
  <c r="C89" i="5"/>
  <c r="C84" i="7"/>
  <c r="C84" i="8"/>
  <c r="C84" i="10"/>
  <c r="C84" i="9"/>
  <c r="C84" i="11"/>
  <c r="C84" i="12"/>
  <c r="C84" i="13"/>
  <c r="C84" i="14"/>
  <c r="C84" i="15"/>
  <c r="C84" i="17"/>
  <c r="C84" i="18"/>
  <c r="C84" i="19"/>
  <c r="C84" i="33"/>
  <c r="C84" i="37"/>
  <c r="C84" i="36"/>
  <c r="C84" i="38"/>
  <c r="C84" i="41"/>
  <c r="C84" i="42"/>
  <c r="C84" i="5"/>
  <c r="C79" i="7"/>
  <c r="C79" i="8"/>
  <c r="C79" i="10"/>
  <c r="C79" i="9"/>
  <c r="C79" i="11"/>
  <c r="C79" i="12"/>
  <c r="C79" i="13"/>
  <c r="C79" i="14"/>
  <c r="C79" i="15"/>
  <c r="C79" i="17"/>
  <c r="C79" i="18"/>
  <c r="C79" i="19"/>
  <c r="C79" i="33"/>
  <c r="C79" i="37"/>
  <c r="C79" i="36"/>
  <c r="C79" i="38"/>
  <c r="C79" i="41"/>
  <c r="C79" i="42"/>
  <c r="C79" i="5"/>
  <c r="C75" i="7"/>
  <c r="C75" i="8"/>
  <c r="C75" i="10"/>
  <c r="C75" i="9"/>
  <c r="C75" i="11"/>
  <c r="C75" i="12"/>
  <c r="C75" i="13"/>
  <c r="C75" i="14"/>
  <c r="C75" i="15"/>
  <c r="C75" i="17"/>
  <c r="C75" i="18"/>
  <c r="C75" i="19"/>
  <c r="C75" i="33"/>
  <c r="C75" i="37"/>
  <c r="C75" i="36"/>
  <c r="C75" i="38"/>
  <c r="C75" i="41"/>
  <c r="C75" i="42"/>
  <c r="C75" i="5"/>
  <c r="C69" i="7"/>
  <c r="C69" i="8"/>
  <c r="C69" i="10"/>
  <c r="C69" i="9"/>
  <c r="C69" i="11"/>
  <c r="C69" i="12"/>
  <c r="C69" i="13"/>
  <c r="C69" i="14"/>
  <c r="C69" i="15"/>
  <c r="C69" i="17"/>
  <c r="C69" i="18"/>
  <c r="C69" i="19"/>
  <c r="C69" i="33"/>
  <c r="C69" i="37"/>
  <c r="C69" i="36"/>
  <c r="C69" i="38"/>
  <c r="C69" i="41"/>
  <c r="C69" i="42"/>
  <c r="C69" i="5"/>
  <c r="C61" i="7"/>
  <c r="C61" i="8"/>
  <c r="C61" i="10"/>
  <c r="C61" i="9"/>
  <c r="C61" i="11"/>
  <c r="C61" i="12"/>
  <c r="C61" i="13"/>
  <c r="C61" i="14"/>
  <c r="C61" i="15"/>
  <c r="C61" i="17"/>
  <c r="C61" i="18"/>
  <c r="C61" i="19"/>
  <c r="C61" i="33"/>
  <c r="C61" i="37"/>
  <c r="C61" i="36"/>
  <c r="C61" i="38"/>
  <c r="C61" i="41"/>
  <c r="C61" i="42"/>
  <c r="C61" i="5"/>
  <c r="C56" i="7"/>
  <c r="C56" i="8"/>
  <c r="C56" i="10"/>
  <c r="C56" i="9"/>
  <c r="C56" i="11"/>
  <c r="C56" i="12"/>
  <c r="C56" i="13"/>
  <c r="C56" i="14"/>
  <c r="C56" i="15"/>
  <c r="C56" i="17"/>
  <c r="C56" i="18"/>
  <c r="C56" i="19"/>
  <c r="C56" i="33"/>
  <c r="C56" i="37"/>
  <c r="C56" i="36"/>
  <c r="C56" i="38"/>
  <c r="C56" i="41"/>
  <c r="C56" i="42"/>
  <c r="C56" i="5"/>
  <c r="X6" i="48"/>
  <c r="Y6" i="48" s="1"/>
  <c r="C49" i="7"/>
  <c r="C49" i="8"/>
  <c r="C49" i="10"/>
  <c r="C49" i="9"/>
  <c r="C49" i="11"/>
  <c r="C49" i="12"/>
  <c r="C49" i="13"/>
  <c r="C49" i="14"/>
  <c r="C49" i="15"/>
  <c r="C49" i="17"/>
  <c r="C49" i="18"/>
  <c r="C49" i="19"/>
  <c r="C49" i="33"/>
  <c r="C49" i="37"/>
  <c r="C49" i="36"/>
  <c r="C49" i="38"/>
  <c r="C49" i="41"/>
  <c r="C49" i="42"/>
  <c r="C49" i="5"/>
  <c r="C42" i="7"/>
  <c r="C42" i="8"/>
  <c r="C42" i="10"/>
  <c r="C42" i="9"/>
  <c r="C42" i="11"/>
  <c r="C42" i="12"/>
  <c r="C42" i="13"/>
  <c r="C42" i="14"/>
  <c r="C42" i="15"/>
  <c r="C42" i="17"/>
  <c r="C42" i="18"/>
  <c r="C42" i="19"/>
  <c r="C42" i="33"/>
  <c r="C42" i="37"/>
  <c r="C42" i="36"/>
  <c r="C42" i="38"/>
  <c r="C42" i="41"/>
  <c r="C42" i="42"/>
  <c r="C42" i="5"/>
  <c r="C37" i="7"/>
  <c r="C37" i="8"/>
  <c r="C37" i="10"/>
  <c r="C37" i="9"/>
  <c r="C37" i="11"/>
  <c r="C37" i="12"/>
  <c r="C37" i="13"/>
  <c r="C37" i="14"/>
  <c r="C37" i="15"/>
  <c r="C37" i="17"/>
  <c r="C37" i="18"/>
  <c r="C37" i="19"/>
  <c r="C37" i="33"/>
  <c r="C37" i="37"/>
  <c r="C37" i="36"/>
  <c r="C37" i="38"/>
  <c r="C37" i="41"/>
  <c r="C37" i="42"/>
  <c r="C37" i="5"/>
  <c r="C18" i="9"/>
  <c r="C18" i="12"/>
  <c r="C18" i="13"/>
  <c r="C18" i="14"/>
  <c r="C18" i="15"/>
  <c r="C18" i="17"/>
  <c r="C18" i="18"/>
  <c r="C18" i="19"/>
  <c r="C18" i="33"/>
  <c r="C18" i="37"/>
  <c r="C18" i="36"/>
  <c r="C18" i="38"/>
  <c r="C18" i="41"/>
  <c r="C18" i="42"/>
  <c r="C18" i="5"/>
  <c r="K30" i="50" l="1"/>
  <c r="J18" i="41"/>
  <c r="I18" i="41"/>
  <c r="H18" i="41"/>
  <c r="K18" i="41" s="1"/>
  <c r="F18" i="41"/>
  <c r="E18" i="41"/>
  <c r="R18" i="41"/>
  <c r="D18" i="41"/>
  <c r="G18" i="41" s="1"/>
  <c r="Q18" i="41"/>
  <c r="P18" i="41"/>
  <c r="S18" i="41" s="1"/>
  <c r="N18" i="41"/>
  <c r="M18" i="41"/>
  <c r="L18" i="41"/>
  <c r="T23" i="48"/>
  <c r="U23" i="48" s="1"/>
  <c r="J18" i="9"/>
  <c r="I18" i="9"/>
  <c r="H18" i="9"/>
  <c r="K18" i="9" s="1"/>
  <c r="F18" i="9"/>
  <c r="R18" i="9"/>
  <c r="E18" i="9"/>
  <c r="Q18" i="9"/>
  <c r="D18" i="9"/>
  <c r="P18" i="9"/>
  <c r="N18" i="9"/>
  <c r="M18" i="9"/>
  <c r="L18" i="9"/>
  <c r="T10" i="48"/>
  <c r="U10" i="48" s="1"/>
  <c r="H37" i="14"/>
  <c r="F37" i="14"/>
  <c r="E37" i="14"/>
  <c r="R37" i="14"/>
  <c r="D37" i="14"/>
  <c r="Q37" i="14"/>
  <c r="P37" i="14"/>
  <c r="S37" i="14" s="1"/>
  <c r="N37" i="14"/>
  <c r="M37" i="14"/>
  <c r="L37" i="14"/>
  <c r="J37" i="14"/>
  <c r="I37" i="14"/>
  <c r="H42" i="36"/>
  <c r="K42" i="36" s="1"/>
  <c r="F42" i="36"/>
  <c r="E42" i="36"/>
  <c r="R42" i="36"/>
  <c r="D42" i="36"/>
  <c r="G42" i="36" s="1"/>
  <c r="Q42" i="36"/>
  <c r="P42" i="36"/>
  <c r="S42" i="36" s="1"/>
  <c r="N42" i="36"/>
  <c r="M42" i="36"/>
  <c r="L42" i="36"/>
  <c r="J42" i="36"/>
  <c r="I42" i="36"/>
  <c r="C30" i="10"/>
  <c r="J42" i="10"/>
  <c r="I42" i="10"/>
  <c r="H42" i="10"/>
  <c r="K42" i="10" s="1"/>
  <c r="F42" i="10"/>
  <c r="E42" i="10"/>
  <c r="R42" i="10"/>
  <c r="D42" i="10"/>
  <c r="Q42" i="10"/>
  <c r="S42" i="10" s="1"/>
  <c r="P42" i="10"/>
  <c r="N42" i="10"/>
  <c r="M42" i="10"/>
  <c r="L42" i="10"/>
  <c r="O42" i="10" s="1"/>
  <c r="X16" i="48"/>
  <c r="Y16" i="48" s="1"/>
  <c r="I49" i="17"/>
  <c r="H49" i="17"/>
  <c r="F49" i="17"/>
  <c r="R49" i="17"/>
  <c r="E49" i="17"/>
  <c r="Q49" i="17"/>
  <c r="D49" i="17"/>
  <c r="P49" i="17"/>
  <c r="S49" i="17" s="1"/>
  <c r="N49" i="17"/>
  <c r="M49" i="17"/>
  <c r="L49" i="17"/>
  <c r="O49" i="17" s="1"/>
  <c r="J49" i="17"/>
  <c r="I56" i="42"/>
  <c r="H56" i="42"/>
  <c r="F56" i="42"/>
  <c r="E56" i="42"/>
  <c r="R56" i="42"/>
  <c r="D56" i="42"/>
  <c r="G56" i="42" s="1"/>
  <c r="Q56" i="42"/>
  <c r="P56" i="42"/>
  <c r="N56" i="42"/>
  <c r="M56" i="42"/>
  <c r="L56" i="42"/>
  <c r="J56" i="42"/>
  <c r="H56" i="12"/>
  <c r="F56" i="12"/>
  <c r="E56" i="12"/>
  <c r="R56" i="12"/>
  <c r="D56" i="12"/>
  <c r="G56" i="12" s="1"/>
  <c r="Q56" i="12"/>
  <c r="P56" i="12"/>
  <c r="S56" i="12" s="1"/>
  <c r="N56" i="12"/>
  <c r="M56" i="12"/>
  <c r="L56" i="12"/>
  <c r="J56" i="12"/>
  <c r="I56" i="12"/>
  <c r="N61" i="33"/>
  <c r="M61" i="33"/>
  <c r="L61" i="33"/>
  <c r="J61" i="33"/>
  <c r="I61" i="33"/>
  <c r="H61" i="33"/>
  <c r="F61" i="33"/>
  <c r="E61" i="33"/>
  <c r="R61" i="33"/>
  <c r="D61" i="33"/>
  <c r="Q61" i="33"/>
  <c r="P61" i="33"/>
  <c r="S61" i="33" s="1"/>
  <c r="N61" i="7"/>
  <c r="P61" i="7"/>
  <c r="S61" i="7" s="1"/>
  <c r="M61" i="7"/>
  <c r="L61" i="7"/>
  <c r="J61" i="7"/>
  <c r="I61" i="7"/>
  <c r="H61" i="7"/>
  <c r="F61" i="7"/>
  <c r="E61" i="7"/>
  <c r="D61" i="7"/>
  <c r="R61" i="7"/>
  <c r="Q61" i="7"/>
  <c r="P69" i="14"/>
  <c r="S69" i="14" s="1"/>
  <c r="N69" i="14"/>
  <c r="M69" i="14"/>
  <c r="L69" i="14"/>
  <c r="J69" i="14"/>
  <c r="I69" i="14"/>
  <c r="H69" i="14"/>
  <c r="F69" i="14"/>
  <c r="E69" i="14"/>
  <c r="R69" i="14"/>
  <c r="Q69" i="14"/>
  <c r="D69" i="14"/>
  <c r="J75" i="36"/>
  <c r="I75" i="36"/>
  <c r="H75" i="36"/>
  <c r="K75" i="36" s="1"/>
  <c r="F75" i="36"/>
  <c r="R75" i="36"/>
  <c r="E75" i="36"/>
  <c r="Q75" i="36"/>
  <c r="D75" i="36"/>
  <c r="G75" i="36" s="1"/>
  <c r="P75" i="36"/>
  <c r="N75" i="36"/>
  <c r="M75" i="36"/>
  <c r="L75" i="36"/>
  <c r="O75" i="36" s="1"/>
  <c r="L75" i="10"/>
  <c r="J75" i="10"/>
  <c r="I75" i="10"/>
  <c r="H75" i="10"/>
  <c r="F75" i="10"/>
  <c r="E75" i="10"/>
  <c r="R75" i="10"/>
  <c r="D75" i="10"/>
  <c r="Q75" i="10"/>
  <c r="P75" i="10"/>
  <c r="N75" i="10"/>
  <c r="M75" i="10"/>
  <c r="I79" i="17"/>
  <c r="H79" i="17"/>
  <c r="F79" i="17"/>
  <c r="P79" i="17"/>
  <c r="N79" i="17"/>
  <c r="M79" i="17"/>
  <c r="D79" i="17"/>
  <c r="G79" i="17" s="1"/>
  <c r="R79" i="17"/>
  <c r="Q79" i="17"/>
  <c r="L79" i="17"/>
  <c r="E79" i="17"/>
  <c r="J79" i="17"/>
  <c r="D84" i="41"/>
  <c r="R84" i="41"/>
  <c r="Q84" i="41"/>
  <c r="P84" i="41"/>
  <c r="N84" i="41"/>
  <c r="M84" i="41"/>
  <c r="L84" i="41"/>
  <c r="O84" i="41" s="1"/>
  <c r="J84" i="41"/>
  <c r="I84" i="41"/>
  <c r="H84" i="41"/>
  <c r="F84" i="41"/>
  <c r="E84" i="41"/>
  <c r="I84" i="11"/>
  <c r="H84" i="11"/>
  <c r="F84" i="11"/>
  <c r="E84" i="11"/>
  <c r="R84" i="11"/>
  <c r="D84" i="11"/>
  <c r="Q84" i="11"/>
  <c r="P84" i="11"/>
  <c r="N84" i="11"/>
  <c r="M84" i="11"/>
  <c r="L84" i="11"/>
  <c r="J84" i="11"/>
  <c r="N89" i="19"/>
  <c r="M89" i="19"/>
  <c r="L89" i="19"/>
  <c r="J89" i="19"/>
  <c r="I89" i="19"/>
  <c r="H89" i="19"/>
  <c r="K89" i="19" s="1"/>
  <c r="F89" i="19"/>
  <c r="E89" i="19"/>
  <c r="R89" i="19"/>
  <c r="D89" i="19"/>
  <c r="Q89" i="19"/>
  <c r="P89" i="19"/>
  <c r="R94" i="41"/>
  <c r="D94" i="41"/>
  <c r="Q94" i="41"/>
  <c r="P94" i="41"/>
  <c r="N94" i="41"/>
  <c r="M94" i="41"/>
  <c r="L94" i="41"/>
  <c r="O94" i="41" s="1"/>
  <c r="J94" i="41"/>
  <c r="K94" i="41" s="1"/>
  <c r="I94" i="41"/>
  <c r="H94" i="41"/>
  <c r="F94" i="41"/>
  <c r="E94" i="41"/>
  <c r="M37" i="13"/>
  <c r="L37" i="13"/>
  <c r="O37" i="13" s="1"/>
  <c r="J37" i="13"/>
  <c r="I37" i="13"/>
  <c r="H37" i="13"/>
  <c r="K37" i="13" s="1"/>
  <c r="F37" i="13"/>
  <c r="R37" i="13"/>
  <c r="E37" i="13"/>
  <c r="Q37" i="13"/>
  <c r="D37" i="13"/>
  <c r="P37" i="13"/>
  <c r="N37" i="13"/>
  <c r="N42" i="8"/>
  <c r="M42" i="8"/>
  <c r="L42" i="8"/>
  <c r="J42" i="8"/>
  <c r="I42" i="8"/>
  <c r="H42" i="8"/>
  <c r="K42" i="8" s="1"/>
  <c r="F42" i="8"/>
  <c r="R42" i="8"/>
  <c r="E42" i="8"/>
  <c r="Q42" i="8"/>
  <c r="D42" i="8"/>
  <c r="P42" i="8"/>
  <c r="X15" i="48"/>
  <c r="Y15" i="48" s="1"/>
  <c r="H49" i="15"/>
  <c r="K49" i="15" s="1"/>
  <c r="F49" i="15"/>
  <c r="R49" i="15"/>
  <c r="E49" i="15"/>
  <c r="Q49" i="15"/>
  <c r="D49" i="15"/>
  <c r="G49" i="15" s="1"/>
  <c r="P49" i="15"/>
  <c r="N49" i="15"/>
  <c r="M49" i="15"/>
  <c r="L49" i="15"/>
  <c r="J49" i="15"/>
  <c r="I49" i="15"/>
  <c r="M56" i="41"/>
  <c r="L56" i="41"/>
  <c r="J56" i="41"/>
  <c r="I56" i="41"/>
  <c r="H56" i="41"/>
  <c r="K56" i="41" s="1"/>
  <c r="F56" i="41"/>
  <c r="E56" i="41"/>
  <c r="R56" i="41"/>
  <c r="D56" i="41"/>
  <c r="Q56" i="41"/>
  <c r="P56" i="41"/>
  <c r="S56" i="41" s="1"/>
  <c r="N56" i="41"/>
  <c r="F56" i="11"/>
  <c r="E56" i="11"/>
  <c r="R56" i="11"/>
  <c r="D56" i="11"/>
  <c r="G56" i="11" s="1"/>
  <c r="Q56" i="11"/>
  <c r="P56" i="11"/>
  <c r="S56" i="11" s="1"/>
  <c r="N56" i="11"/>
  <c r="M56" i="11"/>
  <c r="L56" i="11"/>
  <c r="J56" i="11"/>
  <c r="I56" i="11"/>
  <c r="H56" i="11"/>
  <c r="P61" i="19"/>
  <c r="S61" i="19" s="1"/>
  <c r="N61" i="19"/>
  <c r="M61" i="19"/>
  <c r="L61" i="19"/>
  <c r="J61" i="19"/>
  <c r="I61" i="19"/>
  <c r="H61" i="19"/>
  <c r="F61" i="19"/>
  <c r="E61" i="19"/>
  <c r="R61" i="19"/>
  <c r="Q61" i="19"/>
  <c r="D61" i="19"/>
  <c r="J69" i="13"/>
  <c r="I69" i="13"/>
  <c r="H69" i="13"/>
  <c r="F69" i="13"/>
  <c r="E69" i="13"/>
  <c r="R69" i="13"/>
  <c r="D69" i="13"/>
  <c r="Q69" i="13"/>
  <c r="P69" i="13"/>
  <c r="N69" i="13"/>
  <c r="M69" i="13"/>
  <c r="L69" i="13"/>
  <c r="L75" i="37"/>
  <c r="J75" i="37"/>
  <c r="I75" i="37"/>
  <c r="H75" i="37"/>
  <c r="K75" i="37" s="1"/>
  <c r="F75" i="37"/>
  <c r="E75" i="37"/>
  <c r="G75" i="37" s="1"/>
  <c r="R75" i="37"/>
  <c r="D75" i="37"/>
  <c r="Q75" i="37"/>
  <c r="P75" i="37"/>
  <c r="N75" i="37"/>
  <c r="M75" i="37"/>
  <c r="I75" i="8"/>
  <c r="H75" i="8"/>
  <c r="F75" i="8"/>
  <c r="R75" i="8"/>
  <c r="E75" i="8"/>
  <c r="Q75" i="8"/>
  <c r="D75" i="8"/>
  <c r="G75" i="8" s="1"/>
  <c r="P75" i="8"/>
  <c r="N75" i="8"/>
  <c r="M75" i="8"/>
  <c r="L75" i="8"/>
  <c r="O75" i="8" s="1"/>
  <c r="J75" i="8"/>
  <c r="D79" i="15"/>
  <c r="G79" i="15" s="1"/>
  <c r="R79" i="15"/>
  <c r="Q79" i="15"/>
  <c r="P79" i="15"/>
  <c r="S79" i="15" s="1"/>
  <c r="N79" i="15"/>
  <c r="M79" i="15"/>
  <c r="L79" i="15"/>
  <c r="J79" i="15"/>
  <c r="I79" i="15"/>
  <c r="H79" i="15"/>
  <c r="E79" i="15"/>
  <c r="F79" i="15"/>
  <c r="I84" i="38"/>
  <c r="H84" i="38"/>
  <c r="F84" i="38"/>
  <c r="E84" i="38"/>
  <c r="R84" i="38"/>
  <c r="D84" i="38"/>
  <c r="G84" i="38" s="1"/>
  <c r="Q84" i="38"/>
  <c r="P84" i="38"/>
  <c r="N84" i="38"/>
  <c r="M84" i="38"/>
  <c r="L84" i="38"/>
  <c r="J84" i="38"/>
  <c r="H84" i="9"/>
  <c r="F84" i="9"/>
  <c r="E84" i="9"/>
  <c r="R84" i="9"/>
  <c r="D84" i="9"/>
  <c r="Q84" i="9"/>
  <c r="P84" i="9"/>
  <c r="N84" i="9"/>
  <c r="M84" i="9"/>
  <c r="L84" i="9"/>
  <c r="J84" i="9"/>
  <c r="I84" i="9"/>
  <c r="H89" i="18"/>
  <c r="K89" i="18" s="1"/>
  <c r="F89" i="18"/>
  <c r="E89" i="18"/>
  <c r="R89" i="18"/>
  <c r="D89" i="18"/>
  <c r="G89" i="18" s="1"/>
  <c r="Q89" i="18"/>
  <c r="P89" i="18"/>
  <c r="N89" i="18"/>
  <c r="M89" i="18"/>
  <c r="L89" i="18"/>
  <c r="I89" i="18"/>
  <c r="J89" i="18"/>
  <c r="H94" i="38"/>
  <c r="F94" i="38"/>
  <c r="E94" i="38"/>
  <c r="R94" i="38"/>
  <c r="D94" i="38"/>
  <c r="G94" i="38" s="1"/>
  <c r="Q94" i="38"/>
  <c r="P94" i="38"/>
  <c r="N94" i="38"/>
  <c r="M94" i="38"/>
  <c r="L94" i="38"/>
  <c r="O94" i="38" s="1"/>
  <c r="J94" i="38"/>
  <c r="I94" i="38"/>
  <c r="J94" i="9"/>
  <c r="I94" i="9"/>
  <c r="H94" i="9"/>
  <c r="F94" i="9"/>
  <c r="E94" i="9"/>
  <c r="D94" i="9"/>
  <c r="G94" i="9" s="1"/>
  <c r="R94" i="9"/>
  <c r="Q94" i="9"/>
  <c r="P94" i="9"/>
  <c r="N94" i="9"/>
  <c r="L94" i="9"/>
  <c r="M94" i="9"/>
  <c r="I42" i="7"/>
  <c r="H42" i="7"/>
  <c r="F42" i="7"/>
  <c r="R42" i="7"/>
  <c r="E42" i="7"/>
  <c r="Q42" i="7"/>
  <c r="S42" i="7" s="1"/>
  <c r="D42" i="7"/>
  <c r="P42" i="7"/>
  <c r="N42" i="7"/>
  <c r="M42" i="7"/>
  <c r="L42" i="7"/>
  <c r="O42" i="7" s="1"/>
  <c r="J42" i="7"/>
  <c r="X14" i="48"/>
  <c r="Y14" i="48" s="1"/>
  <c r="R49" i="14"/>
  <c r="D49" i="14"/>
  <c r="Q49" i="14"/>
  <c r="P49" i="14"/>
  <c r="S49" i="14" s="1"/>
  <c r="N49" i="14"/>
  <c r="M49" i="14"/>
  <c r="L49" i="14"/>
  <c r="J49" i="14"/>
  <c r="I49" i="14"/>
  <c r="H49" i="14"/>
  <c r="K49" i="14" s="1"/>
  <c r="F49" i="14"/>
  <c r="E49" i="14"/>
  <c r="J56" i="38"/>
  <c r="I56" i="38"/>
  <c r="H56" i="38"/>
  <c r="F56" i="38"/>
  <c r="E56" i="38"/>
  <c r="G56" i="38" s="1"/>
  <c r="R56" i="38"/>
  <c r="D56" i="38"/>
  <c r="Q56" i="38"/>
  <c r="P56" i="38"/>
  <c r="N56" i="38"/>
  <c r="M56" i="38"/>
  <c r="L56" i="38"/>
  <c r="O56" i="38" s="1"/>
  <c r="N56" i="9"/>
  <c r="M56" i="9"/>
  <c r="L56" i="9"/>
  <c r="J56" i="9"/>
  <c r="I56" i="9"/>
  <c r="H56" i="9"/>
  <c r="F56" i="9"/>
  <c r="E56" i="9"/>
  <c r="R56" i="9"/>
  <c r="D56" i="9"/>
  <c r="Q56" i="9"/>
  <c r="P56" i="9"/>
  <c r="F61" i="18"/>
  <c r="E61" i="18"/>
  <c r="R61" i="18"/>
  <c r="D61" i="18"/>
  <c r="Q61" i="18"/>
  <c r="P61" i="18"/>
  <c r="N61" i="18"/>
  <c r="M61" i="18"/>
  <c r="L61" i="18"/>
  <c r="J61" i="18"/>
  <c r="I61" i="18"/>
  <c r="H61" i="18"/>
  <c r="L69" i="42"/>
  <c r="J69" i="42"/>
  <c r="I69" i="42"/>
  <c r="H69" i="42"/>
  <c r="K69" i="42" s="1"/>
  <c r="F69" i="42"/>
  <c r="E69" i="42"/>
  <c r="G69" i="42" s="1"/>
  <c r="D69" i="42"/>
  <c r="R69" i="42"/>
  <c r="Q69" i="42"/>
  <c r="S69" i="42" s="1"/>
  <c r="P69" i="42"/>
  <c r="N69" i="42"/>
  <c r="M69" i="42"/>
  <c r="P69" i="12"/>
  <c r="N69" i="12"/>
  <c r="M69" i="12"/>
  <c r="L69" i="12"/>
  <c r="J69" i="12"/>
  <c r="I69" i="12"/>
  <c r="H69" i="12"/>
  <c r="F69" i="12"/>
  <c r="E69" i="12"/>
  <c r="R69" i="12"/>
  <c r="Q69" i="12"/>
  <c r="D69" i="12"/>
  <c r="G69" i="12" s="1"/>
  <c r="F75" i="33"/>
  <c r="E75" i="33"/>
  <c r="R75" i="33"/>
  <c r="D75" i="33"/>
  <c r="G75" i="33" s="1"/>
  <c r="Q75" i="33"/>
  <c r="P75" i="33"/>
  <c r="N75" i="33"/>
  <c r="M75" i="33"/>
  <c r="L75" i="33"/>
  <c r="J75" i="33"/>
  <c r="I75" i="33"/>
  <c r="H75" i="33"/>
  <c r="N75" i="7"/>
  <c r="M75" i="7"/>
  <c r="L75" i="7"/>
  <c r="P75" i="7"/>
  <c r="J75" i="7"/>
  <c r="I75" i="7"/>
  <c r="H75" i="7"/>
  <c r="F75" i="7"/>
  <c r="E75" i="7"/>
  <c r="G75" i="7" s="1"/>
  <c r="D75" i="7"/>
  <c r="R75" i="7"/>
  <c r="Q75" i="7"/>
  <c r="M79" i="14"/>
  <c r="L79" i="14"/>
  <c r="J79" i="14"/>
  <c r="I79" i="14"/>
  <c r="H79" i="14"/>
  <c r="F79" i="14"/>
  <c r="E79" i="14"/>
  <c r="R79" i="14"/>
  <c r="D79" i="14"/>
  <c r="Q79" i="14"/>
  <c r="P79" i="14"/>
  <c r="N79" i="14"/>
  <c r="J84" i="36"/>
  <c r="I84" i="36"/>
  <c r="H84" i="36"/>
  <c r="F84" i="36"/>
  <c r="R84" i="36"/>
  <c r="E84" i="36"/>
  <c r="Q84" i="36"/>
  <c r="D84" i="36"/>
  <c r="P84" i="36"/>
  <c r="N84" i="36"/>
  <c r="M84" i="36"/>
  <c r="L84" i="36"/>
  <c r="L84" i="10"/>
  <c r="J84" i="10"/>
  <c r="I84" i="10"/>
  <c r="H84" i="10"/>
  <c r="F84" i="10"/>
  <c r="E84" i="10"/>
  <c r="R84" i="10"/>
  <c r="D84" i="10"/>
  <c r="Q84" i="10"/>
  <c r="P84" i="10"/>
  <c r="N84" i="10"/>
  <c r="M84" i="10"/>
  <c r="H89" i="17"/>
  <c r="F89" i="17"/>
  <c r="E89" i="17"/>
  <c r="R89" i="17"/>
  <c r="S89" i="17" s="1"/>
  <c r="D89" i="17"/>
  <c r="Q89" i="17"/>
  <c r="P89" i="17"/>
  <c r="N89" i="17"/>
  <c r="M89" i="17"/>
  <c r="L89" i="17"/>
  <c r="J89" i="17"/>
  <c r="I89" i="17"/>
  <c r="F94" i="36"/>
  <c r="E94" i="36"/>
  <c r="D94" i="36"/>
  <c r="R94" i="36"/>
  <c r="Q94" i="36"/>
  <c r="P94" i="36"/>
  <c r="N94" i="36"/>
  <c r="M94" i="36"/>
  <c r="L94" i="36"/>
  <c r="O94" i="36" s="1"/>
  <c r="J94" i="36"/>
  <c r="I94" i="36"/>
  <c r="H94" i="36"/>
  <c r="K94" i="36" s="1"/>
  <c r="J94" i="10"/>
  <c r="I94" i="10"/>
  <c r="H94" i="10"/>
  <c r="F94" i="10"/>
  <c r="E94" i="10"/>
  <c r="R94" i="10"/>
  <c r="D94" i="10"/>
  <c r="Q94" i="10"/>
  <c r="P94" i="10"/>
  <c r="N94" i="10"/>
  <c r="M94" i="10"/>
  <c r="L94" i="10"/>
  <c r="O94" i="10" s="1"/>
  <c r="C30" i="42"/>
  <c r="R37" i="42"/>
  <c r="D37" i="42"/>
  <c r="Q37" i="42"/>
  <c r="P37" i="42"/>
  <c r="N37" i="42"/>
  <c r="M37" i="42"/>
  <c r="L37" i="42"/>
  <c r="J37" i="42"/>
  <c r="I37" i="42"/>
  <c r="H37" i="42"/>
  <c r="F37" i="42"/>
  <c r="E37" i="42"/>
  <c r="F18" i="37"/>
  <c r="E18" i="37"/>
  <c r="R18" i="37"/>
  <c r="D18" i="37"/>
  <c r="Q18" i="37"/>
  <c r="P18" i="37"/>
  <c r="N18" i="37"/>
  <c r="M18" i="37"/>
  <c r="L18" i="37"/>
  <c r="J18" i="37"/>
  <c r="I18" i="37"/>
  <c r="H18" i="37"/>
  <c r="T20" i="48"/>
  <c r="U20" i="48" s="1"/>
  <c r="C30" i="41"/>
  <c r="N37" i="41"/>
  <c r="M37" i="41"/>
  <c r="L37" i="41"/>
  <c r="J37" i="41"/>
  <c r="I37" i="41"/>
  <c r="H37" i="41"/>
  <c r="K37" i="41" s="1"/>
  <c r="F37" i="41"/>
  <c r="R37" i="41"/>
  <c r="E37" i="41"/>
  <c r="Q37" i="41"/>
  <c r="D37" i="41"/>
  <c r="P37" i="41"/>
  <c r="C30" i="11"/>
  <c r="R37" i="11"/>
  <c r="D37" i="11"/>
  <c r="Q37" i="11"/>
  <c r="P37" i="11"/>
  <c r="N37" i="11"/>
  <c r="M37" i="11"/>
  <c r="L37" i="11"/>
  <c r="J37" i="11"/>
  <c r="I37" i="11"/>
  <c r="H37" i="11"/>
  <c r="F37" i="11"/>
  <c r="E37" i="11"/>
  <c r="M42" i="19"/>
  <c r="L42" i="19"/>
  <c r="J42" i="19"/>
  <c r="I42" i="19"/>
  <c r="H42" i="19"/>
  <c r="K42" i="19" s="1"/>
  <c r="F42" i="19"/>
  <c r="E42" i="19"/>
  <c r="R42" i="19"/>
  <c r="D42" i="19"/>
  <c r="Q42" i="19"/>
  <c r="P42" i="19"/>
  <c r="N42" i="19"/>
  <c r="X13" i="48"/>
  <c r="Y13" i="48" s="1"/>
  <c r="N49" i="13"/>
  <c r="M49" i="13"/>
  <c r="L49" i="13"/>
  <c r="J49" i="13"/>
  <c r="I49" i="13"/>
  <c r="H49" i="13"/>
  <c r="F49" i="13"/>
  <c r="E49" i="13"/>
  <c r="R49" i="13"/>
  <c r="D49" i="13"/>
  <c r="Q49" i="13"/>
  <c r="P49" i="13"/>
  <c r="S49" i="13" s="1"/>
  <c r="L56" i="36"/>
  <c r="J56" i="36"/>
  <c r="I56" i="36"/>
  <c r="H56" i="36"/>
  <c r="K56" i="36" s="1"/>
  <c r="F56" i="36"/>
  <c r="R56" i="36"/>
  <c r="E56" i="36"/>
  <c r="Q56" i="36"/>
  <c r="D56" i="36"/>
  <c r="P56" i="36"/>
  <c r="N56" i="36"/>
  <c r="M56" i="36"/>
  <c r="M56" i="10"/>
  <c r="L56" i="10"/>
  <c r="J56" i="10"/>
  <c r="I56" i="10"/>
  <c r="H56" i="10"/>
  <c r="F56" i="10"/>
  <c r="E56" i="10"/>
  <c r="R56" i="10"/>
  <c r="D56" i="10"/>
  <c r="Q56" i="10"/>
  <c r="P56" i="10"/>
  <c r="N56" i="10"/>
  <c r="N61" i="17"/>
  <c r="M61" i="17"/>
  <c r="L61" i="17"/>
  <c r="J61" i="17"/>
  <c r="I61" i="17"/>
  <c r="H61" i="17"/>
  <c r="F61" i="17"/>
  <c r="E61" i="17"/>
  <c r="R61" i="17"/>
  <c r="D61" i="17"/>
  <c r="Q61" i="17"/>
  <c r="P61" i="17"/>
  <c r="L69" i="41"/>
  <c r="J69" i="41"/>
  <c r="I69" i="41"/>
  <c r="H69" i="41"/>
  <c r="K69" i="41" s="1"/>
  <c r="F69" i="41"/>
  <c r="R69" i="41"/>
  <c r="E69" i="41"/>
  <c r="Q69" i="41"/>
  <c r="D69" i="41"/>
  <c r="P69" i="41"/>
  <c r="N69" i="41"/>
  <c r="M69" i="41"/>
  <c r="R69" i="11"/>
  <c r="D69" i="11"/>
  <c r="Q69" i="11"/>
  <c r="P69" i="11"/>
  <c r="N69" i="11"/>
  <c r="M69" i="11"/>
  <c r="L69" i="11"/>
  <c r="O69" i="11" s="1"/>
  <c r="J69" i="11"/>
  <c r="I69" i="11"/>
  <c r="H69" i="11"/>
  <c r="F69" i="11"/>
  <c r="E69" i="11"/>
  <c r="G69" i="11" s="1"/>
  <c r="H75" i="19"/>
  <c r="F75" i="19"/>
  <c r="E75" i="19"/>
  <c r="R75" i="19"/>
  <c r="D75" i="19"/>
  <c r="G75" i="19" s="1"/>
  <c r="Q75" i="19"/>
  <c r="P75" i="19"/>
  <c r="N75" i="19"/>
  <c r="M75" i="19"/>
  <c r="L75" i="19"/>
  <c r="J75" i="19"/>
  <c r="I75" i="19"/>
  <c r="I79" i="13"/>
  <c r="H79" i="13"/>
  <c r="F79" i="13"/>
  <c r="E79" i="13"/>
  <c r="R79" i="13"/>
  <c r="D79" i="13"/>
  <c r="Q79" i="13"/>
  <c r="P79" i="13"/>
  <c r="N79" i="13"/>
  <c r="M79" i="13"/>
  <c r="L79" i="13"/>
  <c r="O79" i="13" s="1"/>
  <c r="J79" i="13"/>
  <c r="L84" i="37"/>
  <c r="J84" i="37"/>
  <c r="I84" i="37"/>
  <c r="H84" i="37"/>
  <c r="K84" i="37" s="1"/>
  <c r="F84" i="37"/>
  <c r="E84" i="37"/>
  <c r="R84" i="37"/>
  <c r="D84" i="37"/>
  <c r="Q84" i="37"/>
  <c r="P84" i="37"/>
  <c r="N84" i="37"/>
  <c r="M84" i="37"/>
  <c r="F84" i="8"/>
  <c r="E84" i="8"/>
  <c r="R84" i="8"/>
  <c r="D84" i="8"/>
  <c r="Q84" i="8"/>
  <c r="P84" i="8"/>
  <c r="S84" i="8" s="1"/>
  <c r="N84" i="8"/>
  <c r="M84" i="8"/>
  <c r="L84" i="8"/>
  <c r="J84" i="8"/>
  <c r="I84" i="8"/>
  <c r="H84" i="8"/>
  <c r="F89" i="15"/>
  <c r="R89" i="15"/>
  <c r="E89" i="15"/>
  <c r="Q89" i="15"/>
  <c r="D89" i="15"/>
  <c r="P89" i="15"/>
  <c r="N89" i="15"/>
  <c r="M89" i="15"/>
  <c r="L89" i="15"/>
  <c r="J89" i="15"/>
  <c r="I89" i="15"/>
  <c r="H89" i="15"/>
  <c r="K89" i="15" s="1"/>
  <c r="J94" i="37"/>
  <c r="I94" i="37"/>
  <c r="H94" i="37"/>
  <c r="F94" i="37"/>
  <c r="E94" i="37"/>
  <c r="R94" i="37"/>
  <c r="D94" i="37"/>
  <c r="Q94" i="37"/>
  <c r="P94" i="37"/>
  <c r="N94" i="37"/>
  <c r="M94" i="37"/>
  <c r="L94" i="37"/>
  <c r="R94" i="8"/>
  <c r="D94" i="8"/>
  <c r="Q94" i="8"/>
  <c r="P94" i="8"/>
  <c r="N94" i="8"/>
  <c r="M94" i="8"/>
  <c r="L94" i="8"/>
  <c r="J94" i="8"/>
  <c r="I94" i="8"/>
  <c r="H94" i="8"/>
  <c r="F94" i="8"/>
  <c r="E94" i="8"/>
  <c r="H42" i="33"/>
  <c r="F42" i="33"/>
  <c r="R42" i="33"/>
  <c r="E42" i="33"/>
  <c r="Q42" i="33"/>
  <c r="D42" i="33"/>
  <c r="P42" i="33"/>
  <c r="S42" i="33" s="1"/>
  <c r="N42" i="33"/>
  <c r="M42" i="33"/>
  <c r="L42" i="33"/>
  <c r="I42" i="33"/>
  <c r="J42" i="33"/>
  <c r="H18" i="33"/>
  <c r="F18" i="33"/>
  <c r="R18" i="33"/>
  <c r="E18" i="33"/>
  <c r="Q18" i="33"/>
  <c r="D18" i="33"/>
  <c r="P18" i="33"/>
  <c r="S18" i="33" s="1"/>
  <c r="N18" i="33"/>
  <c r="M18" i="33"/>
  <c r="L18" i="33"/>
  <c r="J18" i="33"/>
  <c r="I18" i="33"/>
  <c r="T19" i="48"/>
  <c r="U19" i="48" s="1"/>
  <c r="C30" i="38"/>
  <c r="E37" i="38"/>
  <c r="R37" i="38"/>
  <c r="D37" i="38"/>
  <c r="Q37" i="38"/>
  <c r="P37" i="38"/>
  <c r="S37" i="38" s="1"/>
  <c r="N37" i="38"/>
  <c r="M37" i="38"/>
  <c r="L37" i="38"/>
  <c r="J37" i="38"/>
  <c r="I37" i="38"/>
  <c r="H37" i="38"/>
  <c r="F37" i="38"/>
  <c r="C30" i="9"/>
  <c r="N37" i="9"/>
  <c r="M37" i="9"/>
  <c r="L37" i="9"/>
  <c r="J37" i="9"/>
  <c r="I37" i="9"/>
  <c r="H37" i="9"/>
  <c r="F37" i="9"/>
  <c r="E37" i="9"/>
  <c r="D37" i="9"/>
  <c r="G37" i="9" s="1"/>
  <c r="R37" i="9"/>
  <c r="Q37" i="9"/>
  <c r="P37" i="9"/>
  <c r="J42" i="18"/>
  <c r="I42" i="18"/>
  <c r="H42" i="18"/>
  <c r="F42" i="18"/>
  <c r="R42" i="18"/>
  <c r="E42" i="18"/>
  <c r="Q42" i="18"/>
  <c r="D42" i="18"/>
  <c r="P42" i="18"/>
  <c r="S42" i="18" s="1"/>
  <c r="N42" i="18"/>
  <c r="M42" i="18"/>
  <c r="L42" i="18"/>
  <c r="X24" i="48"/>
  <c r="Y24" i="48" s="1"/>
  <c r="I49" i="42"/>
  <c r="H49" i="42"/>
  <c r="F49" i="42"/>
  <c r="R49" i="42"/>
  <c r="E49" i="42"/>
  <c r="Q49" i="42"/>
  <c r="D49" i="42"/>
  <c r="P49" i="42"/>
  <c r="S49" i="42" s="1"/>
  <c r="N49" i="42"/>
  <c r="M49" i="42"/>
  <c r="L49" i="42"/>
  <c r="J49" i="42"/>
  <c r="X12" i="48"/>
  <c r="Y12" i="48" s="1"/>
  <c r="R49" i="12"/>
  <c r="D49" i="12"/>
  <c r="Q49" i="12"/>
  <c r="P49" i="12"/>
  <c r="N49" i="12"/>
  <c r="M49" i="12"/>
  <c r="L49" i="12"/>
  <c r="O49" i="12" s="1"/>
  <c r="J49" i="12"/>
  <c r="I49" i="12"/>
  <c r="H49" i="12"/>
  <c r="F49" i="12"/>
  <c r="E49" i="12"/>
  <c r="M56" i="37"/>
  <c r="L56" i="37"/>
  <c r="J56" i="37"/>
  <c r="I56" i="37"/>
  <c r="H56" i="37"/>
  <c r="F56" i="37"/>
  <c r="E56" i="37"/>
  <c r="R56" i="37"/>
  <c r="D56" i="37"/>
  <c r="Q56" i="37"/>
  <c r="P56" i="37"/>
  <c r="N56" i="37"/>
  <c r="L56" i="8"/>
  <c r="J56" i="8"/>
  <c r="I56" i="8"/>
  <c r="H56" i="8"/>
  <c r="F56" i="8"/>
  <c r="R56" i="8"/>
  <c r="E56" i="8"/>
  <c r="Q56" i="8"/>
  <c r="D56" i="8"/>
  <c r="P56" i="8"/>
  <c r="N56" i="8"/>
  <c r="M56" i="8"/>
  <c r="J61" i="15"/>
  <c r="I61" i="15"/>
  <c r="H61" i="15"/>
  <c r="K61" i="15" s="1"/>
  <c r="F61" i="15"/>
  <c r="R61" i="15"/>
  <c r="E61" i="15"/>
  <c r="Q61" i="15"/>
  <c r="D61" i="15"/>
  <c r="G61" i="15" s="1"/>
  <c r="P61" i="15"/>
  <c r="N61" i="15"/>
  <c r="M61" i="15"/>
  <c r="L61" i="15"/>
  <c r="E69" i="38"/>
  <c r="R69" i="38"/>
  <c r="D69" i="38"/>
  <c r="G69" i="38" s="1"/>
  <c r="Q69" i="38"/>
  <c r="P69" i="38"/>
  <c r="N69" i="38"/>
  <c r="M69" i="38"/>
  <c r="L69" i="38"/>
  <c r="J69" i="38"/>
  <c r="I69" i="38"/>
  <c r="H69" i="38"/>
  <c r="K69" i="38" s="1"/>
  <c r="F69" i="38"/>
  <c r="H69" i="9"/>
  <c r="F69" i="9"/>
  <c r="R69" i="9"/>
  <c r="E69" i="9"/>
  <c r="Q69" i="9"/>
  <c r="D69" i="9"/>
  <c r="P69" i="9"/>
  <c r="S69" i="9" s="1"/>
  <c r="N69" i="9"/>
  <c r="M69" i="9"/>
  <c r="L69" i="9"/>
  <c r="J69" i="9"/>
  <c r="I69" i="9"/>
  <c r="M75" i="18"/>
  <c r="L75" i="18"/>
  <c r="O75" i="18" s="1"/>
  <c r="J75" i="18"/>
  <c r="I75" i="18"/>
  <c r="H75" i="18"/>
  <c r="F75" i="18"/>
  <c r="E75" i="18"/>
  <c r="R75" i="18"/>
  <c r="D75" i="18"/>
  <c r="Q75" i="18"/>
  <c r="P75" i="18"/>
  <c r="N75" i="18"/>
  <c r="L79" i="42"/>
  <c r="J79" i="42"/>
  <c r="I79" i="42"/>
  <c r="H79" i="42"/>
  <c r="F79" i="42"/>
  <c r="E79" i="42"/>
  <c r="D79" i="42"/>
  <c r="R79" i="42"/>
  <c r="Q79" i="42"/>
  <c r="P79" i="42"/>
  <c r="N79" i="42"/>
  <c r="M79" i="42"/>
  <c r="N79" i="12"/>
  <c r="M79" i="12"/>
  <c r="L79" i="12"/>
  <c r="J79" i="12"/>
  <c r="I79" i="12"/>
  <c r="H79" i="12"/>
  <c r="K79" i="12" s="1"/>
  <c r="F79" i="12"/>
  <c r="E79" i="12"/>
  <c r="R79" i="12"/>
  <c r="D79" i="12"/>
  <c r="Q79" i="12"/>
  <c r="P79" i="12"/>
  <c r="F84" i="33"/>
  <c r="E84" i="33"/>
  <c r="R84" i="33"/>
  <c r="D84" i="33"/>
  <c r="Q84" i="33"/>
  <c r="P84" i="33"/>
  <c r="N84" i="33"/>
  <c r="M84" i="33"/>
  <c r="L84" i="33"/>
  <c r="J84" i="33"/>
  <c r="I84" i="33"/>
  <c r="H84" i="33"/>
  <c r="N84" i="7"/>
  <c r="F84" i="7"/>
  <c r="E84" i="7"/>
  <c r="G84" i="7" s="1"/>
  <c r="R84" i="7"/>
  <c r="Q84" i="7"/>
  <c r="P84" i="7"/>
  <c r="M84" i="7"/>
  <c r="L84" i="7"/>
  <c r="J84" i="7"/>
  <c r="I84" i="7"/>
  <c r="H84" i="7"/>
  <c r="K84" i="7" s="1"/>
  <c r="D84" i="7"/>
  <c r="J89" i="14"/>
  <c r="I89" i="14"/>
  <c r="H89" i="14"/>
  <c r="F89" i="14"/>
  <c r="E89" i="14"/>
  <c r="R89" i="14"/>
  <c r="D89" i="14"/>
  <c r="G89" i="14" s="1"/>
  <c r="Q89" i="14"/>
  <c r="P89" i="14"/>
  <c r="N89" i="14"/>
  <c r="M89" i="14"/>
  <c r="L89" i="14"/>
  <c r="R94" i="33"/>
  <c r="D94" i="33"/>
  <c r="Q94" i="33"/>
  <c r="P94" i="33"/>
  <c r="N94" i="33"/>
  <c r="M94" i="33"/>
  <c r="L94" i="33"/>
  <c r="O94" i="33" s="1"/>
  <c r="J94" i="33"/>
  <c r="I94" i="33"/>
  <c r="H94" i="33"/>
  <c r="F94" i="33"/>
  <c r="E94" i="33"/>
  <c r="N94" i="7"/>
  <c r="M94" i="7"/>
  <c r="L94" i="7"/>
  <c r="J94" i="7"/>
  <c r="H94" i="7"/>
  <c r="F94" i="7"/>
  <c r="E94" i="7"/>
  <c r="D94" i="7"/>
  <c r="R94" i="7"/>
  <c r="Q94" i="7"/>
  <c r="P94" i="7"/>
  <c r="S94" i="7" s="1"/>
  <c r="I94" i="7"/>
  <c r="R37" i="10"/>
  <c r="D37" i="10"/>
  <c r="G37" i="10" s="1"/>
  <c r="Q37" i="10"/>
  <c r="P37" i="10"/>
  <c r="N37" i="10"/>
  <c r="M37" i="10"/>
  <c r="L37" i="10"/>
  <c r="J37" i="10"/>
  <c r="I37" i="10"/>
  <c r="H37" i="10"/>
  <c r="F37" i="10"/>
  <c r="E37" i="10"/>
  <c r="P42" i="17"/>
  <c r="S42" i="17" s="1"/>
  <c r="N42" i="17"/>
  <c r="M42" i="17"/>
  <c r="L42" i="17"/>
  <c r="J42" i="17"/>
  <c r="I42" i="17"/>
  <c r="H42" i="17"/>
  <c r="K42" i="17" s="1"/>
  <c r="F42" i="17"/>
  <c r="R42" i="17"/>
  <c r="Q42" i="17"/>
  <c r="E42" i="17"/>
  <c r="D42" i="17"/>
  <c r="X23" i="48"/>
  <c r="Y23" i="48" s="1"/>
  <c r="J49" i="41"/>
  <c r="I49" i="41"/>
  <c r="H49" i="41"/>
  <c r="F49" i="41"/>
  <c r="R49" i="41"/>
  <c r="E49" i="41"/>
  <c r="Q49" i="41"/>
  <c r="D49" i="41"/>
  <c r="P49" i="41"/>
  <c r="N49" i="41"/>
  <c r="M49" i="41"/>
  <c r="L49" i="41"/>
  <c r="H56" i="33"/>
  <c r="K56" i="33" s="1"/>
  <c r="F56" i="33"/>
  <c r="E56" i="33"/>
  <c r="R56" i="33"/>
  <c r="D56" i="33"/>
  <c r="Q56" i="33"/>
  <c r="S56" i="33" s="1"/>
  <c r="P56" i="33"/>
  <c r="N56" i="33"/>
  <c r="M56" i="33"/>
  <c r="L56" i="33"/>
  <c r="O56" i="33" s="1"/>
  <c r="J56" i="33"/>
  <c r="I56" i="33"/>
  <c r="P56" i="7"/>
  <c r="Q56" i="7"/>
  <c r="N56" i="7"/>
  <c r="M56" i="7"/>
  <c r="L56" i="7"/>
  <c r="O56" i="7" s="1"/>
  <c r="J56" i="7"/>
  <c r="I56" i="7"/>
  <c r="H56" i="7"/>
  <c r="F56" i="7"/>
  <c r="E56" i="7"/>
  <c r="R56" i="7"/>
  <c r="D56" i="7"/>
  <c r="G56" i="7" s="1"/>
  <c r="N61" i="14"/>
  <c r="M61" i="14"/>
  <c r="L61" i="14"/>
  <c r="J61" i="14"/>
  <c r="I61" i="14"/>
  <c r="H61" i="14"/>
  <c r="K61" i="14" s="1"/>
  <c r="F61" i="14"/>
  <c r="E61" i="14"/>
  <c r="R61" i="14"/>
  <c r="D61" i="14"/>
  <c r="Q61" i="14"/>
  <c r="P61" i="14"/>
  <c r="N69" i="36"/>
  <c r="M69" i="36"/>
  <c r="L69" i="36"/>
  <c r="J69" i="36"/>
  <c r="I69" i="36"/>
  <c r="H69" i="36"/>
  <c r="K69" i="36" s="1"/>
  <c r="F69" i="36"/>
  <c r="R69" i="36"/>
  <c r="E69" i="36"/>
  <c r="Q69" i="36"/>
  <c r="D69" i="36"/>
  <c r="P69" i="36"/>
  <c r="S69" i="36" s="1"/>
  <c r="F69" i="10"/>
  <c r="E69" i="10"/>
  <c r="R69" i="10"/>
  <c r="D69" i="10"/>
  <c r="Q69" i="10"/>
  <c r="P69" i="10"/>
  <c r="N69" i="10"/>
  <c r="M69" i="10"/>
  <c r="L69" i="10"/>
  <c r="J69" i="10"/>
  <c r="I69" i="10"/>
  <c r="H69" i="10"/>
  <c r="K69" i="10" s="1"/>
  <c r="M75" i="17"/>
  <c r="F75" i="17"/>
  <c r="I75" i="17"/>
  <c r="H75" i="17"/>
  <c r="E75" i="17"/>
  <c r="D75" i="17"/>
  <c r="G75" i="17" s="1"/>
  <c r="R75" i="17"/>
  <c r="Q75" i="17"/>
  <c r="P75" i="17"/>
  <c r="N75" i="17"/>
  <c r="L75" i="17"/>
  <c r="J75" i="17"/>
  <c r="L79" i="41"/>
  <c r="J79" i="41"/>
  <c r="I79" i="41"/>
  <c r="H79" i="41"/>
  <c r="F79" i="41"/>
  <c r="E79" i="41"/>
  <c r="R79" i="41"/>
  <c r="D79" i="41"/>
  <c r="Q79" i="41"/>
  <c r="P79" i="41"/>
  <c r="N79" i="41"/>
  <c r="M79" i="41"/>
  <c r="Q79" i="11"/>
  <c r="P79" i="11"/>
  <c r="N79" i="11"/>
  <c r="M79" i="11"/>
  <c r="L79" i="11"/>
  <c r="J79" i="11"/>
  <c r="I79" i="11"/>
  <c r="H79" i="11"/>
  <c r="F79" i="11"/>
  <c r="R79" i="11"/>
  <c r="E79" i="11"/>
  <c r="D79" i="11"/>
  <c r="H84" i="19"/>
  <c r="F84" i="19"/>
  <c r="E84" i="19"/>
  <c r="R84" i="19"/>
  <c r="D84" i="19"/>
  <c r="Q84" i="19"/>
  <c r="P84" i="19"/>
  <c r="N84" i="19"/>
  <c r="M84" i="19"/>
  <c r="L84" i="19"/>
  <c r="O84" i="19" s="1"/>
  <c r="J84" i="19"/>
  <c r="I84" i="19"/>
  <c r="H89" i="13"/>
  <c r="F89" i="13"/>
  <c r="E89" i="13"/>
  <c r="R89" i="13"/>
  <c r="D89" i="13"/>
  <c r="Q89" i="13"/>
  <c r="S89" i="13" s="1"/>
  <c r="P89" i="13"/>
  <c r="N89" i="13"/>
  <c r="M89" i="13"/>
  <c r="L89" i="13"/>
  <c r="O89" i="13" s="1"/>
  <c r="I89" i="13"/>
  <c r="J89" i="13"/>
  <c r="F94" i="19"/>
  <c r="E94" i="19"/>
  <c r="R94" i="19"/>
  <c r="D94" i="19"/>
  <c r="Q94" i="19"/>
  <c r="P94" i="19"/>
  <c r="S94" i="19" s="1"/>
  <c r="N94" i="19"/>
  <c r="M94" i="19"/>
  <c r="L94" i="19"/>
  <c r="J94" i="19"/>
  <c r="I94" i="19"/>
  <c r="H94" i="19"/>
  <c r="K94" i="19" s="1"/>
  <c r="D37" i="37"/>
  <c r="G37" i="37" s="1"/>
  <c r="Q37" i="37"/>
  <c r="P37" i="37"/>
  <c r="N37" i="37"/>
  <c r="M37" i="37"/>
  <c r="L37" i="37"/>
  <c r="H37" i="37"/>
  <c r="K37" i="37" s="1"/>
  <c r="J37" i="37"/>
  <c r="I37" i="37"/>
  <c r="F37" i="37"/>
  <c r="E37" i="37"/>
  <c r="R37" i="37"/>
  <c r="N42" i="15"/>
  <c r="M42" i="15"/>
  <c r="L42" i="15"/>
  <c r="J42" i="15"/>
  <c r="I42" i="15"/>
  <c r="H42" i="15"/>
  <c r="K42" i="15" s="1"/>
  <c r="F42" i="15"/>
  <c r="R42" i="15"/>
  <c r="E42" i="15"/>
  <c r="D42" i="15"/>
  <c r="Q42" i="15"/>
  <c r="P42" i="15"/>
  <c r="S42" i="15" s="1"/>
  <c r="X22" i="48"/>
  <c r="Y22" i="48" s="1"/>
  <c r="H49" i="38"/>
  <c r="F49" i="38"/>
  <c r="E49" i="38"/>
  <c r="R49" i="38"/>
  <c r="D49" i="38"/>
  <c r="G49" i="38" s="1"/>
  <c r="Q49" i="38"/>
  <c r="P49" i="38"/>
  <c r="N49" i="38"/>
  <c r="M49" i="38"/>
  <c r="L49" i="38"/>
  <c r="J49" i="38"/>
  <c r="I49" i="38"/>
  <c r="X10" i="48"/>
  <c r="Y10" i="48" s="1"/>
  <c r="I49" i="9"/>
  <c r="H49" i="9"/>
  <c r="F49" i="9"/>
  <c r="R49" i="9"/>
  <c r="E49" i="9"/>
  <c r="Q49" i="9"/>
  <c r="D49" i="9"/>
  <c r="P49" i="9"/>
  <c r="N49" i="9"/>
  <c r="M49" i="9"/>
  <c r="L49" i="9"/>
  <c r="J49" i="9"/>
  <c r="J56" i="19"/>
  <c r="I56" i="19"/>
  <c r="F56" i="19"/>
  <c r="E56" i="19"/>
  <c r="R56" i="19"/>
  <c r="D56" i="19"/>
  <c r="Q56" i="19"/>
  <c r="P56" i="19"/>
  <c r="M56" i="19"/>
  <c r="N56" i="19"/>
  <c r="L56" i="19"/>
  <c r="H56" i="19"/>
  <c r="K56" i="19" s="1"/>
  <c r="I61" i="13"/>
  <c r="H61" i="13"/>
  <c r="F61" i="13"/>
  <c r="E61" i="13"/>
  <c r="R61" i="13"/>
  <c r="D61" i="13"/>
  <c r="Q61" i="13"/>
  <c r="P61" i="13"/>
  <c r="N61" i="13"/>
  <c r="M61" i="13"/>
  <c r="L61" i="13"/>
  <c r="J61" i="13"/>
  <c r="F69" i="37"/>
  <c r="E69" i="37"/>
  <c r="R69" i="37"/>
  <c r="D69" i="37"/>
  <c r="Q69" i="37"/>
  <c r="S69" i="37" s="1"/>
  <c r="P69" i="37"/>
  <c r="N69" i="37"/>
  <c r="M69" i="37"/>
  <c r="L69" i="37"/>
  <c r="J69" i="37"/>
  <c r="I69" i="37"/>
  <c r="H69" i="37"/>
  <c r="N69" i="8"/>
  <c r="M69" i="8"/>
  <c r="L69" i="8"/>
  <c r="O69" i="8" s="1"/>
  <c r="J69" i="8"/>
  <c r="I69" i="8"/>
  <c r="H69" i="8"/>
  <c r="F69" i="8"/>
  <c r="R69" i="8"/>
  <c r="E69" i="8"/>
  <c r="Q69" i="8"/>
  <c r="D69" i="8"/>
  <c r="G69" i="8" s="1"/>
  <c r="P69" i="8"/>
  <c r="J75" i="15"/>
  <c r="I75" i="15"/>
  <c r="H75" i="15"/>
  <c r="K75" i="15" s="1"/>
  <c r="F75" i="15"/>
  <c r="E75" i="15"/>
  <c r="R75" i="15"/>
  <c r="D75" i="15"/>
  <c r="Q75" i="15"/>
  <c r="P75" i="15"/>
  <c r="N75" i="15"/>
  <c r="M75" i="15"/>
  <c r="L75" i="15"/>
  <c r="Q79" i="38"/>
  <c r="P79" i="38"/>
  <c r="N79" i="38"/>
  <c r="M79" i="38"/>
  <c r="L79" i="38"/>
  <c r="J79" i="38"/>
  <c r="I79" i="38"/>
  <c r="H79" i="38"/>
  <c r="F79" i="38"/>
  <c r="D79" i="38"/>
  <c r="R79" i="38"/>
  <c r="E79" i="38"/>
  <c r="P79" i="9"/>
  <c r="N79" i="9"/>
  <c r="M79" i="9"/>
  <c r="L79" i="9"/>
  <c r="O79" i="9" s="1"/>
  <c r="J79" i="9"/>
  <c r="I79" i="9"/>
  <c r="H79" i="9"/>
  <c r="F79" i="9"/>
  <c r="E79" i="9"/>
  <c r="D79" i="9"/>
  <c r="G79" i="9" s="1"/>
  <c r="R79" i="9"/>
  <c r="Q79" i="9"/>
  <c r="M84" i="18"/>
  <c r="L84" i="18"/>
  <c r="J84" i="18"/>
  <c r="I84" i="18"/>
  <c r="H84" i="18"/>
  <c r="F84" i="18"/>
  <c r="E84" i="18"/>
  <c r="R84" i="18"/>
  <c r="D84" i="18"/>
  <c r="Q84" i="18"/>
  <c r="P84" i="18"/>
  <c r="N84" i="18"/>
  <c r="L89" i="42"/>
  <c r="J89" i="42"/>
  <c r="I89" i="42"/>
  <c r="H89" i="42"/>
  <c r="F89" i="42"/>
  <c r="G89" i="42" s="1"/>
  <c r="E89" i="42"/>
  <c r="D89" i="42"/>
  <c r="R89" i="42"/>
  <c r="Q89" i="42"/>
  <c r="P89" i="42"/>
  <c r="M89" i="42"/>
  <c r="N89" i="42"/>
  <c r="P89" i="11"/>
  <c r="N89" i="11"/>
  <c r="M89" i="11"/>
  <c r="L89" i="11"/>
  <c r="O89" i="11" s="1"/>
  <c r="J89" i="11"/>
  <c r="I89" i="11"/>
  <c r="H89" i="11"/>
  <c r="F89" i="11"/>
  <c r="E89" i="11"/>
  <c r="R89" i="11"/>
  <c r="Q89" i="11"/>
  <c r="D89" i="11"/>
  <c r="G89" i="11" s="1"/>
  <c r="R94" i="18"/>
  <c r="Q94" i="18"/>
  <c r="P94" i="18"/>
  <c r="S94" i="18" s="1"/>
  <c r="N94" i="18"/>
  <c r="M94" i="18"/>
  <c r="L94" i="18"/>
  <c r="J94" i="18"/>
  <c r="I94" i="18"/>
  <c r="H94" i="18"/>
  <c r="F94" i="18"/>
  <c r="E94" i="18"/>
  <c r="D94" i="18"/>
  <c r="G94" i="18" s="1"/>
  <c r="F18" i="38"/>
  <c r="E18" i="38"/>
  <c r="D18" i="38"/>
  <c r="R18" i="38"/>
  <c r="Q18" i="38"/>
  <c r="S18" i="38" s="1"/>
  <c r="P18" i="38"/>
  <c r="N18" i="38"/>
  <c r="M18" i="38"/>
  <c r="L18" i="38"/>
  <c r="J18" i="38"/>
  <c r="I18" i="38"/>
  <c r="H18" i="38"/>
  <c r="T22" i="48"/>
  <c r="U22" i="48" s="1"/>
  <c r="I37" i="36"/>
  <c r="H37" i="36"/>
  <c r="K37" i="36" s="1"/>
  <c r="F37" i="36"/>
  <c r="R37" i="36"/>
  <c r="E37" i="36"/>
  <c r="Q37" i="36"/>
  <c r="D37" i="36"/>
  <c r="P37" i="36"/>
  <c r="N37" i="36"/>
  <c r="M37" i="36"/>
  <c r="L37" i="36"/>
  <c r="O37" i="36" s="1"/>
  <c r="J37" i="36"/>
  <c r="N18" i="17"/>
  <c r="M18" i="17"/>
  <c r="L18" i="17"/>
  <c r="O18" i="17" s="1"/>
  <c r="J18" i="17"/>
  <c r="I18" i="17"/>
  <c r="H18" i="17"/>
  <c r="F18" i="17"/>
  <c r="E18" i="17"/>
  <c r="R18" i="17"/>
  <c r="D18" i="17"/>
  <c r="G18" i="17" s="1"/>
  <c r="Q18" i="17"/>
  <c r="P18" i="17"/>
  <c r="T16" i="48"/>
  <c r="U16" i="48" s="1"/>
  <c r="C30" i="33"/>
  <c r="E37" i="33"/>
  <c r="R37" i="33"/>
  <c r="D37" i="33"/>
  <c r="Q37" i="33"/>
  <c r="P37" i="33"/>
  <c r="N37" i="33"/>
  <c r="M37" i="33"/>
  <c r="L37" i="33"/>
  <c r="O37" i="33" s="1"/>
  <c r="J37" i="33"/>
  <c r="I37" i="33"/>
  <c r="H37" i="33"/>
  <c r="F37" i="33"/>
  <c r="Q37" i="7"/>
  <c r="P37" i="7"/>
  <c r="N37" i="7"/>
  <c r="M37" i="7"/>
  <c r="D37" i="7"/>
  <c r="L37" i="7"/>
  <c r="J37" i="7"/>
  <c r="I37" i="7"/>
  <c r="R37" i="7"/>
  <c r="H37" i="7"/>
  <c r="F37" i="7"/>
  <c r="E37" i="7"/>
  <c r="M42" i="14"/>
  <c r="L42" i="14"/>
  <c r="O42" i="14" s="1"/>
  <c r="J42" i="14"/>
  <c r="I42" i="14"/>
  <c r="H42" i="14"/>
  <c r="K42" i="14" s="1"/>
  <c r="F42" i="14"/>
  <c r="E42" i="14"/>
  <c r="R42" i="14"/>
  <c r="D42" i="14"/>
  <c r="G42" i="14" s="1"/>
  <c r="Q42" i="14"/>
  <c r="P42" i="14"/>
  <c r="N42" i="14"/>
  <c r="I49" i="36"/>
  <c r="H49" i="36"/>
  <c r="K49" i="36" s="1"/>
  <c r="F49" i="36"/>
  <c r="E49" i="36"/>
  <c r="D49" i="36"/>
  <c r="G49" i="36" s="1"/>
  <c r="R49" i="36"/>
  <c r="Q49" i="36"/>
  <c r="P49" i="36"/>
  <c r="S49" i="36" s="1"/>
  <c r="N49" i="36"/>
  <c r="M49" i="36"/>
  <c r="L49" i="36"/>
  <c r="J49" i="36"/>
  <c r="X9" i="48"/>
  <c r="Y9" i="48" s="1"/>
  <c r="J49" i="10"/>
  <c r="I49" i="10"/>
  <c r="H49" i="10"/>
  <c r="F49" i="10"/>
  <c r="E49" i="10"/>
  <c r="R49" i="10"/>
  <c r="D49" i="10"/>
  <c r="G49" i="10" s="1"/>
  <c r="Q49" i="10"/>
  <c r="P49" i="10"/>
  <c r="N49" i="10"/>
  <c r="M49" i="10"/>
  <c r="L49" i="10"/>
  <c r="O49" i="10" s="1"/>
  <c r="N56" i="18"/>
  <c r="M56" i="18"/>
  <c r="L56" i="18"/>
  <c r="J56" i="18"/>
  <c r="I56" i="18"/>
  <c r="H56" i="18"/>
  <c r="F56" i="18"/>
  <c r="E56" i="18"/>
  <c r="R56" i="18"/>
  <c r="D56" i="18"/>
  <c r="Q56" i="18"/>
  <c r="P56" i="18"/>
  <c r="S56" i="18" s="1"/>
  <c r="P61" i="42"/>
  <c r="N61" i="42"/>
  <c r="M61" i="42"/>
  <c r="L61" i="42"/>
  <c r="J61" i="42"/>
  <c r="I61" i="42"/>
  <c r="H61" i="42"/>
  <c r="F61" i="42"/>
  <c r="E61" i="42"/>
  <c r="D61" i="42"/>
  <c r="R61" i="42"/>
  <c r="Q61" i="42"/>
  <c r="N61" i="12"/>
  <c r="M61" i="12"/>
  <c r="L61" i="12"/>
  <c r="J61" i="12"/>
  <c r="I61" i="12"/>
  <c r="H61" i="12"/>
  <c r="F61" i="12"/>
  <c r="E61" i="12"/>
  <c r="R61" i="12"/>
  <c r="D61" i="12"/>
  <c r="Q61" i="12"/>
  <c r="P61" i="12"/>
  <c r="S61" i="12" s="1"/>
  <c r="P69" i="33"/>
  <c r="N69" i="33"/>
  <c r="M69" i="33"/>
  <c r="L69" i="33"/>
  <c r="J69" i="33"/>
  <c r="I69" i="33"/>
  <c r="H69" i="33"/>
  <c r="F69" i="33"/>
  <c r="E69" i="33"/>
  <c r="R69" i="33"/>
  <c r="D69" i="33"/>
  <c r="Q69" i="33"/>
  <c r="N69" i="7"/>
  <c r="M69" i="7"/>
  <c r="L69" i="7"/>
  <c r="J69" i="7"/>
  <c r="I69" i="7"/>
  <c r="H69" i="7"/>
  <c r="K69" i="7" s="1"/>
  <c r="F69" i="7"/>
  <c r="P69" i="7"/>
  <c r="E69" i="7"/>
  <c r="D69" i="7"/>
  <c r="R69" i="7"/>
  <c r="Q69" i="7"/>
  <c r="J75" i="14"/>
  <c r="I75" i="14"/>
  <c r="H75" i="14"/>
  <c r="F75" i="14"/>
  <c r="E75" i="14"/>
  <c r="D75" i="14"/>
  <c r="G75" i="14" s="1"/>
  <c r="R75" i="14"/>
  <c r="Q75" i="14"/>
  <c r="P75" i="14"/>
  <c r="N75" i="14"/>
  <c r="M75" i="14"/>
  <c r="L75" i="14"/>
  <c r="O75" i="14" s="1"/>
  <c r="L79" i="36"/>
  <c r="J79" i="36"/>
  <c r="I79" i="36"/>
  <c r="H79" i="36"/>
  <c r="F79" i="36"/>
  <c r="R79" i="36"/>
  <c r="E79" i="36"/>
  <c r="Q79" i="36"/>
  <c r="D79" i="36"/>
  <c r="P79" i="36"/>
  <c r="N79" i="36"/>
  <c r="M79" i="36"/>
  <c r="E79" i="10"/>
  <c r="R79" i="10"/>
  <c r="D79" i="10"/>
  <c r="Q79" i="10"/>
  <c r="P79" i="10"/>
  <c r="N79" i="10"/>
  <c r="M79" i="10"/>
  <c r="L79" i="10"/>
  <c r="O79" i="10" s="1"/>
  <c r="J79" i="10"/>
  <c r="I79" i="10"/>
  <c r="H79" i="10"/>
  <c r="K79" i="10" s="1"/>
  <c r="F79" i="10"/>
  <c r="P84" i="17"/>
  <c r="N84" i="17"/>
  <c r="M84" i="17"/>
  <c r="I84" i="17"/>
  <c r="H84" i="17"/>
  <c r="F84" i="17"/>
  <c r="E84" i="17"/>
  <c r="Q84" i="17"/>
  <c r="L84" i="17"/>
  <c r="J84" i="17"/>
  <c r="D84" i="17"/>
  <c r="R84" i="17"/>
  <c r="D89" i="41"/>
  <c r="R89" i="41"/>
  <c r="Q89" i="41"/>
  <c r="P89" i="41"/>
  <c r="N89" i="41"/>
  <c r="M89" i="41"/>
  <c r="L89" i="41"/>
  <c r="J89" i="41"/>
  <c r="I89" i="41"/>
  <c r="H89" i="41"/>
  <c r="F89" i="41"/>
  <c r="E89" i="41"/>
  <c r="N89" i="9"/>
  <c r="M89" i="9"/>
  <c r="L89" i="9"/>
  <c r="J89" i="9"/>
  <c r="I89" i="9"/>
  <c r="H89" i="9"/>
  <c r="K89" i="9" s="1"/>
  <c r="F89" i="9"/>
  <c r="E89" i="9"/>
  <c r="R89" i="9"/>
  <c r="D89" i="9"/>
  <c r="Q89" i="9"/>
  <c r="P89" i="9"/>
  <c r="N94" i="17"/>
  <c r="M94" i="17"/>
  <c r="L94" i="17"/>
  <c r="J94" i="17"/>
  <c r="I94" i="17"/>
  <c r="H94" i="17"/>
  <c r="F94" i="17"/>
  <c r="E94" i="17"/>
  <c r="R94" i="17"/>
  <c r="D94" i="17"/>
  <c r="Q94" i="17"/>
  <c r="P94" i="17"/>
  <c r="S94" i="17" s="1"/>
  <c r="J42" i="37"/>
  <c r="H42" i="37"/>
  <c r="F42" i="37"/>
  <c r="E42" i="37"/>
  <c r="R42" i="37"/>
  <c r="D42" i="37"/>
  <c r="Q42" i="37"/>
  <c r="P42" i="37"/>
  <c r="N42" i="37"/>
  <c r="M42" i="37"/>
  <c r="L42" i="37"/>
  <c r="O42" i="37" s="1"/>
  <c r="I42" i="37"/>
  <c r="M18" i="19"/>
  <c r="L18" i="19"/>
  <c r="J18" i="19"/>
  <c r="I18" i="19"/>
  <c r="H18" i="19"/>
  <c r="F18" i="19"/>
  <c r="R18" i="19"/>
  <c r="E18" i="19"/>
  <c r="Q18" i="19"/>
  <c r="D18" i="19"/>
  <c r="P18" i="19"/>
  <c r="N18" i="19"/>
  <c r="T18" i="48"/>
  <c r="U18" i="48" s="1"/>
  <c r="H18" i="15"/>
  <c r="F18" i="15"/>
  <c r="E18" i="15"/>
  <c r="G18" i="15" s="1"/>
  <c r="D18" i="15"/>
  <c r="R18" i="15"/>
  <c r="Q18" i="15"/>
  <c r="P18" i="15"/>
  <c r="N18" i="15"/>
  <c r="M18" i="15"/>
  <c r="L18" i="15"/>
  <c r="O18" i="15" s="1"/>
  <c r="J18" i="15"/>
  <c r="I18" i="15"/>
  <c r="T15" i="48"/>
  <c r="U15" i="48" s="1"/>
  <c r="C30" i="19"/>
  <c r="L37" i="19"/>
  <c r="O37" i="19" s="1"/>
  <c r="J37" i="19"/>
  <c r="I37" i="19"/>
  <c r="H37" i="19"/>
  <c r="K37" i="19" s="1"/>
  <c r="F37" i="19"/>
  <c r="E37" i="19"/>
  <c r="R37" i="19"/>
  <c r="D37" i="19"/>
  <c r="Q37" i="19"/>
  <c r="P37" i="19"/>
  <c r="S37" i="19" s="1"/>
  <c r="N37" i="19"/>
  <c r="M37" i="19"/>
  <c r="P42" i="13"/>
  <c r="N42" i="13"/>
  <c r="M42" i="13"/>
  <c r="L42" i="13"/>
  <c r="J42" i="13"/>
  <c r="I42" i="13"/>
  <c r="H42" i="13"/>
  <c r="F42" i="13"/>
  <c r="R42" i="13"/>
  <c r="Q42" i="13"/>
  <c r="E42" i="13"/>
  <c r="D42" i="13"/>
  <c r="X20" i="48"/>
  <c r="Y20" i="48" s="1"/>
  <c r="J49" i="37"/>
  <c r="I49" i="37"/>
  <c r="H49" i="37"/>
  <c r="K49" i="37" s="1"/>
  <c r="F49" i="37"/>
  <c r="R49" i="37"/>
  <c r="E49" i="37"/>
  <c r="Q49" i="37"/>
  <c r="D49" i="37"/>
  <c r="P49" i="37"/>
  <c r="N49" i="37"/>
  <c r="M49" i="37"/>
  <c r="L49" i="37"/>
  <c r="X8" i="48"/>
  <c r="Y8" i="48" s="1"/>
  <c r="F49" i="8"/>
  <c r="R49" i="8"/>
  <c r="E49" i="8"/>
  <c r="Q49" i="8"/>
  <c r="D49" i="8"/>
  <c r="P49" i="8"/>
  <c r="N49" i="8"/>
  <c r="M49" i="8"/>
  <c r="L49" i="8"/>
  <c r="J49" i="8"/>
  <c r="I49" i="8"/>
  <c r="H49" i="8"/>
  <c r="N56" i="17"/>
  <c r="M56" i="17"/>
  <c r="L56" i="17"/>
  <c r="J56" i="17"/>
  <c r="I56" i="17"/>
  <c r="H56" i="17"/>
  <c r="K56" i="17" s="1"/>
  <c r="F56" i="17"/>
  <c r="R56" i="17"/>
  <c r="E56" i="17"/>
  <c r="Q56" i="17"/>
  <c r="D56" i="17"/>
  <c r="P56" i="17"/>
  <c r="E61" i="41"/>
  <c r="R61" i="41"/>
  <c r="D61" i="41"/>
  <c r="Q61" i="41"/>
  <c r="P61" i="41"/>
  <c r="N61" i="41"/>
  <c r="M61" i="41"/>
  <c r="L61" i="41"/>
  <c r="J61" i="41"/>
  <c r="I61" i="41"/>
  <c r="H61" i="41"/>
  <c r="K61" i="41" s="1"/>
  <c r="F61" i="41"/>
  <c r="R69" i="19"/>
  <c r="D69" i="19"/>
  <c r="Q69" i="19"/>
  <c r="P69" i="19"/>
  <c r="N69" i="19"/>
  <c r="M69" i="19"/>
  <c r="L69" i="19"/>
  <c r="J69" i="19"/>
  <c r="I69" i="19"/>
  <c r="H69" i="19"/>
  <c r="E69" i="19"/>
  <c r="F69" i="19"/>
  <c r="P75" i="13"/>
  <c r="N75" i="13"/>
  <c r="M75" i="13"/>
  <c r="L75" i="13"/>
  <c r="J75" i="13"/>
  <c r="I75" i="13"/>
  <c r="H75" i="13"/>
  <c r="F75" i="13"/>
  <c r="E75" i="13"/>
  <c r="R75" i="13"/>
  <c r="Q75" i="13"/>
  <c r="D75" i="13"/>
  <c r="E79" i="37"/>
  <c r="R79" i="37"/>
  <c r="D79" i="37"/>
  <c r="Q79" i="37"/>
  <c r="P79" i="37"/>
  <c r="N79" i="37"/>
  <c r="M79" i="37"/>
  <c r="L79" i="37"/>
  <c r="J79" i="37"/>
  <c r="I79" i="37"/>
  <c r="H79" i="37"/>
  <c r="K79" i="37" s="1"/>
  <c r="F79" i="37"/>
  <c r="N79" i="8"/>
  <c r="M79" i="8"/>
  <c r="L79" i="8"/>
  <c r="J79" i="8"/>
  <c r="I79" i="8"/>
  <c r="H79" i="8"/>
  <c r="F79" i="8"/>
  <c r="E79" i="8"/>
  <c r="R79" i="8"/>
  <c r="D79" i="8"/>
  <c r="Q79" i="8"/>
  <c r="P79" i="8"/>
  <c r="F84" i="15"/>
  <c r="R84" i="15"/>
  <c r="E84" i="15"/>
  <c r="Q84" i="15"/>
  <c r="D84" i="15"/>
  <c r="P84" i="15"/>
  <c r="N84" i="15"/>
  <c r="M84" i="15"/>
  <c r="L84" i="15"/>
  <c r="J84" i="15"/>
  <c r="I84" i="15"/>
  <c r="H84" i="15"/>
  <c r="P89" i="38"/>
  <c r="N89" i="38"/>
  <c r="M89" i="38"/>
  <c r="L89" i="38"/>
  <c r="J89" i="38"/>
  <c r="I89" i="38"/>
  <c r="H89" i="38"/>
  <c r="F89" i="38"/>
  <c r="E89" i="38"/>
  <c r="R89" i="38"/>
  <c r="Q89" i="38"/>
  <c r="D89" i="38"/>
  <c r="L89" i="8"/>
  <c r="J89" i="8"/>
  <c r="I89" i="8"/>
  <c r="H89" i="8"/>
  <c r="F89" i="8"/>
  <c r="E89" i="8"/>
  <c r="R89" i="8"/>
  <c r="D89" i="8"/>
  <c r="Q89" i="8"/>
  <c r="P89" i="8"/>
  <c r="N89" i="8"/>
  <c r="M89" i="8"/>
  <c r="Q94" i="15"/>
  <c r="D94" i="15"/>
  <c r="P94" i="15"/>
  <c r="S94" i="15" s="1"/>
  <c r="N94" i="15"/>
  <c r="M94" i="15"/>
  <c r="L94" i="15"/>
  <c r="O94" i="15" s="1"/>
  <c r="J94" i="15"/>
  <c r="I94" i="15"/>
  <c r="H94" i="15"/>
  <c r="R94" i="15"/>
  <c r="F94" i="15"/>
  <c r="E94" i="15"/>
  <c r="N37" i="8"/>
  <c r="M37" i="8"/>
  <c r="L37" i="8"/>
  <c r="J37" i="8"/>
  <c r="I37" i="8"/>
  <c r="H37" i="8"/>
  <c r="K37" i="8" s="1"/>
  <c r="F37" i="8"/>
  <c r="R37" i="8"/>
  <c r="E37" i="8"/>
  <c r="Q37" i="8"/>
  <c r="P37" i="8"/>
  <c r="S37" i="8" s="1"/>
  <c r="D37" i="8"/>
  <c r="C30" i="8"/>
  <c r="D18" i="14"/>
  <c r="R18" i="14"/>
  <c r="Q18" i="14"/>
  <c r="P18" i="14"/>
  <c r="N18" i="14"/>
  <c r="M18" i="14"/>
  <c r="L18" i="14"/>
  <c r="J18" i="14"/>
  <c r="I18" i="14"/>
  <c r="H18" i="14"/>
  <c r="F18" i="14"/>
  <c r="E18" i="14"/>
  <c r="T14" i="48"/>
  <c r="U14" i="48" s="1"/>
  <c r="C30" i="18"/>
  <c r="H37" i="18"/>
  <c r="F37" i="18"/>
  <c r="R37" i="18"/>
  <c r="E37" i="18"/>
  <c r="Q37" i="18"/>
  <c r="D37" i="18"/>
  <c r="P37" i="18"/>
  <c r="N37" i="18"/>
  <c r="M37" i="18"/>
  <c r="L37" i="18"/>
  <c r="O37" i="18" s="1"/>
  <c r="J37" i="18"/>
  <c r="I37" i="18"/>
  <c r="I42" i="42"/>
  <c r="H42" i="42"/>
  <c r="F42" i="42"/>
  <c r="R42" i="42"/>
  <c r="E42" i="42"/>
  <c r="Q42" i="42"/>
  <c r="D42" i="42"/>
  <c r="P42" i="42"/>
  <c r="N42" i="42"/>
  <c r="M42" i="42"/>
  <c r="L42" i="42"/>
  <c r="J42" i="42"/>
  <c r="P42" i="12"/>
  <c r="N42" i="12"/>
  <c r="M42" i="12"/>
  <c r="L42" i="12"/>
  <c r="J42" i="12"/>
  <c r="I42" i="12"/>
  <c r="H42" i="12"/>
  <c r="F42" i="12"/>
  <c r="R42" i="12"/>
  <c r="Q42" i="12"/>
  <c r="E42" i="12"/>
  <c r="D42" i="12"/>
  <c r="G42" i="12" s="1"/>
  <c r="X19" i="48"/>
  <c r="Y19" i="48" s="1"/>
  <c r="R49" i="33"/>
  <c r="D49" i="33"/>
  <c r="Q49" i="33"/>
  <c r="P49" i="33"/>
  <c r="N49" i="33"/>
  <c r="M49" i="33"/>
  <c r="L49" i="33"/>
  <c r="O49" i="33" s="1"/>
  <c r="J49" i="33"/>
  <c r="I49" i="33"/>
  <c r="K49" i="33" s="1"/>
  <c r="H49" i="33"/>
  <c r="F49" i="33"/>
  <c r="E49" i="33"/>
  <c r="X7" i="48"/>
  <c r="Y7" i="48" s="1"/>
  <c r="L49" i="7"/>
  <c r="J49" i="7"/>
  <c r="I49" i="7"/>
  <c r="M49" i="7"/>
  <c r="H49" i="7"/>
  <c r="F49" i="7"/>
  <c r="E49" i="7"/>
  <c r="D49" i="7"/>
  <c r="G49" i="7" s="1"/>
  <c r="R49" i="7"/>
  <c r="Q49" i="7"/>
  <c r="P49" i="7"/>
  <c r="N49" i="7"/>
  <c r="F56" i="15"/>
  <c r="E56" i="15"/>
  <c r="R56" i="15"/>
  <c r="D56" i="15"/>
  <c r="Q56" i="15"/>
  <c r="P56" i="15"/>
  <c r="N56" i="15"/>
  <c r="M56" i="15"/>
  <c r="L56" i="15"/>
  <c r="J56" i="15"/>
  <c r="I56" i="15"/>
  <c r="H56" i="15"/>
  <c r="Q61" i="38"/>
  <c r="P61" i="38"/>
  <c r="N61" i="38"/>
  <c r="M61" i="38"/>
  <c r="L61" i="38"/>
  <c r="J61" i="38"/>
  <c r="I61" i="38"/>
  <c r="H61" i="38"/>
  <c r="F61" i="38"/>
  <c r="R61" i="38"/>
  <c r="E61" i="38"/>
  <c r="D61" i="38"/>
  <c r="L61" i="9"/>
  <c r="J61" i="9"/>
  <c r="I61" i="9"/>
  <c r="K61" i="9" s="1"/>
  <c r="H61" i="9"/>
  <c r="E61" i="9"/>
  <c r="D61" i="9"/>
  <c r="G61" i="9" s="1"/>
  <c r="R61" i="9"/>
  <c r="Q61" i="9"/>
  <c r="P61" i="9"/>
  <c r="N61" i="9"/>
  <c r="M61" i="9"/>
  <c r="F61" i="9"/>
  <c r="H69" i="18"/>
  <c r="K69" i="18" s="1"/>
  <c r="F69" i="18"/>
  <c r="E69" i="18"/>
  <c r="R69" i="18"/>
  <c r="D69" i="18"/>
  <c r="Q69" i="18"/>
  <c r="P69" i="18"/>
  <c r="N69" i="18"/>
  <c r="M69" i="18"/>
  <c r="L69" i="18"/>
  <c r="O69" i="18" s="1"/>
  <c r="J69" i="18"/>
  <c r="I69" i="18"/>
  <c r="L75" i="42"/>
  <c r="J75" i="42"/>
  <c r="I75" i="42"/>
  <c r="H75" i="42"/>
  <c r="F75" i="42"/>
  <c r="E75" i="42"/>
  <c r="G75" i="42" s="1"/>
  <c r="D75" i="42"/>
  <c r="R75" i="42"/>
  <c r="Q75" i="42"/>
  <c r="P75" i="42"/>
  <c r="N75" i="42"/>
  <c r="M75" i="42"/>
  <c r="F75" i="12"/>
  <c r="E75" i="12"/>
  <c r="R75" i="12"/>
  <c r="D75" i="12"/>
  <c r="Q75" i="12"/>
  <c r="P75" i="12"/>
  <c r="N75" i="12"/>
  <c r="M75" i="12"/>
  <c r="L75" i="12"/>
  <c r="O75" i="12" s="1"/>
  <c r="J75" i="12"/>
  <c r="I75" i="12"/>
  <c r="H75" i="12"/>
  <c r="N79" i="33"/>
  <c r="M79" i="33"/>
  <c r="L79" i="33"/>
  <c r="J79" i="33"/>
  <c r="I79" i="33"/>
  <c r="H79" i="33"/>
  <c r="F79" i="33"/>
  <c r="E79" i="33"/>
  <c r="R79" i="33"/>
  <c r="D79" i="33"/>
  <c r="G79" i="33" s="1"/>
  <c r="Q79" i="33"/>
  <c r="P79" i="33"/>
  <c r="N79" i="7"/>
  <c r="P79" i="7"/>
  <c r="S79" i="7" s="1"/>
  <c r="M79" i="7"/>
  <c r="L79" i="7"/>
  <c r="J79" i="7"/>
  <c r="I79" i="7"/>
  <c r="H79" i="7"/>
  <c r="F79" i="7"/>
  <c r="E79" i="7"/>
  <c r="D79" i="7"/>
  <c r="G79" i="7" s="1"/>
  <c r="R79" i="7"/>
  <c r="Q79" i="7"/>
  <c r="E84" i="14"/>
  <c r="R84" i="14"/>
  <c r="D84" i="14"/>
  <c r="Q84" i="14"/>
  <c r="P84" i="14"/>
  <c r="N84" i="14"/>
  <c r="M84" i="14"/>
  <c r="L84" i="14"/>
  <c r="J84" i="14"/>
  <c r="I84" i="14"/>
  <c r="H84" i="14"/>
  <c r="F84" i="14"/>
  <c r="M89" i="36"/>
  <c r="L89" i="36"/>
  <c r="J89" i="36"/>
  <c r="I89" i="36"/>
  <c r="H89" i="36"/>
  <c r="F89" i="36"/>
  <c r="E89" i="36"/>
  <c r="R89" i="36"/>
  <c r="D89" i="36"/>
  <c r="Q89" i="36"/>
  <c r="P89" i="36"/>
  <c r="N89" i="36"/>
  <c r="N89" i="7"/>
  <c r="M89" i="7"/>
  <c r="L89" i="7"/>
  <c r="O89" i="7" s="1"/>
  <c r="J89" i="7"/>
  <c r="F89" i="7"/>
  <c r="E89" i="7"/>
  <c r="D89" i="7"/>
  <c r="R89" i="7"/>
  <c r="H89" i="7"/>
  <c r="I89" i="7"/>
  <c r="Q89" i="7"/>
  <c r="P89" i="7"/>
  <c r="Q94" i="14"/>
  <c r="P94" i="14"/>
  <c r="N94" i="14"/>
  <c r="M94" i="14"/>
  <c r="L94" i="14"/>
  <c r="J94" i="14"/>
  <c r="I94" i="14"/>
  <c r="H94" i="14"/>
  <c r="F94" i="14"/>
  <c r="R94" i="14"/>
  <c r="E94" i="14"/>
  <c r="D94" i="14"/>
  <c r="S47" i="50"/>
  <c r="M18" i="36"/>
  <c r="L18" i="36"/>
  <c r="O18" i="36" s="1"/>
  <c r="J18" i="36"/>
  <c r="I18" i="36"/>
  <c r="H18" i="36"/>
  <c r="F18" i="36"/>
  <c r="E18" i="36"/>
  <c r="R18" i="36"/>
  <c r="D18" i="36"/>
  <c r="G18" i="36" s="1"/>
  <c r="Q18" i="36"/>
  <c r="N18" i="36"/>
  <c r="P18" i="36"/>
  <c r="T21" i="48"/>
  <c r="U21" i="48" s="1"/>
  <c r="I18" i="13"/>
  <c r="F18" i="13"/>
  <c r="M18" i="13"/>
  <c r="D18" i="13"/>
  <c r="R18" i="13"/>
  <c r="Q18" i="13"/>
  <c r="P18" i="13"/>
  <c r="S18" i="13" s="1"/>
  <c r="N18" i="13"/>
  <c r="L18" i="13"/>
  <c r="J18" i="13"/>
  <c r="H18" i="13"/>
  <c r="E18" i="13"/>
  <c r="T13" i="48"/>
  <c r="U13" i="48" s="1"/>
  <c r="C30" i="17"/>
  <c r="Q37" i="17"/>
  <c r="D37" i="17"/>
  <c r="P37" i="17"/>
  <c r="N37" i="17"/>
  <c r="M37" i="17"/>
  <c r="L37" i="17"/>
  <c r="O37" i="17" s="1"/>
  <c r="J37" i="17"/>
  <c r="I37" i="17"/>
  <c r="H37" i="17"/>
  <c r="K37" i="17" s="1"/>
  <c r="R37" i="17"/>
  <c r="F37" i="17"/>
  <c r="E37" i="17"/>
  <c r="N42" i="41"/>
  <c r="M42" i="41"/>
  <c r="L42" i="41"/>
  <c r="J42" i="41"/>
  <c r="I42" i="41"/>
  <c r="H42" i="41"/>
  <c r="K42" i="41" s="1"/>
  <c r="F42" i="41"/>
  <c r="R42" i="41"/>
  <c r="E42" i="41"/>
  <c r="Q42" i="41"/>
  <c r="D42" i="41"/>
  <c r="G42" i="41" s="1"/>
  <c r="P42" i="41"/>
  <c r="S42" i="41" s="1"/>
  <c r="I42" i="11"/>
  <c r="H42" i="11"/>
  <c r="F42" i="11"/>
  <c r="E42" i="11"/>
  <c r="R42" i="11"/>
  <c r="D42" i="11"/>
  <c r="Q42" i="11"/>
  <c r="P42" i="11"/>
  <c r="N42" i="11"/>
  <c r="M42" i="11"/>
  <c r="L42" i="11"/>
  <c r="J42" i="11"/>
  <c r="X18" i="48"/>
  <c r="Y18" i="48" s="1"/>
  <c r="J49" i="19"/>
  <c r="I49" i="19"/>
  <c r="H49" i="19"/>
  <c r="F49" i="19"/>
  <c r="E49" i="19"/>
  <c r="R49" i="19"/>
  <c r="D49" i="19"/>
  <c r="Q49" i="19"/>
  <c r="P49" i="19"/>
  <c r="N49" i="19"/>
  <c r="M49" i="19"/>
  <c r="L49" i="19"/>
  <c r="H56" i="14"/>
  <c r="F56" i="14"/>
  <c r="E56" i="14"/>
  <c r="R56" i="14"/>
  <c r="D56" i="14"/>
  <c r="G56" i="14" s="1"/>
  <c r="Q56" i="14"/>
  <c r="P56" i="14"/>
  <c r="N56" i="14"/>
  <c r="M56" i="14"/>
  <c r="L56" i="14"/>
  <c r="O56" i="14" s="1"/>
  <c r="J56" i="14"/>
  <c r="I56" i="14"/>
  <c r="J61" i="36"/>
  <c r="I61" i="36"/>
  <c r="H61" i="36"/>
  <c r="F61" i="36"/>
  <c r="R61" i="36"/>
  <c r="E61" i="36"/>
  <c r="Q61" i="36"/>
  <c r="D61" i="36"/>
  <c r="G61" i="36" s="1"/>
  <c r="P61" i="36"/>
  <c r="N61" i="36"/>
  <c r="M61" i="36"/>
  <c r="L61" i="36"/>
  <c r="E61" i="10"/>
  <c r="R61" i="10"/>
  <c r="D61" i="10"/>
  <c r="Q61" i="10"/>
  <c r="P61" i="10"/>
  <c r="S61" i="10" s="1"/>
  <c r="N61" i="10"/>
  <c r="M61" i="10"/>
  <c r="L61" i="10"/>
  <c r="J61" i="10"/>
  <c r="I61" i="10"/>
  <c r="H61" i="10"/>
  <c r="F61" i="10"/>
  <c r="P69" i="17"/>
  <c r="N69" i="17"/>
  <c r="M69" i="17"/>
  <c r="L69" i="17"/>
  <c r="O69" i="17" s="1"/>
  <c r="J69" i="17"/>
  <c r="I69" i="17"/>
  <c r="H69" i="17"/>
  <c r="F69" i="17"/>
  <c r="E69" i="17"/>
  <c r="R69" i="17"/>
  <c r="Q69" i="17"/>
  <c r="D69" i="17"/>
  <c r="F75" i="41"/>
  <c r="R75" i="41"/>
  <c r="E75" i="41"/>
  <c r="Q75" i="41"/>
  <c r="D75" i="41"/>
  <c r="P75" i="41"/>
  <c r="N75" i="41"/>
  <c r="M75" i="41"/>
  <c r="L75" i="41"/>
  <c r="J75" i="41"/>
  <c r="I75" i="41"/>
  <c r="H75" i="41"/>
  <c r="I75" i="11"/>
  <c r="H75" i="11"/>
  <c r="F75" i="11"/>
  <c r="E75" i="11"/>
  <c r="G75" i="11" s="1"/>
  <c r="R75" i="11"/>
  <c r="D75" i="11"/>
  <c r="Q75" i="11"/>
  <c r="P75" i="11"/>
  <c r="N75" i="11"/>
  <c r="M75" i="11"/>
  <c r="L75" i="11"/>
  <c r="J75" i="11"/>
  <c r="P79" i="19"/>
  <c r="N79" i="19"/>
  <c r="M79" i="19"/>
  <c r="L79" i="19"/>
  <c r="O79" i="19" s="1"/>
  <c r="J79" i="19"/>
  <c r="I79" i="19"/>
  <c r="H79" i="19"/>
  <c r="F79" i="19"/>
  <c r="E79" i="19"/>
  <c r="R79" i="19"/>
  <c r="Q79" i="19"/>
  <c r="D79" i="19"/>
  <c r="P84" i="13"/>
  <c r="N84" i="13"/>
  <c r="M84" i="13"/>
  <c r="L84" i="13"/>
  <c r="J84" i="13"/>
  <c r="I84" i="13"/>
  <c r="H84" i="13"/>
  <c r="F84" i="13"/>
  <c r="E84" i="13"/>
  <c r="R84" i="13"/>
  <c r="Q84" i="13"/>
  <c r="D84" i="13"/>
  <c r="R89" i="37"/>
  <c r="D89" i="37"/>
  <c r="Q89" i="37"/>
  <c r="P89" i="37"/>
  <c r="N89" i="37"/>
  <c r="M89" i="37"/>
  <c r="L89" i="37"/>
  <c r="J89" i="37"/>
  <c r="I89" i="37"/>
  <c r="H89" i="37"/>
  <c r="F89" i="37"/>
  <c r="E89" i="37"/>
  <c r="N94" i="13"/>
  <c r="M94" i="13"/>
  <c r="L94" i="13"/>
  <c r="J94" i="13"/>
  <c r="I94" i="13"/>
  <c r="K94" i="13" s="1"/>
  <c r="H94" i="13"/>
  <c r="F94" i="13"/>
  <c r="E94" i="13"/>
  <c r="R94" i="13"/>
  <c r="D94" i="13"/>
  <c r="Q94" i="13"/>
  <c r="P94" i="13"/>
  <c r="G47" i="50"/>
  <c r="M37" i="12"/>
  <c r="L37" i="12"/>
  <c r="J37" i="12"/>
  <c r="I37" i="12"/>
  <c r="H37" i="12"/>
  <c r="F37" i="12"/>
  <c r="E37" i="12"/>
  <c r="R37" i="12"/>
  <c r="D37" i="12"/>
  <c r="Q37" i="12"/>
  <c r="P37" i="12"/>
  <c r="N37" i="12"/>
  <c r="R18" i="18"/>
  <c r="D18" i="18"/>
  <c r="Q18" i="18"/>
  <c r="P18" i="18"/>
  <c r="N18" i="18"/>
  <c r="M18" i="18"/>
  <c r="L18" i="18"/>
  <c r="J18" i="18"/>
  <c r="I18" i="18"/>
  <c r="H18" i="18"/>
  <c r="F18" i="18"/>
  <c r="E18" i="18"/>
  <c r="T17" i="48"/>
  <c r="U17" i="48" s="1"/>
  <c r="F18" i="42"/>
  <c r="R18" i="42"/>
  <c r="E18" i="42"/>
  <c r="Q18" i="42"/>
  <c r="D18" i="42"/>
  <c r="P18" i="42"/>
  <c r="S18" i="42" s="1"/>
  <c r="N18" i="42"/>
  <c r="M18" i="42"/>
  <c r="L18" i="42"/>
  <c r="J18" i="42"/>
  <c r="I18" i="42"/>
  <c r="H18" i="42"/>
  <c r="T24" i="48"/>
  <c r="U24" i="48" s="1"/>
  <c r="N18" i="12"/>
  <c r="M18" i="12"/>
  <c r="L18" i="12"/>
  <c r="J18" i="12"/>
  <c r="I18" i="12"/>
  <c r="H18" i="12"/>
  <c r="F18" i="12"/>
  <c r="E18" i="12"/>
  <c r="R18" i="12"/>
  <c r="D18" i="12"/>
  <c r="Q18" i="12"/>
  <c r="P18" i="12"/>
  <c r="T12" i="48"/>
  <c r="U12" i="48" s="1"/>
  <c r="C30" i="15"/>
  <c r="P37" i="15"/>
  <c r="N37" i="15"/>
  <c r="M37" i="15"/>
  <c r="L37" i="15"/>
  <c r="J37" i="15"/>
  <c r="I37" i="15"/>
  <c r="H37" i="15"/>
  <c r="F37" i="15"/>
  <c r="R37" i="15"/>
  <c r="Q37" i="15"/>
  <c r="E37" i="15"/>
  <c r="D37" i="15"/>
  <c r="G37" i="15" s="1"/>
  <c r="N42" i="38"/>
  <c r="I42" i="38"/>
  <c r="H42" i="38"/>
  <c r="F42" i="38"/>
  <c r="E42" i="38"/>
  <c r="D42" i="38"/>
  <c r="R42" i="38"/>
  <c r="Q42" i="38"/>
  <c r="P42" i="38"/>
  <c r="M42" i="38"/>
  <c r="L42" i="38"/>
  <c r="J42" i="38"/>
  <c r="F42" i="9"/>
  <c r="R42" i="9"/>
  <c r="E42" i="9"/>
  <c r="Q42" i="9"/>
  <c r="D42" i="9"/>
  <c r="P42" i="9"/>
  <c r="S42" i="9" s="1"/>
  <c r="N42" i="9"/>
  <c r="M42" i="9"/>
  <c r="O42" i="9" s="1"/>
  <c r="L42" i="9"/>
  <c r="J42" i="9"/>
  <c r="I42" i="9"/>
  <c r="H42" i="9"/>
  <c r="K42" i="9" s="1"/>
  <c r="X17" i="48"/>
  <c r="Y17" i="48" s="1"/>
  <c r="L49" i="18"/>
  <c r="J49" i="18"/>
  <c r="I49" i="18"/>
  <c r="H49" i="18"/>
  <c r="F49" i="18"/>
  <c r="E49" i="18"/>
  <c r="R49" i="18"/>
  <c r="D49" i="18"/>
  <c r="Q49" i="18"/>
  <c r="P49" i="18"/>
  <c r="N49" i="18"/>
  <c r="M49" i="18"/>
  <c r="Q56" i="13"/>
  <c r="P56" i="13"/>
  <c r="N56" i="13"/>
  <c r="M56" i="13"/>
  <c r="L56" i="13"/>
  <c r="J56" i="13"/>
  <c r="I56" i="13"/>
  <c r="H56" i="13"/>
  <c r="F56" i="13"/>
  <c r="R56" i="13"/>
  <c r="E56" i="13"/>
  <c r="G56" i="13" s="1"/>
  <c r="D56" i="13"/>
  <c r="E61" i="37"/>
  <c r="R61" i="37"/>
  <c r="D61" i="37"/>
  <c r="Q61" i="37"/>
  <c r="P61" i="37"/>
  <c r="N61" i="37"/>
  <c r="M61" i="37"/>
  <c r="L61" i="37"/>
  <c r="J61" i="37"/>
  <c r="I61" i="37"/>
  <c r="F61" i="37"/>
  <c r="H61" i="37"/>
  <c r="J61" i="8"/>
  <c r="I61" i="8"/>
  <c r="H61" i="8"/>
  <c r="F61" i="8"/>
  <c r="R61" i="8"/>
  <c r="E61" i="8"/>
  <c r="Q61" i="8"/>
  <c r="D61" i="8"/>
  <c r="P61" i="8"/>
  <c r="N61" i="8"/>
  <c r="M61" i="8"/>
  <c r="L61" i="8"/>
  <c r="R69" i="15"/>
  <c r="Q69" i="15"/>
  <c r="P69" i="15"/>
  <c r="N69" i="15"/>
  <c r="M69" i="15"/>
  <c r="L69" i="15"/>
  <c r="J69" i="15"/>
  <c r="I69" i="15"/>
  <c r="H69" i="15"/>
  <c r="F69" i="15"/>
  <c r="D69" i="15"/>
  <c r="G69" i="15" s="1"/>
  <c r="E69" i="15"/>
  <c r="I75" i="38"/>
  <c r="H75" i="38"/>
  <c r="K75" i="38" s="1"/>
  <c r="F75" i="38"/>
  <c r="E75" i="38"/>
  <c r="R75" i="38"/>
  <c r="D75" i="38"/>
  <c r="Q75" i="38"/>
  <c r="P75" i="38"/>
  <c r="N75" i="38"/>
  <c r="M75" i="38"/>
  <c r="L75" i="38"/>
  <c r="J75" i="38"/>
  <c r="H75" i="9"/>
  <c r="F75" i="9"/>
  <c r="E75" i="9"/>
  <c r="R75" i="9"/>
  <c r="D75" i="9"/>
  <c r="Q75" i="9"/>
  <c r="P75" i="9"/>
  <c r="N75" i="9"/>
  <c r="M75" i="9"/>
  <c r="L75" i="9"/>
  <c r="J75" i="9"/>
  <c r="I75" i="9"/>
  <c r="F79" i="18"/>
  <c r="E79" i="18"/>
  <c r="R79" i="18"/>
  <c r="D79" i="18"/>
  <c r="Q79" i="18"/>
  <c r="P79" i="18"/>
  <c r="N79" i="18"/>
  <c r="M79" i="18"/>
  <c r="L79" i="18"/>
  <c r="J79" i="18"/>
  <c r="I79" i="18"/>
  <c r="H79" i="18"/>
  <c r="L84" i="42"/>
  <c r="J84" i="42"/>
  <c r="I84" i="42"/>
  <c r="H84" i="42"/>
  <c r="F84" i="42"/>
  <c r="E84" i="42"/>
  <c r="D84" i="42"/>
  <c r="R84" i="42"/>
  <c r="Q84" i="42"/>
  <c r="P84" i="42"/>
  <c r="N84" i="42"/>
  <c r="O84" i="42" s="1"/>
  <c r="M84" i="42"/>
  <c r="F84" i="12"/>
  <c r="E84" i="12"/>
  <c r="R84" i="12"/>
  <c r="D84" i="12"/>
  <c r="G84" i="12" s="1"/>
  <c r="Q84" i="12"/>
  <c r="P84" i="12"/>
  <c r="N84" i="12"/>
  <c r="M84" i="12"/>
  <c r="L84" i="12"/>
  <c r="J84" i="12"/>
  <c r="I84" i="12"/>
  <c r="H84" i="12"/>
  <c r="L89" i="33"/>
  <c r="J89" i="33"/>
  <c r="I89" i="33"/>
  <c r="H89" i="33"/>
  <c r="K89" i="33" s="1"/>
  <c r="F89" i="33"/>
  <c r="E89" i="33"/>
  <c r="R89" i="33"/>
  <c r="D89" i="33"/>
  <c r="Q89" i="33"/>
  <c r="P89" i="33"/>
  <c r="N89" i="33"/>
  <c r="M89" i="33"/>
  <c r="L94" i="42"/>
  <c r="J94" i="42"/>
  <c r="I94" i="42"/>
  <c r="H94" i="42"/>
  <c r="F94" i="42"/>
  <c r="E94" i="42"/>
  <c r="D94" i="42"/>
  <c r="R94" i="42"/>
  <c r="Q94" i="42"/>
  <c r="P94" i="42"/>
  <c r="S94" i="42" s="1"/>
  <c r="N94" i="42"/>
  <c r="M94" i="42"/>
  <c r="R94" i="12"/>
  <c r="D94" i="12"/>
  <c r="Q94" i="12"/>
  <c r="P94" i="12"/>
  <c r="N94" i="12"/>
  <c r="M94" i="12"/>
  <c r="L94" i="12"/>
  <c r="J94" i="12"/>
  <c r="I94" i="12"/>
  <c r="H94" i="12"/>
  <c r="F94" i="12"/>
  <c r="E94" i="12"/>
  <c r="O30" i="50"/>
  <c r="R94" i="5"/>
  <c r="N94" i="5"/>
  <c r="I94" i="5"/>
  <c r="D94" i="5"/>
  <c r="Q94" i="5"/>
  <c r="M94" i="5"/>
  <c r="H94" i="5"/>
  <c r="P94" i="5"/>
  <c r="L94" i="5"/>
  <c r="F94" i="5"/>
  <c r="J94" i="5"/>
  <c r="E94" i="5"/>
  <c r="P89" i="5"/>
  <c r="F89" i="5"/>
  <c r="J89" i="5"/>
  <c r="R89" i="5"/>
  <c r="M89" i="5"/>
  <c r="I89" i="5"/>
  <c r="D89" i="5"/>
  <c r="Q89" i="5"/>
  <c r="L89" i="5"/>
  <c r="H89" i="5"/>
  <c r="N89" i="5"/>
  <c r="E89" i="5"/>
  <c r="N84" i="5"/>
  <c r="O84" i="5" s="1"/>
  <c r="I84" i="5"/>
  <c r="E84" i="5"/>
  <c r="P84" i="5"/>
  <c r="S84" i="5" s="1"/>
  <c r="F84" i="5"/>
  <c r="R84" i="5"/>
  <c r="M84" i="5"/>
  <c r="H84" i="5"/>
  <c r="D84" i="5"/>
  <c r="G84" i="5" s="1"/>
  <c r="J84" i="5"/>
  <c r="Q84" i="5"/>
  <c r="L84" i="5"/>
  <c r="C79" i="23"/>
  <c r="Q79" i="5"/>
  <c r="M79" i="5"/>
  <c r="H79" i="5"/>
  <c r="N79" i="5"/>
  <c r="P79" i="5"/>
  <c r="L79" i="5"/>
  <c r="F79" i="5"/>
  <c r="J79" i="5"/>
  <c r="E79" i="5"/>
  <c r="R79" i="5"/>
  <c r="I79" i="5"/>
  <c r="D79" i="5"/>
  <c r="G79" i="5" s="1"/>
  <c r="C75" i="23"/>
  <c r="N75" i="5"/>
  <c r="I75" i="5"/>
  <c r="E75" i="5"/>
  <c r="Q75" i="5"/>
  <c r="L75" i="5"/>
  <c r="P75" i="5"/>
  <c r="J75" i="5"/>
  <c r="F75" i="5"/>
  <c r="R75" i="5"/>
  <c r="M75" i="5"/>
  <c r="H75" i="5"/>
  <c r="K75" i="5" s="1"/>
  <c r="D75" i="5"/>
  <c r="G75" i="5" s="1"/>
  <c r="Q69" i="5"/>
  <c r="M69" i="5"/>
  <c r="H69" i="5"/>
  <c r="D69" i="5"/>
  <c r="G69" i="5" s="1"/>
  <c r="J69" i="5"/>
  <c r="F69" i="5"/>
  <c r="R69" i="5"/>
  <c r="N69" i="5"/>
  <c r="I69" i="5"/>
  <c r="E69" i="5"/>
  <c r="P69" i="5"/>
  <c r="L69" i="5"/>
  <c r="O69" i="5" s="1"/>
  <c r="Q61" i="5"/>
  <c r="M61" i="5"/>
  <c r="I61" i="5"/>
  <c r="D61" i="5"/>
  <c r="P61" i="5"/>
  <c r="L61" i="5"/>
  <c r="F61" i="5"/>
  <c r="R61" i="5"/>
  <c r="N61" i="5"/>
  <c r="J61" i="5"/>
  <c r="E61" i="5"/>
  <c r="H61" i="5"/>
  <c r="N56" i="5"/>
  <c r="J56" i="5"/>
  <c r="F56" i="5"/>
  <c r="R56" i="5"/>
  <c r="M56" i="5"/>
  <c r="I56" i="5"/>
  <c r="E56" i="5"/>
  <c r="Q56" i="5"/>
  <c r="H56" i="5"/>
  <c r="P56" i="5"/>
  <c r="L56" i="5"/>
  <c r="D56" i="5"/>
  <c r="G56" i="5" s="1"/>
  <c r="Q49" i="5"/>
  <c r="M49" i="5"/>
  <c r="I49" i="5"/>
  <c r="D49" i="5"/>
  <c r="P49" i="5"/>
  <c r="L49" i="5"/>
  <c r="H49" i="5"/>
  <c r="K49" i="5" s="1"/>
  <c r="R49" i="5"/>
  <c r="J49" i="5"/>
  <c r="E49" i="5"/>
  <c r="F49" i="5"/>
  <c r="N49" i="5"/>
  <c r="Q42" i="5"/>
  <c r="M42" i="5"/>
  <c r="H42" i="5"/>
  <c r="K42" i="5" s="1"/>
  <c r="D42" i="5"/>
  <c r="I42" i="5"/>
  <c r="P42" i="5"/>
  <c r="L42" i="5"/>
  <c r="R42" i="5"/>
  <c r="E42" i="5"/>
  <c r="J42" i="5"/>
  <c r="F42" i="5"/>
  <c r="N42" i="5"/>
  <c r="R37" i="5"/>
  <c r="N37" i="5"/>
  <c r="J37" i="5"/>
  <c r="E37" i="5"/>
  <c r="P37" i="5"/>
  <c r="F37" i="5"/>
  <c r="Q37" i="5"/>
  <c r="M37" i="5"/>
  <c r="I37" i="5"/>
  <c r="D37" i="5"/>
  <c r="L37" i="5"/>
  <c r="O37" i="5" s="1"/>
  <c r="H37" i="5"/>
  <c r="Q18" i="5"/>
  <c r="L18" i="5"/>
  <c r="H18" i="5"/>
  <c r="M18" i="5"/>
  <c r="I18" i="5"/>
  <c r="D18" i="5"/>
  <c r="P18" i="5"/>
  <c r="F18" i="5"/>
  <c r="N18" i="5"/>
  <c r="J18" i="5"/>
  <c r="E18" i="5"/>
  <c r="R18" i="5"/>
  <c r="T5" i="48"/>
  <c r="U5" i="48" s="1"/>
  <c r="H61" i="11"/>
  <c r="F61" i="11"/>
  <c r="E61" i="11"/>
  <c r="R61" i="11"/>
  <c r="D61" i="11"/>
  <c r="Q61" i="11"/>
  <c r="P61" i="11"/>
  <c r="S61" i="11" s="1"/>
  <c r="N61" i="11"/>
  <c r="M61" i="11"/>
  <c r="L61" i="11"/>
  <c r="J61" i="11"/>
  <c r="I61" i="11"/>
  <c r="P94" i="11"/>
  <c r="N94" i="11"/>
  <c r="M94" i="11"/>
  <c r="O94" i="11" s="1"/>
  <c r="L94" i="11"/>
  <c r="J94" i="11"/>
  <c r="I94" i="11"/>
  <c r="H94" i="11"/>
  <c r="F94" i="11"/>
  <c r="E94" i="11"/>
  <c r="R94" i="11"/>
  <c r="D94" i="11"/>
  <c r="G94" i="11" s="1"/>
  <c r="Q94" i="11"/>
  <c r="X11" i="48"/>
  <c r="Y11" i="48" s="1"/>
  <c r="Q49" i="11"/>
  <c r="P49" i="11"/>
  <c r="N49" i="11"/>
  <c r="M49" i="11"/>
  <c r="L49" i="11"/>
  <c r="J49" i="11"/>
  <c r="I49" i="11"/>
  <c r="H49" i="11"/>
  <c r="F49" i="11"/>
  <c r="E49" i="11"/>
  <c r="R49" i="11"/>
  <c r="D49" i="11"/>
  <c r="AB5" i="48"/>
  <c r="AD5" i="48" s="1"/>
  <c r="AB24" i="48"/>
  <c r="AD24" i="48" s="1"/>
  <c r="AB23" i="48"/>
  <c r="AD23" i="48" s="1"/>
  <c r="AB22" i="48"/>
  <c r="AD22" i="48" s="1"/>
  <c r="X21" i="48"/>
  <c r="Y21" i="48" s="1"/>
  <c r="AB21" i="48"/>
  <c r="AD21" i="48" s="1"/>
  <c r="AB20" i="48"/>
  <c r="AD20" i="48" s="1"/>
  <c r="AB19" i="48"/>
  <c r="AD19" i="48" s="1"/>
  <c r="AB18" i="48"/>
  <c r="AD18" i="48" s="1"/>
  <c r="AB17" i="48"/>
  <c r="AD17" i="48" s="1"/>
  <c r="AB16" i="48"/>
  <c r="AD16" i="48" s="1"/>
  <c r="AB15" i="48"/>
  <c r="AD15" i="48" s="1"/>
  <c r="AB14" i="48"/>
  <c r="AB13" i="48"/>
  <c r="AD13" i="48" s="1"/>
  <c r="AB12" i="48"/>
  <c r="AD12" i="48" s="1"/>
  <c r="AB11" i="48"/>
  <c r="AD11" i="48" s="1"/>
  <c r="AB10" i="48"/>
  <c r="AD10" i="48" s="1"/>
  <c r="AB9" i="48"/>
  <c r="AD9" i="48" s="1"/>
  <c r="AB7" i="48"/>
  <c r="AD7" i="48" s="1"/>
  <c r="X5" i="48"/>
  <c r="Y5" i="48" s="1"/>
  <c r="C56" i="23"/>
  <c r="C30" i="5"/>
  <c r="C89" i="23"/>
  <c r="AB8" i="48"/>
  <c r="AD8" i="48" s="1"/>
  <c r="AD14" i="48"/>
  <c r="C47" i="33"/>
  <c r="C47" i="7"/>
  <c r="C47" i="38"/>
  <c r="C61" i="23"/>
  <c r="C47" i="42"/>
  <c r="C47" i="41"/>
  <c r="C47" i="36"/>
  <c r="C47" i="37"/>
  <c r="C47" i="19"/>
  <c r="C47" i="18"/>
  <c r="C47" i="17"/>
  <c r="C49" i="23"/>
  <c r="C47" i="15"/>
  <c r="C47" i="14"/>
  <c r="C47" i="13"/>
  <c r="C47" i="12"/>
  <c r="C47" i="11"/>
  <c r="C47" i="10"/>
  <c r="C47" i="8"/>
  <c r="C47" i="5"/>
  <c r="C94" i="23"/>
  <c r="C69" i="23"/>
  <c r="C84" i="23"/>
  <c r="C30" i="14"/>
  <c r="C16" i="14" s="1"/>
  <c r="C42" i="23"/>
  <c r="C30" i="12"/>
  <c r="C37" i="23"/>
  <c r="C16" i="42"/>
  <c r="C30" i="36"/>
  <c r="C16" i="18"/>
  <c r="C30" i="13"/>
  <c r="C16" i="11"/>
  <c r="C16" i="8"/>
  <c r="T30" i="50"/>
  <c r="T47" i="50"/>
  <c r="C16" i="38"/>
  <c r="C16" i="33"/>
  <c r="C16" i="19"/>
  <c r="C16" i="9"/>
  <c r="C16" i="17"/>
  <c r="C30" i="7"/>
  <c r="C30" i="37"/>
  <c r="C16" i="15"/>
  <c r="C16" i="41"/>
  <c r="AO26" i="48"/>
  <c r="AN26" i="48"/>
  <c r="AL26" i="48"/>
  <c r="AK26" i="48"/>
  <c r="AM24" i="48"/>
  <c r="AM23" i="48"/>
  <c r="AM22" i="48"/>
  <c r="AM21" i="48"/>
  <c r="AM20" i="48"/>
  <c r="AM19" i="48"/>
  <c r="AM18" i="48"/>
  <c r="AM17" i="48"/>
  <c r="AM16" i="48"/>
  <c r="AM15" i="48"/>
  <c r="AM14" i="48"/>
  <c r="AM13" i="48"/>
  <c r="AM12" i="48"/>
  <c r="AM11" i="48"/>
  <c r="AM10" i="48"/>
  <c r="AM9" i="48"/>
  <c r="AM8" i="48"/>
  <c r="AM7" i="48"/>
  <c r="AM6" i="48"/>
  <c r="AM5" i="48"/>
  <c r="AM26" i="48" s="1"/>
  <c r="O84" i="36" l="1"/>
  <c r="O84" i="37"/>
  <c r="K75" i="33"/>
  <c r="K61" i="18"/>
  <c r="S84" i="18"/>
  <c r="S61" i="17"/>
  <c r="K69" i="14"/>
  <c r="K84" i="9"/>
  <c r="O61" i="10"/>
  <c r="K61" i="10"/>
  <c r="G75" i="10"/>
  <c r="K84" i="8"/>
  <c r="O61" i="7"/>
  <c r="S84" i="42"/>
  <c r="G79" i="42"/>
  <c r="O18" i="42"/>
  <c r="G94" i="41"/>
  <c r="S79" i="41"/>
  <c r="G75" i="41"/>
  <c r="G61" i="41"/>
  <c r="O18" i="41"/>
  <c r="S89" i="38"/>
  <c r="O69" i="38"/>
  <c r="G42" i="38"/>
  <c r="G37" i="38"/>
  <c r="K18" i="38"/>
  <c r="K79" i="36"/>
  <c r="S18" i="36"/>
  <c r="G79" i="37"/>
  <c r="O75" i="37"/>
  <c r="K69" i="37"/>
  <c r="O61" i="37"/>
  <c r="S61" i="37"/>
  <c r="O56" i="37"/>
  <c r="G18" i="37"/>
  <c r="K18" i="37"/>
  <c r="O18" i="37"/>
  <c r="S75" i="33"/>
  <c r="K69" i="33"/>
  <c r="K61" i="33"/>
  <c r="S49" i="33"/>
  <c r="S89" i="19"/>
  <c r="O61" i="19"/>
  <c r="S56" i="19"/>
  <c r="G42" i="19"/>
  <c r="G61" i="18"/>
  <c r="O61" i="18"/>
  <c r="S18" i="18"/>
  <c r="K18" i="18"/>
  <c r="K61" i="17"/>
  <c r="O56" i="17"/>
  <c r="G56" i="17"/>
  <c r="G49" i="17"/>
  <c r="K49" i="17"/>
  <c r="S84" i="15"/>
  <c r="O75" i="15"/>
  <c r="S56" i="15"/>
  <c r="K89" i="14"/>
  <c r="G84" i="14"/>
  <c r="S61" i="14"/>
  <c r="G37" i="14"/>
  <c r="G18" i="14"/>
  <c r="S79" i="13"/>
  <c r="O75" i="13"/>
  <c r="O69" i="13"/>
  <c r="O61" i="13"/>
  <c r="S61" i="13"/>
  <c r="O56" i="13"/>
  <c r="K18" i="13"/>
  <c r="S94" i="12"/>
  <c r="K94" i="12"/>
  <c r="O79" i="12"/>
  <c r="S75" i="12"/>
  <c r="O69" i="12"/>
  <c r="S69" i="12"/>
  <c r="G49" i="12"/>
  <c r="G37" i="12"/>
  <c r="S37" i="12"/>
  <c r="S18" i="12"/>
  <c r="K94" i="11"/>
  <c r="K84" i="11"/>
  <c r="S79" i="11"/>
  <c r="G79" i="11"/>
  <c r="O75" i="11"/>
  <c r="S69" i="11"/>
  <c r="K56" i="11"/>
  <c r="S49" i="11"/>
  <c r="O42" i="11"/>
  <c r="K94" i="9"/>
  <c r="O94" i="9"/>
  <c r="G89" i="9"/>
  <c r="O84" i="9"/>
  <c r="S75" i="9"/>
  <c r="G75" i="9"/>
  <c r="K84" i="10"/>
  <c r="S69" i="10"/>
  <c r="O94" i="8"/>
  <c r="S94" i="8"/>
  <c r="G89" i="8"/>
  <c r="O84" i="8"/>
  <c r="O79" i="8"/>
  <c r="S69" i="8"/>
  <c r="O37" i="8"/>
  <c r="K89" i="7"/>
  <c r="S75" i="7"/>
  <c r="K61" i="7"/>
  <c r="K42" i="7"/>
  <c r="G37" i="7"/>
  <c r="O37" i="7"/>
  <c r="N47" i="18"/>
  <c r="M47" i="18"/>
  <c r="L47" i="18"/>
  <c r="J47" i="18"/>
  <c r="I47" i="18"/>
  <c r="H47" i="18"/>
  <c r="F47" i="18"/>
  <c r="E47" i="18"/>
  <c r="R47" i="18"/>
  <c r="D47" i="18"/>
  <c r="Q47" i="18"/>
  <c r="P47" i="18"/>
  <c r="K84" i="42"/>
  <c r="G79" i="18"/>
  <c r="K49" i="18"/>
  <c r="G42" i="9"/>
  <c r="G94" i="13"/>
  <c r="O79" i="7"/>
  <c r="O79" i="33"/>
  <c r="G42" i="42"/>
  <c r="O18" i="14"/>
  <c r="O61" i="41"/>
  <c r="G89" i="41"/>
  <c r="S84" i="17"/>
  <c r="O79" i="36"/>
  <c r="S69" i="33"/>
  <c r="S61" i="42"/>
  <c r="S37" i="7"/>
  <c r="K84" i="18"/>
  <c r="O79" i="38"/>
  <c r="S84" i="19"/>
  <c r="K56" i="7"/>
  <c r="G94" i="7"/>
  <c r="O84" i="7"/>
  <c r="O84" i="33"/>
  <c r="K18" i="33"/>
  <c r="K42" i="33"/>
  <c r="K79" i="13"/>
  <c r="K75" i="19"/>
  <c r="O69" i="41"/>
  <c r="O56" i="36"/>
  <c r="O42" i="19"/>
  <c r="G37" i="11"/>
  <c r="O37" i="41"/>
  <c r="S94" i="36"/>
  <c r="S61" i="18"/>
  <c r="K56" i="9"/>
  <c r="G42" i="7"/>
  <c r="S94" i="38"/>
  <c r="S89" i="18"/>
  <c r="S84" i="9"/>
  <c r="O79" i="15"/>
  <c r="G69" i="13"/>
  <c r="K61" i="19"/>
  <c r="S49" i="15"/>
  <c r="S84" i="11"/>
  <c r="S56" i="42"/>
  <c r="O42" i="36"/>
  <c r="O37" i="14"/>
  <c r="M16" i="41"/>
  <c r="L16" i="41"/>
  <c r="J16" i="41"/>
  <c r="I16" i="41"/>
  <c r="H16" i="41"/>
  <c r="K16" i="41" s="1"/>
  <c r="F16" i="41"/>
  <c r="E16" i="41"/>
  <c r="G16" i="41" s="1"/>
  <c r="R16" i="41"/>
  <c r="D16" i="41"/>
  <c r="Q16" i="41"/>
  <c r="P16" i="41"/>
  <c r="N16" i="41"/>
  <c r="N16" i="8"/>
  <c r="M16" i="8"/>
  <c r="L16" i="8"/>
  <c r="J16" i="8"/>
  <c r="H16" i="8"/>
  <c r="F16" i="8"/>
  <c r="E16" i="8"/>
  <c r="R16" i="8"/>
  <c r="D16" i="8"/>
  <c r="Q16" i="8"/>
  <c r="P16" i="8"/>
  <c r="I16" i="8"/>
  <c r="N47" i="19"/>
  <c r="M47" i="19"/>
  <c r="L47" i="19"/>
  <c r="J47" i="19"/>
  <c r="I47" i="19"/>
  <c r="H47" i="19"/>
  <c r="F47" i="19"/>
  <c r="R47" i="19"/>
  <c r="E47" i="19"/>
  <c r="Q47" i="19"/>
  <c r="P47" i="19"/>
  <c r="D47" i="19"/>
  <c r="S69" i="15"/>
  <c r="K61" i="8"/>
  <c r="G61" i="37"/>
  <c r="O37" i="15"/>
  <c r="K18" i="12"/>
  <c r="K89" i="37"/>
  <c r="O75" i="41"/>
  <c r="S61" i="36"/>
  <c r="S49" i="19"/>
  <c r="S94" i="14"/>
  <c r="O89" i="36"/>
  <c r="S61" i="38"/>
  <c r="O42" i="12"/>
  <c r="K89" i="38"/>
  <c r="O79" i="37"/>
  <c r="K75" i="13"/>
  <c r="O69" i="19"/>
  <c r="G49" i="37"/>
  <c r="S69" i="7"/>
  <c r="K37" i="38"/>
  <c r="S37" i="42"/>
  <c r="K79" i="14"/>
  <c r="H16" i="15"/>
  <c r="F16" i="15"/>
  <c r="E16" i="15"/>
  <c r="D16" i="15"/>
  <c r="R16" i="15"/>
  <c r="Q16" i="15"/>
  <c r="P16" i="15"/>
  <c r="N16" i="15"/>
  <c r="M16" i="15"/>
  <c r="L16" i="15"/>
  <c r="J16" i="15"/>
  <c r="I16" i="15"/>
  <c r="P47" i="37"/>
  <c r="N47" i="37"/>
  <c r="M47" i="37"/>
  <c r="L47" i="37"/>
  <c r="J47" i="37"/>
  <c r="I47" i="37"/>
  <c r="H47" i="37"/>
  <c r="F47" i="37"/>
  <c r="R47" i="37"/>
  <c r="Q47" i="37"/>
  <c r="E47" i="37"/>
  <c r="D47" i="37"/>
  <c r="G94" i="12"/>
  <c r="K94" i="42"/>
  <c r="K42" i="38"/>
  <c r="O61" i="9"/>
  <c r="G49" i="33"/>
  <c r="S49" i="8"/>
  <c r="S49" i="37"/>
  <c r="G37" i="19"/>
  <c r="S18" i="19"/>
  <c r="S89" i="9"/>
  <c r="G84" i="17"/>
  <c r="G69" i="33"/>
  <c r="L30" i="33"/>
  <c r="J30" i="33"/>
  <c r="I30" i="33"/>
  <c r="H30" i="33"/>
  <c r="F30" i="33"/>
  <c r="R30" i="33"/>
  <c r="E30" i="33"/>
  <c r="Q30" i="33"/>
  <c r="D30" i="33"/>
  <c r="P30" i="33"/>
  <c r="N30" i="33"/>
  <c r="M30" i="33"/>
  <c r="K89" i="42"/>
  <c r="O37" i="37"/>
  <c r="G84" i="19"/>
  <c r="O37" i="10"/>
  <c r="S84" i="33"/>
  <c r="G69" i="9"/>
  <c r="G49" i="42"/>
  <c r="G42" i="18"/>
  <c r="O94" i="37"/>
  <c r="S56" i="10"/>
  <c r="R30" i="11"/>
  <c r="F30" i="11"/>
  <c r="Q30" i="11"/>
  <c r="E30" i="11"/>
  <c r="P30" i="11"/>
  <c r="D30" i="11"/>
  <c r="N30" i="11"/>
  <c r="M30" i="11"/>
  <c r="L30" i="11"/>
  <c r="J30" i="11"/>
  <c r="I30" i="11"/>
  <c r="H30" i="11"/>
  <c r="G84" i="9"/>
  <c r="C16" i="37"/>
  <c r="C99" i="37" s="1"/>
  <c r="Q30" i="37"/>
  <c r="P30" i="37"/>
  <c r="N30" i="37"/>
  <c r="M30" i="37"/>
  <c r="L30" i="37"/>
  <c r="J30" i="37"/>
  <c r="I30" i="37"/>
  <c r="H30" i="37"/>
  <c r="F30" i="37"/>
  <c r="E30" i="37"/>
  <c r="R30" i="37"/>
  <c r="D30" i="37"/>
  <c r="C16" i="13"/>
  <c r="N30" i="13"/>
  <c r="M30" i="13"/>
  <c r="L30" i="13"/>
  <c r="J30" i="13"/>
  <c r="I30" i="13"/>
  <c r="H30" i="13"/>
  <c r="K30" i="13" s="1"/>
  <c r="F30" i="13"/>
  <c r="R30" i="13"/>
  <c r="E30" i="13"/>
  <c r="Q30" i="13"/>
  <c r="D30" i="13"/>
  <c r="P30" i="13"/>
  <c r="L47" i="8"/>
  <c r="J47" i="8"/>
  <c r="I47" i="8"/>
  <c r="H47" i="8"/>
  <c r="F47" i="8"/>
  <c r="R47" i="8"/>
  <c r="E47" i="8"/>
  <c r="Q47" i="8"/>
  <c r="D47" i="8"/>
  <c r="P47" i="8"/>
  <c r="N47" i="8"/>
  <c r="M47" i="8"/>
  <c r="L47" i="36"/>
  <c r="J47" i="36"/>
  <c r="I47" i="36"/>
  <c r="H47" i="36"/>
  <c r="F47" i="36"/>
  <c r="R47" i="36"/>
  <c r="E47" i="36"/>
  <c r="Q47" i="36"/>
  <c r="D47" i="36"/>
  <c r="P47" i="36"/>
  <c r="N47" i="36"/>
  <c r="M47" i="36"/>
  <c r="K49" i="11"/>
  <c r="G37" i="5"/>
  <c r="S56" i="5"/>
  <c r="O94" i="42"/>
  <c r="O89" i="33"/>
  <c r="K75" i="9"/>
  <c r="S56" i="13"/>
  <c r="O49" i="18"/>
  <c r="G18" i="42"/>
  <c r="O18" i="18"/>
  <c r="O89" i="37"/>
  <c r="K84" i="13"/>
  <c r="K79" i="19"/>
  <c r="S75" i="11"/>
  <c r="K69" i="17"/>
  <c r="S56" i="14"/>
  <c r="G49" i="19"/>
  <c r="G94" i="14"/>
  <c r="S89" i="7"/>
  <c r="S79" i="33"/>
  <c r="K75" i="12"/>
  <c r="G61" i="38"/>
  <c r="K56" i="15"/>
  <c r="K42" i="42"/>
  <c r="G84" i="15"/>
  <c r="K79" i="8"/>
  <c r="S79" i="37"/>
  <c r="S61" i="41"/>
  <c r="G49" i="8"/>
  <c r="K42" i="13"/>
  <c r="G18" i="19"/>
  <c r="G94" i="17"/>
  <c r="K89" i="41"/>
  <c r="S79" i="36"/>
  <c r="G61" i="12"/>
  <c r="G56" i="18"/>
  <c r="S42" i="14"/>
  <c r="G18" i="38"/>
  <c r="O84" i="18"/>
  <c r="S79" i="38"/>
  <c r="G69" i="37"/>
  <c r="G94" i="19"/>
  <c r="O79" i="11"/>
  <c r="K79" i="41"/>
  <c r="K75" i="17"/>
  <c r="G69" i="10"/>
  <c r="K94" i="7"/>
  <c r="S84" i="7"/>
  <c r="K75" i="18"/>
  <c r="S69" i="38"/>
  <c r="O37" i="38"/>
  <c r="O75" i="19"/>
  <c r="K69" i="11"/>
  <c r="S69" i="41"/>
  <c r="G61" i="17"/>
  <c r="S56" i="36"/>
  <c r="G49" i="13"/>
  <c r="S42" i="19"/>
  <c r="S37" i="41"/>
  <c r="F30" i="41"/>
  <c r="E30" i="41"/>
  <c r="R30" i="41"/>
  <c r="D30" i="41"/>
  <c r="Q30" i="41"/>
  <c r="P30" i="41"/>
  <c r="N30" i="41"/>
  <c r="M30" i="41"/>
  <c r="L30" i="41"/>
  <c r="J30" i="41"/>
  <c r="I30" i="41"/>
  <c r="H30" i="41"/>
  <c r="G37" i="42"/>
  <c r="K94" i="10"/>
  <c r="G94" i="36"/>
  <c r="K84" i="36"/>
  <c r="O75" i="7"/>
  <c r="O56" i="9"/>
  <c r="K56" i="38"/>
  <c r="C16" i="7"/>
  <c r="J30" i="7"/>
  <c r="I30" i="7"/>
  <c r="H30" i="7"/>
  <c r="F30" i="7"/>
  <c r="R30" i="7"/>
  <c r="E30" i="7"/>
  <c r="Q30" i="7"/>
  <c r="D30" i="7"/>
  <c r="P30" i="7"/>
  <c r="N30" i="7"/>
  <c r="M30" i="7"/>
  <c r="L30" i="7"/>
  <c r="E16" i="18"/>
  <c r="R16" i="18"/>
  <c r="D16" i="18"/>
  <c r="Q16" i="18"/>
  <c r="P16" i="18"/>
  <c r="N16" i="18"/>
  <c r="M16" i="18"/>
  <c r="L16" i="18"/>
  <c r="J16" i="18"/>
  <c r="I16" i="18"/>
  <c r="H16" i="18"/>
  <c r="K16" i="18" s="1"/>
  <c r="F16" i="18"/>
  <c r="N47" i="10"/>
  <c r="M47" i="10"/>
  <c r="L47" i="10"/>
  <c r="J47" i="10"/>
  <c r="I47" i="10"/>
  <c r="H47" i="10"/>
  <c r="F47" i="10"/>
  <c r="R47" i="10"/>
  <c r="E47" i="10"/>
  <c r="Q47" i="10"/>
  <c r="D47" i="10"/>
  <c r="P47" i="10"/>
  <c r="N47" i="41"/>
  <c r="M47" i="41"/>
  <c r="L47" i="41"/>
  <c r="J47" i="41"/>
  <c r="I47" i="41"/>
  <c r="H47" i="41"/>
  <c r="F47" i="41"/>
  <c r="E47" i="41"/>
  <c r="R47" i="41"/>
  <c r="D47" i="41"/>
  <c r="Q47" i="41"/>
  <c r="P47" i="41"/>
  <c r="K84" i="12"/>
  <c r="K79" i="18"/>
  <c r="O61" i="8"/>
  <c r="K61" i="37"/>
  <c r="S37" i="15"/>
  <c r="O18" i="12"/>
  <c r="K37" i="12"/>
  <c r="S75" i="41"/>
  <c r="S42" i="11"/>
  <c r="O18" i="13"/>
  <c r="S89" i="36"/>
  <c r="K84" i="14"/>
  <c r="O75" i="42"/>
  <c r="S49" i="7"/>
  <c r="S42" i="12"/>
  <c r="K37" i="18"/>
  <c r="S18" i="14"/>
  <c r="K89" i="8"/>
  <c r="O89" i="38"/>
  <c r="S69" i="19"/>
  <c r="G79" i="36"/>
  <c r="S75" i="14"/>
  <c r="G69" i="7"/>
  <c r="G61" i="42"/>
  <c r="S49" i="10"/>
  <c r="O49" i="36"/>
  <c r="K37" i="7"/>
  <c r="K37" i="33"/>
  <c r="S18" i="17"/>
  <c r="S89" i="11"/>
  <c r="O89" i="42"/>
  <c r="S79" i="9"/>
  <c r="K61" i="13"/>
  <c r="K49" i="9"/>
  <c r="O42" i="15"/>
  <c r="S37" i="37"/>
  <c r="G89" i="13"/>
  <c r="O69" i="36"/>
  <c r="O61" i="14"/>
  <c r="G56" i="33"/>
  <c r="K49" i="41"/>
  <c r="O42" i="17"/>
  <c r="S37" i="10"/>
  <c r="S94" i="33"/>
  <c r="G84" i="33"/>
  <c r="K79" i="42"/>
  <c r="K56" i="8"/>
  <c r="K56" i="37"/>
  <c r="S49" i="12"/>
  <c r="O18" i="33"/>
  <c r="O42" i="33"/>
  <c r="K94" i="8"/>
  <c r="S94" i="37"/>
  <c r="O89" i="15"/>
  <c r="S84" i="37"/>
  <c r="G69" i="41"/>
  <c r="G56" i="10"/>
  <c r="G56" i="36"/>
  <c r="K37" i="11"/>
  <c r="G37" i="41"/>
  <c r="G89" i="17"/>
  <c r="O79" i="14"/>
  <c r="G49" i="14"/>
  <c r="K69" i="13"/>
  <c r="S94" i="41"/>
  <c r="G84" i="11"/>
  <c r="S84" i="41"/>
  <c r="S79" i="17"/>
  <c r="K75" i="10"/>
  <c r="O69" i="14"/>
  <c r="G42" i="10"/>
  <c r="P16" i="17"/>
  <c r="N16" i="17"/>
  <c r="M16" i="17"/>
  <c r="L16" i="17"/>
  <c r="J16" i="17"/>
  <c r="I16" i="17"/>
  <c r="H16" i="17"/>
  <c r="F16" i="17"/>
  <c r="E16" i="17"/>
  <c r="R16" i="17"/>
  <c r="Q16" i="17"/>
  <c r="D16" i="17"/>
  <c r="G16" i="17" s="1"/>
  <c r="C16" i="36"/>
  <c r="H30" i="36"/>
  <c r="F30" i="36"/>
  <c r="E30" i="36"/>
  <c r="R30" i="36"/>
  <c r="D30" i="36"/>
  <c r="Q30" i="36"/>
  <c r="P30" i="36"/>
  <c r="N30" i="36"/>
  <c r="M30" i="36"/>
  <c r="L30" i="36"/>
  <c r="J30" i="36"/>
  <c r="I30" i="36"/>
  <c r="M47" i="42"/>
  <c r="L47" i="42"/>
  <c r="J47" i="42"/>
  <c r="I47" i="42"/>
  <c r="H47" i="42"/>
  <c r="F47" i="42"/>
  <c r="E47" i="42"/>
  <c r="R47" i="42"/>
  <c r="D47" i="42"/>
  <c r="Q47" i="42"/>
  <c r="P47" i="42"/>
  <c r="N47" i="42"/>
  <c r="E30" i="15"/>
  <c r="R30" i="15"/>
  <c r="D30" i="15"/>
  <c r="Q30" i="15"/>
  <c r="P30" i="15"/>
  <c r="N30" i="15"/>
  <c r="M30" i="15"/>
  <c r="L30" i="15"/>
  <c r="J30" i="15"/>
  <c r="I30" i="15"/>
  <c r="H30" i="15"/>
  <c r="F30" i="15"/>
  <c r="M30" i="18"/>
  <c r="L30" i="18"/>
  <c r="J30" i="18"/>
  <c r="I30" i="18"/>
  <c r="H30" i="18"/>
  <c r="F30" i="18"/>
  <c r="E30" i="18"/>
  <c r="R30" i="18"/>
  <c r="D30" i="18"/>
  <c r="Q30" i="18"/>
  <c r="P30" i="18"/>
  <c r="S30" i="18" s="1"/>
  <c r="N30" i="18"/>
  <c r="K37" i="9"/>
  <c r="F30" i="42"/>
  <c r="L30" i="42"/>
  <c r="J30" i="42"/>
  <c r="I30" i="42"/>
  <c r="H30" i="42"/>
  <c r="E30" i="42"/>
  <c r="R30" i="42"/>
  <c r="D30" i="42"/>
  <c r="Q30" i="42"/>
  <c r="P30" i="42"/>
  <c r="N30" i="42"/>
  <c r="M30" i="42"/>
  <c r="K89" i="17"/>
  <c r="O84" i="10"/>
  <c r="K84" i="38"/>
  <c r="K75" i="8"/>
  <c r="O56" i="41"/>
  <c r="O42" i="8"/>
  <c r="O89" i="19"/>
  <c r="O61" i="33"/>
  <c r="N16" i="9"/>
  <c r="M16" i="9"/>
  <c r="L16" i="9"/>
  <c r="J16" i="9"/>
  <c r="I16" i="9"/>
  <c r="H16" i="9"/>
  <c r="F16" i="9"/>
  <c r="R16" i="9"/>
  <c r="E16" i="9"/>
  <c r="Q16" i="9"/>
  <c r="D16" i="9"/>
  <c r="P16" i="9"/>
  <c r="I16" i="42"/>
  <c r="H16" i="42"/>
  <c r="F16" i="42"/>
  <c r="R16" i="42"/>
  <c r="E16" i="42"/>
  <c r="Q16" i="42"/>
  <c r="D16" i="42"/>
  <c r="P16" i="42"/>
  <c r="N16" i="42"/>
  <c r="M16" i="42"/>
  <c r="L16" i="42"/>
  <c r="J16" i="42"/>
  <c r="H47" i="12"/>
  <c r="F47" i="12"/>
  <c r="E47" i="12"/>
  <c r="R47" i="12"/>
  <c r="D47" i="12"/>
  <c r="Q47" i="12"/>
  <c r="P47" i="12"/>
  <c r="N47" i="12"/>
  <c r="M47" i="12"/>
  <c r="L47" i="12"/>
  <c r="J47" i="12"/>
  <c r="I47" i="12"/>
  <c r="O94" i="5"/>
  <c r="O75" i="38"/>
  <c r="S49" i="18"/>
  <c r="S89" i="37"/>
  <c r="G89" i="36"/>
  <c r="S75" i="42"/>
  <c r="S61" i="9"/>
  <c r="O56" i="15"/>
  <c r="O42" i="42"/>
  <c r="G94" i="15"/>
  <c r="G69" i="19"/>
  <c r="S18" i="15"/>
  <c r="S42" i="37"/>
  <c r="O89" i="41"/>
  <c r="O56" i="19"/>
  <c r="O49" i="9"/>
  <c r="K49" i="38"/>
  <c r="K89" i="13"/>
  <c r="K84" i="19"/>
  <c r="O79" i="41"/>
  <c r="S56" i="7"/>
  <c r="O94" i="7"/>
  <c r="G94" i="33"/>
  <c r="G94" i="37"/>
  <c r="S75" i="19"/>
  <c r="S18" i="9"/>
  <c r="D16" i="14"/>
  <c r="R16" i="14"/>
  <c r="Q16" i="14"/>
  <c r="P16" i="14"/>
  <c r="N16" i="14"/>
  <c r="M16" i="14"/>
  <c r="L16" i="14"/>
  <c r="J16" i="14"/>
  <c r="I16" i="14"/>
  <c r="H16" i="14"/>
  <c r="F16" i="14"/>
  <c r="E16" i="14"/>
  <c r="Q47" i="13"/>
  <c r="P47" i="13"/>
  <c r="N47" i="13"/>
  <c r="M47" i="13"/>
  <c r="L47" i="13"/>
  <c r="J47" i="13"/>
  <c r="I47" i="13"/>
  <c r="H47" i="13"/>
  <c r="F47" i="13"/>
  <c r="E47" i="13"/>
  <c r="D47" i="13"/>
  <c r="R47" i="13"/>
  <c r="I47" i="38"/>
  <c r="F47" i="38"/>
  <c r="R47" i="38"/>
  <c r="D47" i="38"/>
  <c r="Q47" i="38"/>
  <c r="P47" i="38"/>
  <c r="N47" i="38"/>
  <c r="M47" i="38"/>
  <c r="L47" i="38"/>
  <c r="J47" i="38"/>
  <c r="H47" i="38"/>
  <c r="E47" i="38"/>
  <c r="O49" i="11"/>
  <c r="G61" i="11"/>
  <c r="O49" i="5"/>
  <c r="O61" i="5"/>
  <c r="K84" i="5"/>
  <c r="S89" i="33"/>
  <c r="O84" i="12"/>
  <c r="O79" i="18"/>
  <c r="O75" i="9"/>
  <c r="K69" i="15"/>
  <c r="S61" i="8"/>
  <c r="O42" i="38"/>
  <c r="G18" i="18"/>
  <c r="O37" i="12"/>
  <c r="O94" i="13"/>
  <c r="O84" i="13"/>
  <c r="G61" i="10"/>
  <c r="K61" i="36"/>
  <c r="K49" i="19"/>
  <c r="G42" i="11"/>
  <c r="K94" i="14"/>
  <c r="O84" i="14"/>
  <c r="Q30" i="8"/>
  <c r="E30" i="8"/>
  <c r="P30" i="8"/>
  <c r="S30" i="8" s="1"/>
  <c r="D30" i="8"/>
  <c r="N30" i="8"/>
  <c r="M30" i="8"/>
  <c r="L30" i="8"/>
  <c r="O30" i="8" s="1"/>
  <c r="J30" i="8"/>
  <c r="I30" i="8"/>
  <c r="H30" i="8"/>
  <c r="R30" i="8"/>
  <c r="F30" i="8"/>
  <c r="O89" i="8"/>
  <c r="S75" i="13"/>
  <c r="O42" i="13"/>
  <c r="K61" i="12"/>
  <c r="K56" i="18"/>
  <c r="G79" i="38"/>
  <c r="O49" i="41"/>
  <c r="O79" i="42"/>
  <c r="K69" i="9"/>
  <c r="O56" i="8"/>
  <c r="K49" i="42"/>
  <c r="K42" i="18"/>
  <c r="O37" i="9"/>
  <c r="G18" i="33"/>
  <c r="G42" i="33"/>
  <c r="S89" i="15"/>
  <c r="G84" i="37"/>
  <c r="G79" i="13"/>
  <c r="K37" i="42"/>
  <c r="S79" i="14"/>
  <c r="O69" i="42"/>
  <c r="S56" i="9"/>
  <c r="K94" i="38"/>
  <c r="G61" i="19"/>
  <c r="G84" i="41"/>
  <c r="O75" i="10"/>
  <c r="K56" i="12"/>
  <c r="K56" i="42"/>
  <c r="G18" i="9"/>
  <c r="P16" i="19"/>
  <c r="N16" i="19"/>
  <c r="M16" i="19"/>
  <c r="L16" i="19"/>
  <c r="J16" i="19"/>
  <c r="I16" i="19"/>
  <c r="H16" i="19"/>
  <c r="F16" i="19"/>
  <c r="R16" i="19"/>
  <c r="Q16" i="19"/>
  <c r="E16" i="19"/>
  <c r="D16" i="19"/>
  <c r="J30" i="12"/>
  <c r="I30" i="12"/>
  <c r="H30" i="12"/>
  <c r="F30" i="12"/>
  <c r="E30" i="12"/>
  <c r="R30" i="12"/>
  <c r="D30" i="12"/>
  <c r="Q30" i="12"/>
  <c r="P30" i="12"/>
  <c r="N30" i="12"/>
  <c r="L30" i="12"/>
  <c r="M30" i="12"/>
  <c r="H47" i="14"/>
  <c r="F47" i="14"/>
  <c r="E47" i="14"/>
  <c r="R47" i="14"/>
  <c r="D47" i="14"/>
  <c r="Q47" i="14"/>
  <c r="P47" i="14"/>
  <c r="N47" i="14"/>
  <c r="M47" i="14"/>
  <c r="L47" i="14"/>
  <c r="I47" i="14"/>
  <c r="J47" i="14"/>
  <c r="P47" i="7"/>
  <c r="N47" i="7"/>
  <c r="M47" i="7"/>
  <c r="L47" i="7"/>
  <c r="J47" i="7"/>
  <c r="I47" i="7"/>
  <c r="H47" i="7"/>
  <c r="F47" i="7"/>
  <c r="R47" i="7"/>
  <c r="E47" i="7"/>
  <c r="Q47" i="7"/>
  <c r="D47" i="7"/>
  <c r="S37" i="5"/>
  <c r="S49" i="5"/>
  <c r="O79" i="5"/>
  <c r="S75" i="38"/>
  <c r="G61" i="8"/>
  <c r="K56" i="13"/>
  <c r="G49" i="18"/>
  <c r="S42" i="38"/>
  <c r="K18" i="42"/>
  <c r="G89" i="37"/>
  <c r="K75" i="11"/>
  <c r="O42" i="41"/>
  <c r="S37" i="17"/>
  <c r="G89" i="7"/>
  <c r="K79" i="7"/>
  <c r="S69" i="18"/>
  <c r="K61" i="38"/>
  <c r="G37" i="8"/>
  <c r="K84" i="15"/>
  <c r="S79" i="8"/>
  <c r="G75" i="13"/>
  <c r="S56" i="17"/>
  <c r="K49" i="8"/>
  <c r="K18" i="19"/>
  <c r="K84" i="17"/>
  <c r="S79" i="10"/>
  <c r="K61" i="42"/>
  <c r="S37" i="36"/>
  <c r="O18" i="38"/>
  <c r="K94" i="18"/>
  <c r="G84" i="18"/>
  <c r="S75" i="15"/>
  <c r="O69" i="37"/>
  <c r="O49" i="38"/>
  <c r="O75" i="17"/>
  <c r="G69" i="36"/>
  <c r="G42" i="17"/>
  <c r="O89" i="14"/>
  <c r="K84" i="33"/>
  <c r="S79" i="12"/>
  <c r="O61" i="15"/>
  <c r="G89" i="15"/>
  <c r="K56" i="10"/>
  <c r="K49" i="13"/>
  <c r="O37" i="11"/>
  <c r="O89" i="17"/>
  <c r="S84" i="10"/>
  <c r="S42" i="8"/>
  <c r="K79" i="17"/>
  <c r="G69" i="14"/>
  <c r="J16" i="33"/>
  <c r="I16" i="33"/>
  <c r="H16" i="33"/>
  <c r="F16" i="33"/>
  <c r="R16" i="33"/>
  <c r="E16" i="33"/>
  <c r="Q16" i="33"/>
  <c r="D16" i="33"/>
  <c r="P16" i="33"/>
  <c r="N16" i="33"/>
  <c r="M16" i="33"/>
  <c r="L16" i="33"/>
  <c r="M47" i="15"/>
  <c r="L47" i="15"/>
  <c r="J47" i="15"/>
  <c r="I47" i="15"/>
  <c r="H47" i="15"/>
  <c r="F47" i="15"/>
  <c r="R47" i="15"/>
  <c r="E47" i="15"/>
  <c r="Q47" i="15"/>
  <c r="D47" i="15"/>
  <c r="P47" i="15"/>
  <c r="N47" i="15"/>
  <c r="J47" i="33"/>
  <c r="I47" i="33"/>
  <c r="H47" i="33"/>
  <c r="F47" i="33"/>
  <c r="R47" i="33"/>
  <c r="E47" i="33"/>
  <c r="Q47" i="33"/>
  <c r="D47" i="33"/>
  <c r="P47" i="33"/>
  <c r="N47" i="33"/>
  <c r="M47" i="33"/>
  <c r="L47" i="33"/>
  <c r="G42" i="5"/>
  <c r="O94" i="12"/>
  <c r="G94" i="42"/>
  <c r="G84" i="42"/>
  <c r="G18" i="12"/>
  <c r="S84" i="13"/>
  <c r="S79" i="19"/>
  <c r="S69" i="17"/>
  <c r="K56" i="14"/>
  <c r="K42" i="11"/>
  <c r="G37" i="17"/>
  <c r="G18" i="13"/>
  <c r="S42" i="13"/>
  <c r="G42" i="37"/>
  <c r="K94" i="17"/>
  <c r="S37" i="33"/>
  <c r="G37" i="36"/>
  <c r="S89" i="42"/>
  <c r="S49" i="9"/>
  <c r="G42" i="15"/>
  <c r="G61" i="14"/>
  <c r="S75" i="18"/>
  <c r="S56" i="37"/>
  <c r="G84" i="8"/>
  <c r="S94" i="10"/>
  <c r="S84" i="36"/>
  <c r="G79" i="14"/>
  <c r="O89" i="18"/>
  <c r="O84" i="38"/>
  <c r="K79" i="15"/>
  <c r="O49" i="15"/>
  <c r="G42" i="8"/>
  <c r="S37" i="13"/>
  <c r="O84" i="11"/>
  <c r="C16" i="10"/>
  <c r="I30" i="10"/>
  <c r="H30" i="10"/>
  <c r="K30" i="10" s="1"/>
  <c r="F30" i="10"/>
  <c r="E30" i="10"/>
  <c r="D30" i="10"/>
  <c r="R30" i="10"/>
  <c r="Q30" i="10"/>
  <c r="P30" i="10"/>
  <c r="N30" i="10"/>
  <c r="M30" i="10"/>
  <c r="L30" i="10"/>
  <c r="J30" i="10"/>
  <c r="K37" i="14"/>
  <c r="F16" i="38"/>
  <c r="E16" i="38"/>
  <c r="D16" i="38"/>
  <c r="R16" i="38"/>
  <c r="Q16" i="38"/>
  <c r="P16" i="38"/>
  <c r="S16" i="38" s="1"/>
  <c r="N16" i="38"/>
  <c r="M16" i="38"/>
  <c r="L16" i="38"/>
  <c r="J16" i="38"/>
  <c r="I16" i="38"/>
  <c r="H16" i="38"/>
  <c r="R30" i="14"/>
  <c r="D30" i="14"/>
  <c r="Q30" i="14"/>
  <c r="P30" i="14"/>
  <c r="N30" i="14"/>
  <c r="M30" i="14"/>
  <c r="L30" i="14"/>
  <c r="J30" i="14"/>
  <c r="I30" i="14"/>
  <c r="H30" i="14"/>
  <c r="F30" i="14"/>
  <c r="E30" i="14"/>
  <c r="G89" i="33"/>
  <c r="S84" i="12"/>
  <c r="S79" i="18"/>
  <c r="G75" i="38"/>
  <c r="O69" i="15"/>
  <c r="K37" i="15"/>
  <c r="S94" i="13"/>
  <c r="G84" i="13"/>
  <c r="G79" i="19"/>
  <c r="K75" i="41"/>
  <c r="G69" i="17"/>
  <c r="O61" i="36"/>
  <c r="O49" i="19"/>
  <c r="K18" i="36"/>
  <c r="O94" i="14"/>
  <c r="K89" i="36"/>
  <c r="S84" i="14"/>
  <c r="K79" i="33"/>
  <c r="G69" i="18"/>
  <c r="O61" i="38"/>
  <c r="K49" i="7"/>
  <c r="K42" i="12"/>
  <c r="S37" i="18"/>
  <c r="G79" i="8"/>
  <c r="K69" i="19"/>
  <c r="O49" i="37"/>
  <c r="G42" i="13"/>
  <c r="R30" i="19"/>
  <c r="E30" i="19"/>
  <c r="Q30" i="19"/>
  <c r="D30" i="19"/>
  <c r="P30" i="19"/>
  <c r="N30" i="19"/>
  <c r="M30" i="19"/>
  <c r="L30" i="19"/>
  <c r="J30" i="19"/>
  <c r="I30" i="19"/>
  <c r="H30" i="19"/>
  <c r="K30" i="19" s="1"/>
  <c r="F30" i="19"/>
  <c r="O94" i="17"/>
  <c r="O89" i="9"/>
  <c r="G79" i="10"/>
  <c r="K75" i="14"/>
  <c r="O69" i="7"/>
  <c r="O69" i="33"/>
  <c r="O61" i="12"/>
  <c r="O61" i="42"/>
  <c r="O56" i="18"/>
  <c r="K49" i="10"/>
  <c r="K18" i="17"/>
  <c r="K89" i="11"/>
  <c r="K79" i="38"/>
  <c r="G75" i="15"/>
  <c r="G49" i="9"/>
  <c r="O94" i="19"/>
  <c r="S75" i="17"/>
  <c r="O69" i="10"/>
  <c r="S49" i="41"/>
  <c r="K37" i="10"/>
  <c r="G79" i="12"/>
  <c r="S79" i="42"/>
  <c r="S56" i="8"/>
  <c r="K49" i="12"/>
  <c r="O42" i="18"/>
  <c r="S37" i="9"/>
  <c r="N30" i="9"/>
  <c r="M30" i="9"/>
  <c r="L30" i="9"/>
  <c r="J30" i="9"/>
  <c r="I30" i="9"/>
  <c r="H30" i="9"/>
  <c r="F30" i="9"/>
  <c r="R30" i="9"/>
  <c r="E30" i="9"/>
  <c r="Q30" i="9"/>
  <c r="D30" i="9"/>
  <c r="P30" i="9"/>
  <c r="K94" i="37"/>
  <c r="O61" i="17"/>
  <c r="O49" i="13"/>
  <c r="S37" i="11"/>
  <c r="G84" i="10"/>
  <c r="G84" i="36"/>
  <c r="O75" i="33"/>
  <c r="G56" i="9"/>
  <c r="S56" i="38"/>
  <c r="S94" i="9"/>
  <c r="S75" i="37"/>
  <c r="S69" i="13"/>
  <c r="O56" i="11"/>
  <c r="G56" i="41"/>
  <c r="G37" i="13"/>
  <c r="G89" i="19"/>
  <c r="K84" i="41"/>
  <c r="O79" i="17"/>
  <c r="S75" i="10"/>
  <c r="G61" i="7"/>
  <c r="G61" i="33"/>
  <c r="O56" i="12"/>
  <c r="O56" i="42"/>
  <c r="N47" i="17"/>
  <c r="M47" i="17"/>
  <c r="L47" i="17"/>
  <c r="J47" i="17"/>
  <c r="I47" i="17"/>
  <c r="H47" i="17"/>
  <c r="F47" i="17"/>
  <c r="R47" i="17"/>
  <c r="E47" i="17"/>
  <c r="D47" i="17"/>
  <c r="Q47" i="17"/>
  <c r="P47" i="17"/>
  <c r="L30" i="17"/>
  <c r="J30" i="17"/>
  <c r="I30" i="17"/>
  <c r="H30" i="17"/>
  <c r="F30" i="17"/>
  <c r="R30" i="17"/>
  <c r="E30" i="17"/>
  <c r="Q30" i="17"/>
  <c r="D30" i="17"/>
  <c r="G30" i="17" s="1"/>
  <c r="P30" i="17"/>
  <c r="S30" i="17" s="1"/>
  <c r="N30" i="17"/>
  <c r="M30" i="17"/>
  <c r="G75" i="12"/>
  <c r="K75" i="42"/>
  <c r="G56" i="15"/>
  <c r="O49" i="7"/>
  <c r="S42" i="42"/>
  <c r="G37" i="18"/>
  <c r="K18" i="14"/>
  <c r="K94" i="15"/>
  <c r="S89" i="8"/>
  <c r="G89" i="38"/>
  <c r="O84" i="15"/>
  <c r="O49" i="8"/>
  <c r="K18" i="15"/>
  <c r="O18" i="19"/>
  <c r="K42" i="37"/>
  <c r="S89" i="41"/>
  <c r="O84" i="17"/>
  <c r="G37" i="33"/>
  <c r="O94" i="18"/>
  <c r="K79" i="9"/>
  <c r="K69" i="8"/>
  <c r="G61" i="13"/>
  <c r="G56" i="19"/>
  <c r="S49" i="38"/>
  <c r="K79" i="11"/>
  <c r="G79" i="41"/>
  <c r="G49" i="41"/>
  <c r="K94" i="33"/>
  <c r="S89" i="14"/>
  <c r="G75" i="18"/>
  <c r="O69" i="9"/>
  <c r="S61" i="15"/>
  <c r="G56" i="8"/>
  <c r="G56" i="37"/>
  <c r="O49" i="42"/>
  <c r="Q30" i="38"/>
  <c r="P30" i="38"/>
  <c r="N30" i="38"/>
  <c r="M30" i="38"/>
  <c r="L30" i="38"/>
  <c r="J30" i="38"/>
  <c r="I30" i="38"/>
  <c r="H30" i="38"/>
  <c r="F30" i="38"/>
  <c r="E30" i="38"/>
  <c r="R30" i="38"/>
  <c r="D30" i="38"/>
  <c r="G94" i="8"/>
  <c r="O56" i="10"/>
  <c r="S18" i="37"/>
  <c r="O37" i="42"/>
  <c r="G94" i="10"/>
  <c r="K75" i="7"/>
  <c r="K69" i="12"/>
  <c r="O49" i="14"/>
  <c r="S84" i="38"/>
  <c r="S75" i="8"/>
  <c r="S75" i="36"/>
  <c r="O18" i="9"/>
  <c r="S94" i="5"/>
  <c r="G94" i="5"/>
  <c r="K94" i="5"/>
  <c r="K89" i="5"/>
  <c r="G89" i="5"/>
  <c r="O89" i="5"/>
  <c r="S89" i="5"/>
  <c r="K79" i="5"/>
  <c r="S79" i="5"/>
  <c r="S75" i="5"/>
  <c r="O75" i="5"/>
  <c r="S69" i="5"/>
  <c r="K69" i="5"/>
  <c r="K61" i="5"/>
  <c r="G61" i="5"/>
  <c r="S61" i="5"/>
  <c r="K56" i="5"/>
  <c r="O56" i="5"/>
  <c r="R47" i="5"/>
  <c r="M47" i="5"/>
  <c r="I47" i="5"/>
  <c r="D47" i="5"/>
  <c r="Q47" i="5"/>
  <c r="L47" i="5"/>
  <c r="H47" i="5"/>
  <c r="N47" i="5"/>
  <c r="E47" i="5"/>
  <c r="P47" i="5"/>
  <c r="F47" i="5"/>
  <c r="J47" i="5"/>
  <c r="G49" i="5"/>
  <c r="X26" i="48"/>
  <c r="Y26" i="48" s="1"/>
  <c r="O42" i="5"/>
  <c r="S42" i="5"/>
  <c r="K37" i="5"/>
  <c r="Q30" i="5"/>
  <c r="M30" i="5"/>
  <c r="H30" i="5"/>
  <c r="D30" i="5"/>
  <c r="E30" i="5"/>
  <c r="P30" i="5"/>
  <c r="L30" i="5"/>
  <c r="R30" i="5"/>
  <c r="I30" i="5"/>
  <c r="J30" i="5"/>
  <c r="F30" i="5"/>
  <c r="N30" i="5"/>
  <c r="C16" i="5"/>
  <c r="F16" i="5" s="1"/>
  <c r="O18" i="5"/>
  <c r="S18" i="5"/>
  <c r="K18" i="5"/>
  <c r="L16" i="5"/>
  <c r="I16" i="5"/>
  <c r="M16" i="5"/>
  <c r="G18" i="5"/>
  <c r="O61" i="11"/>
  <c r="K61" i="11"/>
  <c r="S94" i="11"/>
  <c r="M16" i="11"/>
  <c r="L16" i="11"/>
  <c r="J16" i="11"/>
  <c r="I16" i="11"/>
  <c r="H16" i="11"/>
  <c r="F16" i="11"/>
  <c r="E16" i="11"/>
  <c r="R16" i="11"/>
  <c r="D16" i="11"/>
  <c r="Q16" i="11"/>
  <c r="P16" i="11"/>
  <c r="N16" i="11"/>
  <c r="F47" i="11"/>
  <c r="E47" i="11"/>
  <c r="R47" i="11"/>
  <c r="D47" i="11"/>
  <c r="Q47" i="11"/>
  <c r="P47" i="11"/>
  <c r="N47" i="11"/>
  <c r="M47" i="11"/>
  <c r="L47" i="11"/>
  <c r="J47" i="11"/>
  <c r="I47" i="11"/>
  <c r="H47" i="11"/>
  <c r="G49" i="11"/>
  <c r="C99" i="42"/>
  <c r="C16" i="12"/>
  <c r="C99" i="12" s="1"/>
  <c r="AB26" i="48"/>
  <c r="AC14" i="48" s="1"/>
  <c r="C30" i="23"/>
  <c r="C99" i="18"/>
  <c r="C99" i="11"/>
  <c r="C99" i="10"/>
  <c r="C99" i="33"/>
  <c r="C99" i="17"/>
  <c r="C99" i="15"/>
  <c r="C99" i="14"/>
  <c r="C99" i="36"/>
  <c r="C99" i="8"/>
  <c r="C99" i="7"/>
  <c r="C99" i="38"/>
  <c r="C99" i="19"/>
  <c r="C99" i="41"/>
  <c r="C99" i="13"/>
  <c r="T48" i="6"/>
  <c r="T46" i="6"/>
  <c r="T17" i="6"/>
  <c r="T48" i="7"/>
  <c r="T46" i="7"/>
  <c r="T17" i="7"/>
  <c r="T48" i="8"/>
  <c r="T46" i="8"/>
  <c r="T17" i="8"/>
  <c r="T48" i="10"/>
  <c r="T46" i="10"/>
  <c r="T17" i="10"/>
  <c r="T48" i="9"/>
  <c r="T46" i="9"/>
  <c r="T17" i="9"/>
  <c r="T48" i="11"/>
  <c r="T46" i="11"/>
  <c r="T17" i="11"/>
  <c r="T48" i="12"/>
  <c r="T46" i="12"/>
  <c r="T17" i="12"/>
  <c r="T48" i="13"/>
  <c r="T46" i="13"/>
  <c r="T17" i="13"/>
  <c r="T48" i="14"/>
  <c r="T46" i="14"/>
  <c r="T17" i="14"/>
  <c r="T48" i="15"/>
  <c r="T46" i="15"/>
  <c r="T17" i="15"/>
  <c r="T48" i="17"/>
  <c r="T46" i="17"/>
  <c r="T17" i="17"/>
  <c r="T48" i="18"/>
  <c r="T46" i="18"/>
  <c r="T17" i="18"/>
  <c r="T48" i="19"/>
  <c r="T46" i="19"/>
  <c r="T17" i="19"/>
  <c r="T48" i="33"/>
  <c r="T46" i="33"/>
  <c r="T17" i="33"/>
  <c r="T48" i="37"/>
  <c r="T46" i="37"/>
  <c r="T17" i="37"/>
  <c r="T48" i="36"/>
  <c r="T46" i="36"/>
  <c r="T17" i="36"/>
  <c r="T48" i="38"/>
  <c r="T46" i="38"/>
  <c r="T17" i="38"/>
  <c r="T48" i="41"/>
  <c r="T46" i="41"/>
  <c r="T17" i="41"/>
  <c r="T48" i="42"/>
  <c r="T46" i="42"/>
  <c r="T17" i="42"/>
  <c r="T98" i="5"/>
  <c r="T48" i="5"/>
  <c r="T46" i="5"/>
  <c r="T17" i="5"/>
  <c r="O16" i="33" l="1"/>
  <c r="G16" i="33"/>
  <c r="S47" i="42"/>
  <c r="S16" i="42"/>
  <c r="G30" i="42"/>
  <c r="K16" i="42"/>
  <c r="K30" i="41"/>
  <c r="G47" i="38"/>
  <c r="K47" i="38"/>
  <c r="G47" i="36"/>
  <c r="K30" i="36"/>
  <c r="G30" i="36"/>
  <c r="O30" i="36"/>
  <c r="G47" i="37"/>
  <c r="S47" i="37"/>
  <c r="G30" i="37"/>
  <c r="G47" i="33"/>
  <c r="O47" i="33"/>
  <c r="S47" i="33"/>
  <c r="S16" i="33"/>
  <c r="S30" i="33"/>
  <c r="G30" i="33"/>
  <c r="G47" i="19"/>
  <c r="S47" i="19"/>
  <c r="G30" i="19"/>
  <c r="G47" i="18"/>
  <c r="K47" i="18"/>
  <c r="O47" i="18"/>
  <c r="S47" i="18"/>
  <c r="K30" i="18"/>
  <c r="G47" i="17"/>
  <c r="S16" i="17"/>
  <c r="K30" i="17"/>
  <c r="O47" i="15"/>
  <c r="K30" i="15"/>
  <c r="S30" i="15"/>
  <c r="S16" i="15"/>
  <c r="O47" i="14"/>
  <c r="K16" i="14"/>
  <c r="S47" i="13"/>
  <c r="O47" i="13"/>
  <c r="S30" i="13"/>
  <c r="G30" i="13"/>
  <c r="S47" i="12"/>
  <c r="K30" i="12"/>
  <c r="K16" i="11"/>
  <c r="O30" i="11"/>
  <c r="O30" i="9"/>
  <c r="K16" i="9"/>
  <c r="O16" i="9"/>
  <c r="G47" i="10"/>
  <c r="S47" i="10"/>
  <c r="G30" i="10"/>
  <c r="G47" i="8"/>
  <c r="S16" i="8"/>
  <c r="O30" i="7"/>
  <c r="J99" i="8"/>
  <c r="I99" i="8"/>
  <c r="H99" i="8"/>
  <c r="F99" i="8"/>
  <c r="E99" i="8"/>
  <c r="R99" i="8"/>
  <c r="D99" i="8"/>
  <c r="Q99" i="8"/>
  <c r="P99" i="8"/>
  <c r="N99" i="8"/>
  <c r="M99" i="8"/>
  <c r="L99" i="8"/>
  <c r="H24" i="48"/>
  <c r="J24" i="48" s="1"/>
  <c r="L99" i="42"/>
  <c r="J99" i="42"/>
  <c r="I99" i="42"/>
  <c r="H99" i="42"/>
  <c r="F99" i="42"/>
  <c r="E99" i="42"/>
  <c r="D99" i="42"/>
  <c r="R99" i="42"/>
  <c r="Q99" i="42"/>
  <c r="P99" i="42"/>
  <c r="N99" i="42"/>
  <c r="M99" i="42"/>
  <c r="G30" i="38"/>
  <c r="S30" i="14"/>
  <c r="G16" i="38"/>
  <c r="K47" i="33"/>
  <c r="K16" i="33"/>
  <c r="G47" i="14"/>
  <c r="K30" i="8"/>
  <c r="K47" i="13"/>
  <c r="O47" i="12"/>
  <c r="S30" i="36"/>
  <c r="G47" i="41"/>
  <c r="S30" i="11"/>
  <c r="F99" i="36"/>
  <c r="E99" i="36"/>
  <c r="D99" i="36"/>
  <c r="R99" i="36"/>
  <c r="Q99" i="36"/>
  <c r="P99" i="36"/>
  <c r="N99" i="36"/>
  <c r="M99" i="36"/>
  <c r="L99" i="36"/>
  <c r="J99" i="36"/>
  <c r="I99" i="36"/>
  <c r="H99" i="36"/>
  <c r="O47" i="7"/>
  <c r="O16" i="19"/>
  <c r="K30" i="42"/>
  <c r="K16" i="17"/>
  <c r="K47" i="41"/>
  <c r="K47" i="10"/>
  <c r="O47" i="36"/>
  <c r="O47" i="8"/>
  <c r="S30" i="37"/>
  <c r="I99" i="14"/>
  <c r="H99" i="14"/>
  <c r="F99" i="14"/>
  <c r="E99" i="14"/>
  <c r="R99" i="14"/>
  <c r="D99" i="14"/>
  <c r="G99" i="14" s="1"/>
  <c r="Q99" i="14"/>
  <c r="P99" i="14"/>
  <c r="N99" i="14"/>
  <c r="M99" i="14"/>
  <c r="L99" i="14"/>
  <c r="J99" i="14"/>
  <c r="L16" i="13"/>
  <c r="I16" i="13"/>
  <c r="R16" i="13"/>
  <c r="E16" i="13"/>
  <c r="P16" i="13"/>
  <c r="Q16" i="13"/>
  <c r="N16" i="13"/>
  <c r="M16" i="13"/>
  <c r="J16" i="13"/>
  <c r="H16" i="13"/>
  <c r="F16" i="13"/>
  <c r="D16" i="13"/>
  <c r="Q99" i="15"/>
  <c r="P99" i="15"/>
  <c r="N99" i="15"/>
  <c r="M99" i="15"/>
  <c r="L99" i="15"/>
  <c r="J99" i="15"/>
  <c r="I99" i="15"/>
  <c r="H99" i="15"/>
  <c r="F99" i="15"/>
  <c r="R99" i="15"/>
  <c r="E99" i="15"/>
  <c r="D99" i="15"/>
  <c r="K47" i="11"/>
  <c r="G30" i="9"/>
  <c r="G30" i="14"/>
  <c r="S47" i="38"/>
  <c r="O16" i="14"/>
  <c r="G16" i="42"/>
  <c r="K47" i="42"/>
  <c r="S16" i="18"/>
  <c r="I16" i="37"/>
  <c r="H16" i="37"/>
  <c r="F16" i="37"/>
  <c r="E16" i="37"/>
  <c r="R16" i="37"/>
  <c r="D16" i="37"/>
  <c r="Q16" i="37"/>
  <c r="P16" i="37"/>
  <c r="N16" i="37"/>
  <c r="M16" i="37"/>
  <c r="L16" i="37"/>
  <c r="J16" i="37"/>
  <c r="O30" i="33"/>
  <c r="K16" i="15"/>
  <c r="S16" i="41"/>
  <c r="F99" i="17"/>
  <c r="E99" i="17"/>
  <c r="R99" i="17"/>
  <c r="D99" i="17"/>
  <c r="Q99" i="17"/>
  <c r="P99" i="17"/>
  <c r="N99" i="17"/>
  <c r="M99" i="17"/>
  <c r="L99" i="17"/>
  <c r="J99" i="17"/>
  <c r="I99" i="17"/>
  <c r="H99" i="17"/>
  <c r="K30" i="38"/>
  <c r="K30" i="9"/>
  <c r="O30" i="19"/>
  <c r="K16" i="38"/>
  <c r="I16" i="10"/>
  <c r="H16" i="10"/>
  <c r="F16" i="10"/>
  <c r="E16" i="10"/>
  <c r="D16" i="10"/>
  <c r="R16" i="10"/>
  <c r="Q16" i="10"/>
  <c r="P16" i="10"/>
  <c r="N16" i="10"/>
  <c r="M16" i="10"/>
  <c r="L16" i="10"/>
  <c r="J16" i="10"/>
  <c r="S47" i="15"/>
  <c r="S47" i="7"/>
  <c r="K47" i="14"/>
  <c r="S16" i="19"/>
  <c r="S16" i="14"/>
  <c r="O30" i="42"/>
  <c r="G30" i="15"/>
  <c r="O16" i="17"/>
  <c r="O47" i="41"/>
  <c r="O47" i="10"/>
  <c r="K30" i="7"/>
  <c r="S47" i="36"/>
  <c r="S47" i="8"/>
  <c r="G16" i="8"/>
  <c r="N99" i="12"/>
  <c r="L99" i="12"/>
  <c r="E99" i="12"/>
  <c r="Q99" i="12"/>
  <c r="P99" i="12"/>
  <c r="M99" i="12"/>
  <c r="J99" i="12"/>
  <c r="I99" i="12"/>
  <c r="H99" i="12"/>
  <c r="F99" i="12"/>
  <c r="D99" i="12"/>
  <c r="R99" i="12"/>
  <c r="J99" i="33"/>
  <c r="I99" i="33"/>
  <c r="H99" i="33"/>
  <c r="F99" i="33"/>
  <c r="E99" i="33"/>
  <c r="R99" i="33"/>
  <c r="D99" i="33"/>
  <c r="Q99" i="33"/>
  <c r="P99" i="33"/>
  <c r="N99" i="33"/>
  <c r="M99" i="33"/>
  <c r="L99" i="33"/>
  <c r="O47" i="11"/>
  <c r="K47" i="17"/>
  <c r="K30" i="14"/>
  <c r="G47" i="15"/>
  <c r="G47" i="7"/>
  <c r="G16" i="19"/>
  <c r="G47" i="12"/>
  <c r="K30" i="11"/>
  <c r="O16" i="15"/>
  <c r="F99" i="13"/>
  <c r="E99" i="13"/>
  <c r="R99" i="13"/>
  <c r="D99" i="13"/>
  <c r="Q99" i="13"/>
  <c r="P99" i="13"/>
  <c r="N99" i="13"/>
  <c r="M99" i="13"/>
  <c r="L99" i="13"/>
  <c r="J99" i="13"/>
  <c r="I99" i="13"/>
  <c r="H99" i="13"/>
  <c r="Q99" i="10"/>
  <c r="P99" i="10"/>
  <c r="N99" i="10"/>
  <c r="M99" i="10"/>
  <c r="L99" i="10"/>
  <c r="J99" i="10"/>
  <c r="I99" i="10"/>
  <c r="H99" i="10"/>
  <c r="F99" i="10"/>
  <c r="E99" i="10"/>
  <c r="R99" i="10"/>
  <c r="D99" i="10"/>
  <c r="O16" i="38"/>
  <c r="O30" i="10"/>
  <c r="O30" i="12"/>
  <c r="G30" i="8"/>
  <c r="O30" i="18"/>
  <c r="O47" i="42"/>
  <c r="G16" i="18"/>
  <c r="J99" i="41"/>
  <c r="I99" i="41"/>
  <c r="H99" i="41"/>
  <c r="F99" i="41"/>
  <c r="E99" i="41"/>
  <c r="R99" i="41"/>
  <c r="D99" i="41"/>
  <c r="Q99" i="41"/>
  <c r="P99" i="41"/>
  <c r="N99" i="41"/>
  <c r="M99" i="41"/>
  <c r="L99" i="41"/>
  <c r="S30" i="19"/>
  <c r="G16" i="14"/>
  <c r="N16" i="36"/>
  <c r="M16" i="36"/>
  <c r="L16" i="36"/>
  <c r="J16" i="36"/>
  <c r="I16" i="36"/>
  <c r="H16" i="36"/>
  <c r="F16" i="36"/>
  <c r="E16" i="36"/>
  <c r="R16" i="36"/>
  <c r="D16" i="36"/>
  <c r="Q16" i="36"/>
  <c r="P16" i="36"/>
  <c r="H16" i="7"/>
  <c r="K16" i="7" s="1"/>
  <c r="F16" i="7"/>
  <c r="R16" i="7"/>
  <c r="E16" i="7"/>
  <c r="Q16" i="7"/>
  <c r="D16" i="7"/>
  <c r="P16" i="7"/>
  <c r="N16" i="7"/>
  <c r="M16" i="7"/>
  <c r="L16" i="7"/>
  <c r="J16" i="7"/>
  <c r="I16" i="7"/>
  <c r="O30" i="41"/>
  <c r="K30" i="37"/>
  <c r="K47" i="19"/>
  <c r="M99" i="19"/>
  <c r="L99" i="19"/>
  <c r="J99" i="19"/>
  <c r="I99" i="19"/>
  <c r="H99" i="19"/>
  <c r="F99" i="19"/>
  <c r="E99" i="19"/>
  <c r="R99" i="19"/>
  <c r="D99" i="19"/>
  <c r="Q99" i="19"/>
  <c r="N99" i="19"/>
  <c r="P99" i="19"/>
  <c r="R99" i="18"/>
  <c r="Q99" i="18"/>
  <c r="P99" i="18"/>
  <c r="N99" i="18"/>
  <c r="M99" i="18"/>
  <c r="L99" i="18"/>
  <c r="J99" i="18"/>
  <c r="I99" i="18"/>
  <c r="H99" i="18"/>
  <c r="F99" i="18"/>
  <c r="E99" i="18"/>
  <c r="D99" i="18"/>
  <c r="S47" i="11"/>
  <c r="O30" i="38"/>
  <c r="O47" i="17"/>
  <c r="O30" i="14"/>
  <c r="S30" i="12"/>
  <c r="K16" i="8"/>
  <c r="N99" i="38"/>
  <c r="M99" i="38"/>
  <c r="L99" i="38"/>
  <c r="J99" i="38"/>
  <c r="I99" i="38"/>
  <c r="H99" i="38"/>
  <c r="F99" i="38"/>
  <c r="E99" i="38"/>
  <c r="R99" i="38"/>
  <c r="D99" i="38"/>
  <c r="Q99" i="38"/>
  <c r="P99" i="38"/>
  <c r="K47" i="12"/>
  <c r="S30" i="42"/>
  <c r="S30" i="41"/>
  <c r="K47" i="37"/>
  <c r="N99" i="7"/>
  <c r="M99" i="7"/>
  <c r="L99" i="7"/>
  <c r="J99" i="7"/>
  <c r="H99" i="7"/>
  <c r="F99" i="7"/>
  <c r="E99" i="7"/>
  <c r="D99" i="7"/>
  <c r="R99" i="7"/>
  <c r="I99" i="7"/>
  <c r="Q99" i="7"/>
  <c r="P99" i="7"/>
  <c r="G94" i="23"/>
  <c r="S30" i="38"/>
  <c r="O30" i="17"/>
  <c r="S30" i="9"/>
  <c r="S30" i="10"/>
  <c r="K47" i="15"/>
  <c r="K47" i="7"/>
  <c r="S47" i="14"/>
  <c r="G30" i="12"/>
  <c r="K16" i="19"/>
  <c r="G47" i="13"/>
  <c r="S16" i="9"/>
  <c r="G30" i="18"/>
  <c r="G47" i="42"/>
  <c r="S47" i="41"/>
  <c r="S30" i="7"/>
  <c r="K47" i="36"/>
  <c r="K47" i="8"/>
  <c r="O30" i="37"/>
  <c r="O47" i="19"/>
  <c r="O16" i="8"/>
  <c r="P99" i="37"/>
  <c r="N99" i="37"/>
  <c r="M99" i="37"/>
  <c r="L99" i="37"/>
  <c r="J99" i="37"/>
  <c r="I99" i="37"/>
  <c r="H99" i="37"/>
  <c r="F99" i="37"/>
  <c r="E99" i="37"/>
  <c r="R99" i="37"/>
  <c r="Q99" i="37"/>
  <c r="D99" i="37"/>
  <c r="Q16" i="12"/>
  <c r="P16" i="12"/>
  <c r="N16" i="12"/>
  <c r="M16" i="12"/>
  <c r="L16" i="12"/>
  <c r="J16" i="12"/>
  <c r="I16" i="12"/>
  <c r="H16" i="12"/>
  <c r="F16" i="12"/>
  <c r="R16" i="12"/>
  <c r="E16" i="12"/>
  <c r="D16" i="12"/>
  <c r="S47" i="17"/>
  <c r="O47" i="38"/>
  <c r="O16" i="42"/>
  <c r="G16" i="9"/>
  <c r="O30" i="15"/>
  <c r="O16" i="18"/>
  <c r="G30" i="7"/>
  <c r="G30" i="41"/>
  <c r="O30" i="13"/>
  <c r="G30" i="11"/>
  <c r="K30" i="33"/>
  <c r="O47" i="37"/>
  <c r="G16" i="15"/>
  <c r="O16" i="41"/>
  <c r="K47" i="5"/>
  <c r="G47" i="5"/>
  <c r="S47" i="5"/>
  <c r="O47" i="5"/>
  <c r="P16" i="5"/>
  <c r="N16" i="5"/>
  <c r="O16" i="5" s="1"/>
  <c r="E16" i="5"/>
  <c r="G30" i="5"/>
  <c r="Q16" i="5"/>
  <c r="D16" i="5"/>
  <c r="H16" i="5"/>
  <c r="R16" i="5"/>
  <c r="S16" i="5" s="1"/>
  <c r="C99" i="5"/>
  <c r="C13" i="46" s="1"/>
  <c r="J16" i="5"/>
  <c r="S30" i="5"/>
  <c r="O30" i="5"/>
  <c r="K30" i="5"/>
  <c r="S16" i="11"/>
  <c r="G16" i="11"/>
  <c r="O16" i="11"/>
  <c r="G47" i="11"/>
  <c r="I99" i="11"/>
  <c r="H99" i="11"/>
  <c r="F99" i="11"/>
  <c r="E99" i="11"/>
  <c r="R99" i="11"/>
  <c r="D99" i="11"/>
  <c r="Q99" i="11"/>
  <c r="P99" i="11"/>
  <c r="N99" i="11"/>
  <c r="M99" i="11"/>
  <c r="L99" i="11"/>
  <c r="J99" i="11"/>
  <c r="C106" i="42"/>
  <c r="C108" i="42" s="1"/>
  <c r="AC13" i="48"/>
  <c r="AC22" i="48"/>
  <c r="AC25" i="48"/>
  <c r="AD25" i="48" s="1"/>
  <c r="AC15" i="48"/>
  <c r="AC11" i="48"/>
  <c r="AC23" i="48"/>
  <c r="AC16" i="48"/>
  <c r="AC19" i="48"/>
  <c r="AC12" i="48"/>
  <c r="AC5" i="48"/>
  <c r="AC17" i="48"/>
  <c r="AC18" i="48"/>
  <c r="AC7" i="48"/>
  <c r="AC20" i="48"/>
  <c r="AC8" i="48"/>
  <c r="AC10" i="48"/>
  <c r="AC24" i="48"/>
  <c r="AC9" i="48"/>
  <c r="AC6" i="48"/>
  <c r="AC21" i="48"/>
  <c r="C32" i="46"/>
  <c r="C31" i="46"/>
  <c r="C30" i="46"/>
  <c r="C29" i="46"/>
  <c r="C28" i="46"/>
  <c r="C27" i="46"/>
  <c r="C26" i="46"/>
  <c r="C25" i="46"/>
  <c r="C24" i="46"/>
  <c r="C23" i="46"/>
  <c r="C22" i="46"/>
  <c r="C21" i="46"/>
  <c r="C19" i="46"/>
  <c r="C17" i="46"/>
  <c r="C16" i="46"/>
  <c r="C15" i="46"/>
  <c r="C20" i="46"/>
  <c r="G16" i="5"/>
  <c r="K16" i="5"/>
  <c r="H8" i="48"/>
  <c r="J8" i="48" s="1"/>
  <c r="C106" i="8"/>
  <c r="C108" i="8" s="1"/>
  <c r="C106" i="18"/>
  <c r="C108" i="18" s="1"/>
  <c r="C106" i="36"/>
  <c r="C108" i="36" s="1"/>
  <c r="C106" i="14"/>
  <c r="C108" i="14" s="1"/>
  <c r="C106" i="15"/>
  <c r="C108" i="15" s="1"/>
  <c r="C106" i="12"/>
  <c r="C108" i="12" s="1"/>
  <c r="C106" i="17"/>
  <c r="C108" i="17" s="1"/>
  <c r="C106" i="13"/>
  <c r="C108" i="13" s="1"/>
  <c r="C106" i="33"/>
  <c r="C108" i="33" s="1"/>
  <c r="C108" i="41"/>
  <c r="C106" i="37"/>
  <c r="C108" i="37" s="1"/>
  <c r="C106" i="19"/>
  <c r="C108" i="19" s="1"/>
  <c r="C106" i="10"/>
  <c r="C108" i="10" s="1"/>
  <c r="C106" i="38"/>
  <c r="C108" i="38" s="1"/>
  <c r="C106" i="11"/>
  <c r="C108" i="11" s="1"/>
  <c r="C106" i="7"/>
  <c r="C108" i="7" s="1"/>
  <c r="H6" i="48"/>
  <c r="I6" i="48" s="1"/>
  <c r="C106" i="6"/>
  <c r="C108" i="6" s="1"/>
  <c r="H23" i="48"/>
  <c r="H22" i="48"/>
  <c r="H21" i="48"/>
  <c r="H20" i="48"/>
  <c r="H18" i="48"/>
  <c r="H17" i="48"/>
  <c r="H15" i="48"/>
  <c r="H13" i="48"/>
  <c r="H11" i="48"/>
  <c r="H9" i="48"/>
  <c r="H19" i="48"/>
  <c r="H16" i="48"/>
  <c r="H12" i="48"/>
  <c r="H14" i="48"/>
  <c r="H7" i="48"/>
  <c r="C100" i="8"/>
  <c r="F16" i="47"/>
  <c r="F18" i="47"/>
  <c r="F30" i="47"/>
  <c r="F37" i="47"/>
  <c r="F42" i="47"/>
  <c r="G42" i="47"/>
  <c r="G37" i="47"/>
  <c r="G99" i="47"/>
  <c r="G98" i="47"/>
  <c r="G97" i="47"/>
  <c r="G96" i="47"/>
  <c r="G95" i="47"/>
  <c r="G94" i="47"/>
  <c r="G93" i="47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8" i="47"/>
  <c r="G46" i="47"/>
  <c r="G45" i="47"/>
  <c r="G44" i="47"/>
  <c r="G43" i="47"/>
  <c r="G41" i="47"/>
  <c r="G40" i="47"/>
  <c r="G39" i="47"/>
  <c r="G38" i="47"/>
  <c r="G36" i="47"/>
  <c r="G35" i="47"/>
  <c r="G34" i="47"/>
  <c r="G33" i="47"/>
  <c r="G32" i="47"/>
  <c r="G31" i="47"/>
  <c r="G29" i="47"/>
  <c r="G28" i="47"/>
  <c r="G27" i="47"/>
  <c r="G26" i="47"/>
  <c r="G25" i="47"/>
  <c r="G24" i="47"/>
  <c r="G23" i="47"/>
  <c r="G22" i="47"/>
  <c r="G21" i="47"/>
  <c r="G20" i="47"/>
  <c r="G19" i="47"/>
  <c r="F99" i="47"/>
  <c r="F98" i="47"/>
  <c r="F97" i="47"/>
  <c r="F96" i="47"/>
  <c r="F95" i="47"/>
  <c r="F94" i="47"/>
  <c r="F93" i="47"/>
  <c r="F92" i="47"/>
  <c r="F91" i="47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8" i="47"/>
  <c r="F46" i="47"/>
  <c r="F45" i="47"/>
  <c r="F44" i="47"/>
  <c r="F43" i="47"/>
  <c r="F41" i="47"/>
  <c r="F40" i="47"/>
  <c r="F39" i="47"/>
  <c r="F38" i="47"/>
  <c r="F36" i="47"/>
  <c r="F35" i="47"/>
  <c r="F34" i="47"/>
  <c r="F33" i="47"/>
  <c r="F32" i="47"/>
  <c r="F31" i="47"/>
  <c r="F29" i="47"/>
  <c r="F28" i="47"/>
  <c r="F27" i="47"/>
  <c r="F26" i="47"/>
  <c r="F25" i="47"/>
  <c r="F24" i="47"/>
  <c r="F23" i="47"/>
  <c r="F22" i="47"/>
  <c r="F21" i="47"/>
  <c r="F20" i="47"/>
  <c r="F19" i="47"/>
  <c r="I24" i="48" l="1"/>
  <c r="G99" i="42"/>
  <c r="K99" i="42"/>
  <c r="O99" i="42"/>
  <c r="S99" i="42"/>
  <c r="K99" i="41"/>
  <c r="S99" i="38"/>
  <c r="O99" i="38"/>
  <c r="K99" i="38"/>
  <c r="G99" i="38"/>
  <c r="O99" i="36"/>
  <c r="G99" i="36"/>
  <c r="K16" i="36"/>
  <c r="S99" i="36"/>
  <c r="O99" i="37"/>
  <c r="O16" i="37"/>
  <c r="G99" i="33"/>
  <c r="K99" i="33"/>
  <c r="S99" i="33"/>
  <c r="K99" i="19"/>
  <c r="S99" i="19"/>
  <c r="S99" i="18"/>
  <c r="O99" i="18"/>
  <c r="G99" i="18"/>
  <c r="O99" i="17"/>
  <c r="K99" i="17"/>
  <c r="G99" i="15"/>
  <c r="O99" i="15"/>
  <c r="K99" i="15"/>
  <c r="S99" i="14"/>
  <c r="O99" i="14"/>
  <c r="S99" i="13"/>
  <c r="O16" i="13"/>
  <c r="G16" i="13"/>
  <c r="O99" i="13"/>
  <c r="K99" i="13"/>
  <c r="S99" i="12"/>
  <c r="S16" i="12"/>
  <c r="K16" i="12"/>
  <c r="O99" i="10"/>
  <c r="K99" i="10"/>
  <c r="K16" i="10"/>
  <c r="G99" i="10"/>
  <c r="G99" i="8"/>
  <c r="S99" i="8"/>
  <c r="K99" i="8"/>
  <c r="O99" i="8"/>
  <c r="N25" i="46"/>
  <c r="M25" i="46"/>
  <c r="P25" i="46"/>
  <c r="L25" i="46"/>
  <c r="J25" i="46"/>
  <c r="I25" i="46"/>
  <c r="H25" i="46"/>
  <c r="K25" i="46" s="1"/>
  <c r="F25" i="46"/>
  <c r="E25" i="46"/>
  <c r="R25" i="46"/>
  <c r="D25" i="46"/>
  <c r="Q25" i="46"/>
  <c r="O16" i="12"/>
  <c r="K99" i="12"/>
  <c r="O16" i="10"/>
  <c r="S99" i="15"/>
  <c r="K99" i="14"/>
  <c r="M26" i="46"/>
  <c r="L26" i="46"/>
  <c r="J26" i="46"/>
  <c r="I26" i="46"/>
  <c r="H26" i="46"/>
  <c r="F26" i="46"/>
  <c r="N26" i="46"/>
  <c r="E26" i="46"/>
  <c r="R26" i="46"/>
  <c r="D26" i="46"/>
  <c r="Q26" i="46"/>
  <c r="P26" i="46"/>
  <c r="O16" i="36"/>
  <c r="L27" i="46"/>
  <c r="J27" i="46"/>
  <c r="I27" i="46"/>
  <c r="M27" i="46"/>
  <c r="H27" i="46"/>
  <c r="F27" i="46"/>
  <c r="E27" i="46"/>
  <c r="R27" i="46"/>
  <c r="D27" i="46"/>
  <c r="Q27" i="46"/>
  <c r="P27" i="46"/>
  <c r="N27" i="46"/>
  <c r="G16" i="37"/>
  <c r="P20" i="46"/>
  <c r="Q20" i="46"/>
  <c r="N20" i="46"/>
  <c r="M20" i="46"/>
  <c r="L20" i="46"/>
  <c r="J20" i="46"/>
  <c r="I20" i="46"/>
  <c r="H20" i="46"/>
  <c r="F20" i="46"/>
  <c r="D20" i="46"/>
  <c r="E20" i="46"/>
  <c r="R20" i="46"/>
  <c r="J28" i="46"/>
  <c r="I28" i="46"/>
  <c r="H28" i="46"/>
  <c r="F28" i="46"/>
  <c r="E28" i="46"/>
  <c r="R28" i="46"/>
  <c r="D28" i="46"/>
  <c r="Q28" i="46"/>
  <c r="L28" i="46"/>
  <c r="P28" i="46"/>
  <c r="N28" i="46"/>
  <c r="M28" i="46"/>
  <c r="S99" i="7"/>
  <c r="K99" i="18"/>
  <c r="G99" i="19"/>
  <c r="S16" i="36"/>
  <c r="F15" i="46"/>
  <c r="E15" i="46"/>
  <c r="D15" i="46"/>
  <c r="R15" i="46"/>
  <c r="Q15" i="46"/>
  <c r="N15" i="46"/>
  <c r="P15" i="46"/>
  <c r="M15" i="46"/>
  <c r="L15" i="46"/>
  <c r="J15" i="46"/>
  <c r="I15" i="46"/>
  <c r="H15" i="46"/>
  <c r="I29" i="46"/>
  <c r="H29" i="46"/>
  <c r="F29" i="46"/>
  <c r="E29" i="46"/>
  <c r="R29" i="46"/>
  <c r="D29" i="46"/>
  <c r="G29" i="46" s="1"/>
  <c r="Q29" i="46"/>
  <c r="P29" i="46"/>
  <c r="N29" i="46"/>
  <c r="J29" i="46"/>
  <c r="M29" i="46"/>
  <c r="L29" i="46"/>
  <c r="S99" i="37"/>
  <c r="S16" i="10"/>
  <c r="K16" i="37"/>
  <c r="K16" i="13"/>
  <c r="F16" i="46"/>
  <c r="E16" i="46"/>
  <c r="H16" i="46"/>
  <c r="D16" i="46"/>
  <c r="R16" i="46"/>
  <c r="Q16" i="46"/>
  <c r="P16" i="46"/>
  <c r="N16" i="46"/>
  <c r="M16" i="46"/>
  <c r="L16" i="46"/>
  <c r="I16" i="46"/>
  <c r="J16" i="46"/>
  <c r="F30" i="46"/>
  <c r="E30" i="46"/>
  <c r="R30" i="46"/>
  <c r="D30" i="46"/>
  <c r="Q30" i="46"/>
  <c r="P30" i="46"/>
  <c r="N30" i="46"/>
  <c r="M30" i="46"/>
  <c r="L30" i="46"/>
  <c r="H30" i="46"/>
  <c r="J30" i="46"/>
  <c r="I30" i="46"/>
  <c r="G16" i="12"/>
  <c r="G99" i="37"/>
  <c r="O16" i="7"/>
  <c r="G16" i="36"/>
  <c r="F17" i="46"/>
  <c r="E17" i="46"/>
  <c r="D17" i="46"/>
  <c r="G17" i="46" s="1"/>
  <c r="R17" i="46"/>
  <c r="Q17" i="46"/>
  <c r="P17" i="46"/>
  <c r="N17" i="46"/>
  <c r="M17" i="46"/>
  <c r="H17" i="46"/>
  <c r="L17" i="46"/>
  <c r="I17" i="46"/>
  <c r="J17" i="46"/>
  <c r="E31" i="46"/>
  <c r="R31" i="46"/>
  <c r="D31" i="46"/>
  <c r="Q31" i="46"/>
  <c r="P31" i="46"/>
  <c r="F31" i="46"/>
  <c r="N31" i="46"/>
  <c r="M31" i="46"/>
  <c r="L31" i="46"/>
  <c r="J31" i="46"/>
  <c r="I31" i="46"/>
  <c r="H31" i="46"/>
  <c r="Q19" i="46"/>
  <c r="P19" i="46"/>
  <c r="N19" i="46"/>
  <c r="M19" i="46"/>
  <c r="L19" i="46"/>
  <c r="J19" i="46"/>
  <c r="I19" i="46"/>
  <c r="H19" i="46"/>
  <c r="D19" i="46"/>
  <c r="R19" i="46"/>
  <c r="F19" i="46"/>
  <c r="E19" i="46"/>
  <c r="G99" i="7"/>
  <c r="O99" i="41"/>
  <c r="O99" i="12"/>
  <c r="G16" i="10"/>
  <c r="P21" i="46"/>
  <c r="N21" i="46"/>
  <c r="M21" i="46"/>
  <c r="Q21" i="46"/>
  <c r="L21" i="46"/>
  <c r="J21" i="46"/>
  <c r="I21" i="46"/>
  <c r="H21" i="46"/>
  <c r="F21" i="46"/>
  <c r="E21" i="46"/>
  <c r="R21" i="46"/>
  <c r="D21" i="46"/>
  <c r="R32" i="46"/>
  <c r="D32" i="46"/>
  <c r="Q32" i="46"/>
  <c r="P32" i="46"/>
  <c r="N32" i="46"/>
  <c r="M32" i="46"/>
  <c r="E32" i="46"/>
  <c r="L32" i="46"/>
  <c r="J32" i="46"/>
  <c r="I32" i="46"/>
  <c r="H32" i="46"/>
  <c r="F32" i="46"/>
  <c r="S16" i="7"/>
  <c r="S99" i="41"/>
  <c r="G99" i="13"/>
  <c r="P22" i="46"/>
  <c r="N22" i="46"/>
  <c r="M22" i="46"/>
  <c r="L22" i="46"/>
  <c r="Q22" i="46"/>
  <c r="J22" i="46"/>
  <c r="I22" i="46"/>
  <c r="H22" i="46"/>
  <c r="F22" i="46"/>
  <c r="E22" i="46"/>
  <c r="D22" i="46"/>
  <c r="R22" i="46"/>
  <c r="K99" i="7"/>
  <c r="G16" i="7"/>
  <c r="O99" i="33"/>
  <c r="S99" i="17"/>
  <c r="S16" i="13"/>
  <c r="P23" i="46"/>
  <c r="N23" i="46"/>
  <c r="M23" i="46"/>
  <c r="L23" i="46"/>
  <c r="J23" i="46"/>
  <c r="I23" i="46"/>
  <c r="H23" i="46"/>
  <c r="F23" i="46"/>
  <c r="E23" i="46"/>
  <c r="D23" i="46"/>
  <c r="R23" i="46"/>
  <c r="Q23" i="46"/>
  <c r="K99" i="37"/>
  <c r="O99" i="19"/>
  <c r="G99" i="41"/>
  <c r="S99" i="10"/>
  <c r="G99" i="12"/>
  <c r="P24" i="46"/>
  <c r="N24" i="46"/>
  <c r="M24" i="46"/>
  <c r="L24" i="46"/>
  <c r="J24" i="46"/>
  <c r="Q24" i="46"/>
  <c r="I24" i="46"/>
  <c r="H24" i="46"/>
  <c r="F24" i="46"/>
  <c r="E24" i="46"/>
  <c r="D24" i="46"/>
  <c r="R24" i="46"/>
  <c r="O99" i="7"/>
  <c r="G99" i="17"/>
  <c r="S16" i="37"/>
  <c r="K99" i="36"/>
  <c r="N99" i="5"/>
  <c r="I13" i="46"/>
  <c r="Q99" i="5"/>
  <c r="R99" i="5"/>
  <c r="P99" i="5"/>
  <c r="E13" i="46"/>
  <c r="L99" i="5"/>
  <c r="M13" i="46"/>
  <c r="F99" i="5"/>
  <c r="F13" i="46"/>
  <c r="J13" i="46"/>
  <c r="H99" i="5"/>
  <c r="D99" i="5"/>
  <c r="E99" i="5"/>
  <c r="H13" i="46"/>
  <c r="P13" i="46"/>
  <c r="N13" i="46"/>
  <c r="C108" i="5"/>
  <c r="M99" i="5"/>
  <c r="O99" i="5" s="1"/>
  <c r="I99" i="5"/>
  <c r="J99" i="5"/>
  <c r="D13" i="46"/>
  <c r="L13" i="46"/>
  <c r="O99" i="11"/>
  <c r="S99" i="11"/>
  <c r="G99" i="11"/>
  <c r="K99" i="11"/>
  <c r="I8" i="48"/>
  <c r="J6" i="48"/>
  <c r="J23" i="48"/>
  <c r="I23" i="48"/>
  <c r="I22" i="48"/>
  <c r="J22" i="48"/>
  <c r="J21" i="48"/>
  <c r="I21" i="48"/>
  <c r="J20" i="48"/>
  <c r="I20" i="48"/>
  <c r="I18" i="48"/>
  <c r="J18" i="48"/>
  <c r="I17" i="48"/>
  <c r="J17" i="48"/>
  <c r="I15" i="48"/>
  <c r="J15" i="48"/>
  <c r="J13" i="48"/>
  <c r="I13" i="48"/>
  <c r="J11" i="48"/>
  <c r="I11" i="48"/>
  <c r="J7" i="48"/>
  <c r="I7" i="48"/>
  <c r="I9" i="48"/>
  <c r="J9" i="48"/>
  <c r="J19" i="48"/>
  <c r="I19" i="48"/>
  <c r="I16" i="48"/>
  <c r="J16" i="48"/>
  <c r="I12" i="48"/>
  <c r="J12" i="48"/>
  <c r="J14" i="48"/>
  <c r="I14" i="48"/>
  <c r="F101" i="47"/>
  <c r="F102" i="47" s="1"/>
  <c r="G30" i="47"/>
  <c r="G18" i="47"/>
  <c r="G31" i="46" l="1"/>
  <c r="O25" i="46"/>
  <c r="K32" i="46"/>
  <c r="S32" i="46"/>
  <c r="O31" i="46"/>
  <c r="S30" i="46"/>
  <c r="K28" i="46"/>
  <c r="S28" i="46"/>
  <c r="S27" i="46"/>
  <c r="K27" i="46"/>
  <c r="K26" i="46"/>
  <c r="S26" i="46"/>
  <c r="G25" i="46"/>
  <c r="O24" i="46"/>
  <c r="G23" i="46"/>
  <c r="K22" i="46"/>
  <c r="O22" i="46"/>
  <c r="O21" i="46"/>
  <c r="G21" i="46"/>
  <c r="K20" i="46"/>
  <c r="S19" i="46"/>
  <c r="O17" i="46"/>
  <c r="S16" i="46"/>
  <c r="K16" i="46"/>
  <c r="O15" i="46"/>
  <c r="S15" i="46"/>
  <c r="G15" i="46"/>
  <c r="G24" i="46"/>
  <c r="O23" i="46"/>
  <c r="O29" i="46"/>
  <c r="K15" i="46"/>
  <c r="K24" i="46"/>
  <c r="S23" i="46"/>
  <c r="S20" i="46"/>
  <c r="O32" i="46"/>
  <c r="K21" i="46"/>
  <c r="K31" i="46"/>
  <c r="G30" i="46"/>
  <c r="G16" i="46"/>
  <c r="S29" i="46"/>
  <c r="O27" i="46"/>
  <c r="O26" i="46"/>
  <c r="G20" i="46"/>
  <c r="G19" i="46"/>
  <c r="K17" i="46"/>
  <c r="O28" i="46"/>
  <c r="S22" i="46"/>
  <c r="K19" i="46"/>
  <c r="K23" i="46"/>
  <c r="G28" i="46"/>
  <c r="G27" i="46"/>
  <c r="G26" i="46"/>
  <c r="S25" i="46"/>
  <c r="S24" i="46"/>
  <c r="G22" i="46"/>
  <c r="G32" i="46"/>
  <c r="S17" i="46"/>
  <c r="K30" i="46"/>
  <c r="O16" i="46"/>
  <c r="K29" i="46"/>
  <c r="S21" i="46"/>
  <c r="O19" i="46"/>
  <c r="S31" i="46"/>
  <c r="O30" i="46"/>
  <c r="O20" i="46"/>
  <c r="G99" i="5"/>
  <c r="S99" i="5"/>
  <c r="G13" i="46"/>
  <c r="K99" i="5"/>
  <c r="O13" i="46"/>
  <c r="E101" i="47"/>
  <c r="E102" i="47" s="1"/>
  <c r="G101" i="47" l="1"/>
  <c r="G102" i="47" s="1"/>
  <c r="G16" i="47"/>
  <c r="D102" i="47" l="1"/>
  <c r="C19" i="47" l="1"/>
  <c r="C20" i="47"/>
  <c r="C21" i="47"/>
  <c r="C22" i="47"/>
  <c r="C23" i="47"/>
  <c r="C24" i="47"/>
  <c r="C25" i="47"/>
  <c r="C26" i="47"/>
  <c r="C27" i="47"/>
  <c r="C28" i="47"/>
  <c r="C29" i="47"/>
  <c r="C31" i="47"/>
  <c r="C32" i="47"/>
  <c r="C33" i="47"/>
  <c r="C34" i="47"/>
  <c r="C35" i="47"/>
  <c r="C36" i="47"/>
  <c r="C38" i="47"/>
  <c r="C39" i="47"/>
  <c r="C40" i="47"/>
  <c r="C41" i="47"/>
  <c r="C43" i="47"/>
  <c r="C44" i="47"/>
  <c r="C45" i="47"/>
  <c r="C46" i="47"/>
  <c r="C51" i="47"/>
  <c r="C52" i="47"/>
  <c r="C53" i="47"/>
  <c r="C54" i="47"/>
  <c r="C55" i="47"/>
  <c r="C56" i="47"/>
  <c r="C57" i="47"/>
  <c r="C59" i="47"/>
  <c r="C60" i="47"/>
  <c r="C61" i="47"/>
  <c r="C62" i="47"/>
  <c r="C64" i="47"/>
  <c r="C65" i="47"/>
  <c r="C66" i="47"/>
  <c r="C67" i="47"/>
  <c r="C68" i="47"/>
  <c r="C69" i="47"/>
  <c r="C70" i="47"/>
  <c r="C72" i="47"/>
  <c r="C73" i="47"/>
  <c r="C74" i="47"/>
  <c r="C75" i="47"/>
  <c r="C76" i="47"/>
  <c r="C78" i="47"/>
  <c r="C79" i="47"/>
  <c r="C80" i="47"/>
  <c r="C82" i="47"/>
  <c r="C83" i="47"/>
  <c r="C84" i="47"/>
  <c r="C85" i="47"/>
  <c r="C87" i="47"/>
  <c r="C88" i="47"/>
  <c r="C89" i="47"/>
  <c r="C90" i="47"/>
  <c r="C92" i="47"/>
  <c r="C93" i="47"/>
  <c r="C94" i="47"/>
  <c r="C95" i="47"/>
  <c r="C97" i="47"/>
  <c r="C98" i="47"/>
  <c r="C42" i="47" l="1"/>
  <c r="C37" i="47"/>
  <c r="C86" i="47"/>
  <c r="C96" i="47"/>
  <c r="C91" i="47"/>
  <c r="C77" i="47"/>
  <c r="C63" i="47"/>
  <c r="C50" i="47"/>
  <c r="C18" i="47"/>
  <c r="C81" i="47"/>
  <c r="C71" i="47"/>
  <c r="C58" i="47"/>
  <c r="C30" i="47" l="1"/>
  <c r="C16" i="47" s="1"/>
  <c r="AD44" i="23" l="1"/>
  <c r="AD45" i="23" s="1"/>
  <c r="AC44" i="23"/>
  <c r="AC45" i="23" s="1"/>
  <c r="AB44" i="23"/>
  <c r="AB45" i="23" s="1"/>
  <c r="AA44" i="23"/>
  <c r="AA45" i="23" s="1"/>
  <c r="A97" i="33"/>
  <c r="U22" i="23"/>
  <c r="W22" i="23" s="1"/>
  <c r="U23" i="23"/>
  <c r="W23" i="23" s="1"/>
  <c r="U24" i="23"/>
  <c r="W24" i="23" s="1"/>
  <c r="U25" i="23"/>
  <c r="W25" i="23" s="1"/>
  <c r="U26" i="23"/>
  <c r="W26" i="23" s="1"/>
  <c r="U31" i="23"/>
  <c r="W31" i="23" s="1"/>
  <c r="U43" i="23"/>
  <c r="W43" i="23" s="1"/>
  <c r="U46" i="23"/>
  <c r="W46" i="23" s="1"/>
  <c r="U52" i="23"/>
  <c r="W52" i="23" s="1"/>
  <c r="U78" i="23"/>
  <c r="W78" i="23" s="1"/>
  <c r="U80" i="23"/>
  <c r="W80" i="23" s="1"/>
  <c r="U85" i="23"/>
  <c r="W85" i="23" s="1"/>
  <c r="U87" i="23"/>
  <c r="W87" i="23" s="1"/>
  <c r="U88" i="23"/>
  <c r="W88" i="23" s="1"/>
  <c r="AF45" i="23" l="1"/>
  <c r="AF32" i="46"/>
  <c r="AE32" i="46"/>
  <c r="AC32" i="46"/>
  <c r="AB32" i="46"/>
  <c r="AA32" i="46"/>
  <c r="Z32" i="46"/>
  <c r="Y32" i="46"/>
  <c r="X32" i="46"/>
  <c r="W32" i="46"/>
  <c r="V32" i="46"/>
  <c r="AF31" i="46"/>
  <c r="AE31" i="46"/>
  <c r="AD31" i="46"/>
  <c r="AC31" i="46"/>
  <c r="AB31" i="46"/>
  <c r="Z31" i="46"/>
  <c r="Y31" i="46"/>
  <c r="X31" i="46"/>
  <c r="W31" i="46"/>
  <c r="V31" i="46"/>
  <c r="U31" i="46"/>
  <c r="AF30" i="46"/>
  <c r="AE30" i="46"/>
  <c r="AD30" i="46"/>
  <c r="AC30" i="46"/>
  <c r="AB30" i="46"/>
  <c r="AA30" i="46"/>
  <c r="Z30" i="46"/>
  <c r="Y30" i="46"/>
  <c r="X30" i="46"/>
  <c r="W30" i="46"/>
  <c r="V30" i="46"/>
  <c r="AF29" i="46"/>
  <c r="AE29" i="46"/>
  <c r="AD29" i="46"/>
  <c r="AC29" i="46"/>
  <c r="AB29" i="46"/>
  <c r="AA29" i="46"/>
  <c r="Z29" i="46"/>
  <c r="Y29" i="46"/>
  <c r="W29" i="46"/>
  <c r="V29" i="46"/>
  <c r="U29" i="46"/>
  <c r="AF28" i="46"/>
  <c r="AE28" i="46"/>
  <c r="AD28" i="46"/>
  <c r="AC28" i="46"/>
  <c r="AB28" i="46"/>
  <c r="AA28" i="46"/>
  <c r="Z28" i="46"/>
  <c r="Y28" i="46"/>
  <c r="X28" i="46"/>
  <c r="W28" i="46"/>
  <c r="V28" i="46"/>
  <c r="AF27" i="46"/>
  <c r="AE27" i="46"/>
  <c r="AD27" i="46"/>
  <c r="AC27" i="46"/>
  <c r="AB27" i="46"/>
  <c r="AA27" i="46"/>
  <c r="Z27" i="46"/>
  <c r="Y27" i="46"/>
  <c r="X27" i="46"/>
  <c r="W27" i="46"/>
  <c r="V27" i="46"/>
  <c r="U27" i="46"/>
  <c r="AF26" i="46"/>
  <c r="AE26" i="46"/>
  <c r="AC26" i="46"/>
  <c r="AB26" i="46"/>
  <c r="AA26" i="46"/>
  <c r="Z26" i="46"/>
  <c r="Y26" i="46"/>
  <c r="X26" i="46"/>
  <c r="W26" i="46"/>
  <c r="V26" i="46"/>
  <c r="AF25" i="46"/>
  <c r="AE25" i="46"/>
  <c r="AD25" i="46"/>
  <c r="AC25" i="46"/>
  <c r="AB25" i="46"/>
  <c r="AA25" i="46"/>
  <c r="Z25" i="46"/>
  <c r="Y25" i="46"/>
  <c r="X25" i="46"/>
  <c r="W25" i="46"/>
  <c r="V25" i="46"/>
  <c r="U25" i="46"/>
  <c r="AF24" i="46"/>
  <c r="AE24" i="46"/>
  <c r="AD24" i="46"/>
  <c r="AC24" i="46"/>
  <c r="AB24" i="46"/>
  <c r="AA24" i="46"/>
  <c r="Z24" i="46"/>
  <c r="Y24" i="46"/>
  <c r="X24" i="46"/>
  <c r="W24" i="46"/>
  <c r="V24" i="46"/>
  <c r="AF23" i="46"/>
  <c r="AE23" i="46"/>
  <c r="AD23" i="46"/>
  <c r="AC23" i="46"/>
  <c r="AB23" i="46"/>
  <c r="Z23" i="46"/>
  <c r="Y23" i="46"/>
  <c r="W23" i="46"/>
  <c r="V23" i="46"/>
  <c r="U23" i="46"/>
  <c r="AF22" i="46"/>
  <c r="AE22" i="46"/>
  <c r="AB22" i="46"/>
  <c r="AA22" i="46"/>
  <c r="Z22" i="46"/>
  <c r="Y22" i="46"/>
  <c r="X22" i="46"/>
  <c r="W22" i="46"/>
  <c r="V22" i="46"/>
  <c r="AF21" i="46"/>
  <c r="AE21" i="46"/>
  <c r="AD21" i="46"/>
  <c r="AC21" i="46"/>
  <c r="AB21" i="46"/>
  <c r="AA21" i="46"/>
  <c r="Z21" i="46"/>
  <c r="Y21" i="46"/>
  <c r="X21" i="46"/>
  <c r="W21" i="46"/>
  <c r="V21" i="46"/>
  <c r="U21" i="46"/>
  <c r="AF20" i="46"/>
  <c r="AE20" i="46"/>
  <c r="AD20" i="46"/>
  <c r="AC20" i="46"/>
  <c r="AB20" i="46"/>
  <c r="AA20" i="46"/>
  <c r="Z20" i="46"/>
  <c r="Y20" i="46"/>
  <c r="X20" i="46"/>
  <c r="W20" i="46"/>
  <c r="AF19" i="46"/>
  <c r="AE19" i="46"/>
  <c r="AD19" i="46"/>
  <c r="AC19" i="46"/>
  <c r="AB19" i="46"/>
  <c r="Z19" i="46"/>
  <c r="Y19" i="46"/>
  <c r="X19" i="46"/>
  <c r="W19" i="46"/>
  <c r="V19" i="46"/>
  <c r="U19" i="46"/>
  <c r="AF17" i="46"/>
  <c r="AE17" i="46"/>
  <c r="AD17" i="46"/>
  <c r="AC17" i="46"/>
  <c r="AB17" i="46"/>
  <c r="AA17" i="46"/>
  <c r="Z17" i="46"/>
  <c r="Y17" i="46"/>
  <c r="X17" i="46"/>
  <c r="W17" i="46"/>
  <c r="V17" i="46"/>
  <c r="U17" i="46"/>
  <c r="AF16" i="46"/>
  <c r="AE16" i="46"/>
  <c r="AD16" i="46"/>
  <c r="AC16" i="46"/>
  <c r="AB16" i="46"/>
  <c r="AA16" i="46"/>
  <c r="Z16" i="46"/>
  <c r="X16" i="46"/>
  <c r="W16" i="46"/>
  <c r="AF15" i="46"/>
  <c r="AE15" i="46"/>
  <c r="AD15" i="46"/>
  <c r="AC15" i="46"/>
  <c r="AB15" i="46"/>
  <c r="Z15" i="46"/>
  <c r="Y15" i="46"/>
  <c r="X15" i="46"/>
  <c r="W15" i="46"/>
  <c r="V15" i="46"/>
  <c r="U15" i="46"/>
  <c r="AF14" i="46"/>
  <c r="AD14" i="46"/>
  <c r="AC14" i="46"/>
  <c r="AB14" i="46"/>
  <c r="AA14" i="46"/>
  <c r="Z14" i="46"/>
  <c r="X14" i="46"/>
  <c r="W14" i="46"/>
  <c r="R13" i="46"/>
  <c r="Q13" i="46"/>
  <c r="T21" i="46" l="1"/>
  <c r="T27" i="46"/>
  <c r="T25" i="46"/>
  <c r="T19" i="46"/>
  <c r="T17" i="46"/>
  <c r="Z13" i="46"/>
  <c r="AA13" i="46"/>
  <c r="W13" i="46"/>
  <c r="AB13" i="46"/>
  <c r="AC13" i="46"/>
  <c r="AE13" i="46"/>
  <c r="U13" i="46"/>
  <c r="S13" i="46"/>
  <c r="K13" i="46"/>
  <c r="AA19" i="46"/>
  <c r="AG19" i="46" s="1"/>
  <c r="AD26" i="46"/>
  <c r="AA15" i="46"/>
  <c r="AG15" i="46" s="1"/>
  <c r="U20" i="46"/>
  <c r="X23" i="46"/>
  <c r="T23" i="46" s="1"/>
  <c r="X29" i="46"/>
  <c r="AG29" i="46" s="1"/>
  <c r="U30" i="46"/>
  <c r="T30" i="46" s="1"/>
  <c r="U32" i="46"/>
  <c r="U14" i="46"/>
  <c r="U16" i="46"/>
  <c r="AG17" i="46"/>
  <c r="U22" i="46"/>
  <c r="AA23" i="46"/>
  <c r="U24" i="46"/>
  <c r="T24" i="46" s="1"/>
  <c r="AD32" i="46"/>
  <c r="AF13" i="46"/>
  <c r="AD22" i="46"/>
  <c r="U26" i="46"/>
  <c r="T26" i="46" s="1"/>
  <c r="U28" i="46"/>
  <c r="T28" i="46" s="1"/>
  <c r="V14" i="46"/>
  <c r="AE14" i="46"/>
  <c r="Y14" i="46"/>
  <c r="AC22" i="46"/>
  <c r="AA31" i="46"/>
  <c r="T31" i="46" s="1"/>
  <c r="V16" i="46"/>
  <c r="AG21" i="46"/>
  <c r="AG25" i="46"/>
  <c r="Y16" i="46"/>
  <c r="X13" i="46"/>
  <c r="Y13" i="46"/>
  <c r="V13" i="46"/>
  <c r="AD13" i="46"/>
  <c r="V20" i="46"/>
  <c r="AG27" i="46"/>
  <c r="T20" i="46" l="1"/>
  <c r="T15" i="46"/>
  <c r="T22" i="46"/>
  <c r="T16" i="46"/>
  <c r="T14" i="46"/>
  <c r="T29" i="46"/>
  <c r="T32" i="46"/>
  <c r="T13" i="46"/>
  <c r="AG24" i="46"/>
  <c r="AG30" i="46"/>
  <c r="AG20" i="46"/>
  <c r="AG22" i="46"/>
  <c r="AG26" i="46"/>
  <c r="AG28" i="46"/>
  <c r="AG32" i="46"/>
  <c r="AG23" i="46"/>
  <c r="AG16" i="46"/>
  <c r="AG14" i="46"/>
  <c r="AG13" i="46"/>
  <c r="AG31" i="46"/>
  <c r="U60" i="23" l="1"/>
  <c r="W60" i="23" s="1"/>
  <c r="U58" i="23"/>
  <c r="W58" i="23" s="1"/>
  <c r="X53" i="12" l="1"/>
  <c r="X54" i="12" s="1"/>
  <c r="L22" i="23" l="1"/>
  <c r="M22" i="23"/>
  <c r="N22" i="23"/>
  <c r="P22" i="23"/>
  <c r="R22" i="23"/>
  <c r="L23" i="23"/>
  <c r="M23" i="23"/>
  <c r="N23" i="23"/>
  <c r="P23" i="23"/>
  <c r="R23" i="23"/>
  <c r="L24" i="23"/>
  <c r="M24" i="23"/>
  <c r="N24" i="23"/>
  <c r="P24" i="23"/>
  <c r="R24" i="23"/>
  <c r="L25" i="23"/>
  <c r="M25" i="23"/>
  <c r="N25" i="23"/>
  <c r="P25" i="23"/>
  <c r="R25" i="23"/>
  <c r="L26" i="23"/>
  <c r="M26" i="23"/>
  <c r="N26" i="23"/>
  <c r="P26" i="23"/>
  <c r="R26" i="23"/>
  <c r="L31" i="23"/>
  <c r="M31" i="23"/>
  <c r="N31" i="23"/>
  <c r="P31" i="23"/>
  <c r="R31" i="23"/>
  <c r="L58" i="23"/>
  <c r="M58" i="23"/>
  <c r="N58" i="23"/>
  <c r="P58" i="23"/>
  <c r="R58" i="23"/>
  <c r="E80" i="23"/>
  <c r="F80" i="23"/>
  <c r="I80" i="23"/>
  <c r="J80" i="23"/>
  <c r="N80" i="23"/>
  <c r="P80" i="23"/>
  <c r="Q80" i="23"/>
  <c r="R80" i="23"/>
  <c r="D85" i="23"/>
  <c r="E85" i="23"/>
  <c r="F85" i="23"/>
  <c r="I85" i="23"/>
  <c r="J85" i="23"/>
  <c r="L85" i="23"/>
  <c r="M85" i="23"/>
  <c r="N85" i="23"/>
  <c r="P85" i="23"/>
  <c r="Q85" i="23"/>
  <c r="R85" i="23"/>
  <c r="D87" i="23"/>
  <c r="E87" i="23"/>
  <c r="F87" i="23"/>
  <c r="I87" i="23"/>
  <c r="J87" i="23"/>
  <c r="L87" i="23"/>
  <c r="M87" i="23"/>
  <c r="N87" i="23"/>
  <c r="P87" i="23"/>
  <c r="Q87" i="23"/>
  <c r="R87" i="23"/>
  <c r="D88" i="23"/>
  <c r="E88" i="23"/>
  <c r="F88" i="23"/>
  <c r="I88" i="23"/>
  <c r="J88" i="23"/>
  <c r="L88" i="23"/>
  <c r="M88" i="23"/>
  <c r="N88" i="23"/>
  <c r="P88" i="23"/>
  <c r="Q88" i="23"/>
  <c r="R88" i="23"/>
  <c r="D91" i="23"/>
  <c r="E91" i="23"/>
  <c r="F91" i="23"/>
  <c r="I91" i="23"/>
  <c r="J91" i="23"/>
  <c r="L91" i="23"/>
  <c r="M91" i="23"/>
  <c r="N91" i="23"/>
  <c r="P91" i="23"/>
  <c r="Q91" i="23"/>
  <c r="R91" i="23"/>
  <c r="J58" i="23" l="1"/>
  <c r="J31" i="23"/>
  <c r="J26" i="23"/>
  <c r="J25" i="23"/>
  <c r="J24" i="23"/>
  <c r="J23" i="23"/>
  <c r="J22" i="23"/>
  <c r="D58" i="23"/>
  <c r="D31" i="23"/>
  <c r="D25" i="23"/>
  <c r="D24" i="23"/>
  <c r="D23" i="23"/>
  <c r="D22" i="23"/>
  <c r="I58" i="23"/>
  <c r="I31" i="23"/>
  <c r="I26" i="23"/>
  <c r="I25" i="23"/>
  <c r="I24" i="23"/>
  <c r="I23" i="23"/>
  <c r="I22" i="23"/>
  <c r="Q58" i="23"/>
  <c r="Q31" i="23"/>
  <c r="Q26" i="23"/>
  <c r="Q25" i="23"/>
  <c r="Q24" i="23"/>
  <c r="Q23" i="23"/>
  <c r="Q22" i="23"/>
  <c r="F58" i="23"/>
  <c r="F31" i="23"/>
  <c r="F26" i="23"/>
  <c r="F25" i="23"/>
  <c r="F24" i="23"/>
  <c r="F23" i="23"/>
  <c r="F22" i="23"/>
  <c r="E58" i="23"/>
  <c r="E31" i="23"/>
  <c r="E26" i="23"/>
  <c r="E25" i="23"/>
  <c r="E24" i="23"/>
  <c r="E23" i="23"/>
  <c r="E22" i="23"/>
  <c r="H58" i="23"/>
  <c r="H31" i="23"/>
  <c r="H26" i="23"/>
  <c r="H25" i="23"/>
  <c r="H24" i="23"/>
  <c r="H23" i="23"/>
  <c r="H22" i="23"/>
  <c r="H80" i="23"/>
  <c r="H91" i="23"/>
  <c r="H88" i="23"/>
  <c r="H87" i="23"/>
  <c r="H85" i="23"/>
  <c r="M80" i="23"/>
  <c r="D80" i="23"/>
  <c r="L80" i="23"/>
  <c r="D26" i="23"/>
  <c r="T96" i="5"/>
  <c r="T95" i="5"/>
  <c r="T93" i="5"/>
  <c r="T92" i="5"/>
  <c r="T91" i="5"/>
  <c r="T88" i="5"/>
  <c r="T87" i="5"/>
  <c r="T85" i="5"/>
  <c r="T83" i="5"/>
  <c r="T82" i="5"/>
  <c r="T81" i="5"/>
  <c r="T80" i="5"/>
  <c r="T78" i="5"/>
  <c r="T76" i="5"/>
  <c r="T74" i="5"/>
  <c r="T73" i="5"/>
  <c r="T70" i="5"/>
  <c r="T68" i="5"/>
  <c r="T65" i="5"/>
  <c r="T64" i="5"/>
  <c r="T63" i="5"/>
  <c r="T62" i="5"/>
  <c r="T60" i="5"/>
  <c r="T59" i="5"/>
  <c r="T58" i="5"/>
  <c r="T57" i="5"/>
  <c r="T55" i="5"/>
  <c r="T54" i="5"/>
  <c r="T51" i="5"/>
  <c r="T45" i="5"/>
  <c r="T44" i="5"/>
  <c r="T41" i="5"/>
  <c r="T40" i="5"/>
  <c r="T39" i="5"/>
  <c r="T38" i="5"/>
  <c r="T36" i="5"/>
  <c r="T34" i="5"/>
  <c r="T33" i="5"/>
  <c r="T31" i="5"/>
  <c r="T29" i="5"/>
  <c r="T28" i="5"/>
  <c r="T27" i="5"/>
  <c r="T26" i="5"/>
  <c r="T25" i="5"/>
  <c r="T24" i="5"/>
  <c r="T23" i="5"/>
  <c r="T22" i="5"/>
  <c r="T21" i="5"/>
  <c r="T20" i="5"/>
  <c r="T19" i="5"/>
  <c r="T96" i="42"/>
  <c r="T95" i="42"/>
  <c r="T93" i="42"/>
  <c r="T92" i="42"/>
  <c r="T91" i="42"/>
  <c r="T90" i="42"/>
  <c r="T88" i="42"/>
  <c r="T87" i="42"/>
  <c r="T86" i="42"/>
  <c r="T85" i="42"/>
  <c r="T83" i="42"/>
  <c r="T82" i="42"/>
  <c r="T81" i="42"/>
  <c r="T80" i="42"/>
  <c r="T78" i="42"/>
  <c r="T76" i="42"/>
  <c r="T74" i="42"/>
  <c r="T73" i="42"/>
  <c r="T72" i="42"/>
  <c r="T70" i="42"/>
  <c r="T68" i="42"/>
  <c r="T67" i="42"/>
  <c r="T65" i="42"/>
  <c r="T64" i="42"/>
  <c r="T63" i="42"/>
  <c r="T62" i="42"/>
  <c r="T60" i="42"/>
  <c r="T59" i="42"/>
  <c r="T58" i="42"/>
  <c r="T57" i="42"/>
  <c r="T55" i="42"/>
  <c r="T54" i="42"/>
  <c r="T52" i="42"/>
  <c r="T51" i="42"/>
  <c r="T45" i="42"/>
  <c r="T44" i="42"/>
  <c r="T43" i="42"/>
  <c r="T41" i="42"/>
  <c r="T40" i="42"/>
  <c r="T39" i="42"/>
  <c r="T38" i="42"/>
  <c r="T36" i="42"/>
  <c r="T34" i="42"/>
  <c r="T33" i="42"/>
  <c r="T32" i="42"/>
  <c r="T31" i="42"/>
  <c r="T29" i="42"/>
  <c r="T28" i="42"/>
  <c r="T27" i="42"/>
  <c r="T26" i="42"/>
  <c r="T25" i="42"/>
  <c r="T24" i="42"/>
  <c r="T23" i="42"/>
  <c r="T22" i="42"/>
  <c r="T21" i="42"/>
  <c r="T19" i="42"/>
  <c r="T97" i="41"/>
  <c r="T96" i="41"/>
  <c r="T95" i="41"/>
  <c r="T93" i="41"/>
  <c r="T92" i="41"/>
  <c r="T91" i="41"/>
  <c r="T90" i="41"/>
  <c r="T88" i="41"/>
  <c r="T87" i="41"/>
  <c r="T86" i="41"/>
  <c r="T85" i="41"/>
  <c r="T83" i="41"/>
  <c r="T82" i="41"/>
  <c r="T81" i="41"/>
  <c r="T80" i="41"/>
  <c r="T78" i="41"/>
  <c r="T77" i="41"/>
  <c r="T76" i="41"/>
  <c r="T74" i="41"/>
  <c r="T73" i="41"/>
  <c r="T72" i="41"/>
  <c r="T70" i="41"/>
  <c r="T68" i="41"/>
  <c r="T67" i="41"/>
  <c r="T65" i="41"/>
  <c r="T64" i="41"/>
  <c r="T63" i="41"/>
  <c r="T62" i="41"/>
  <c r="T60" i="41"/>
  <c r="T59" i="41"/>
  <c r="T58" i="41"/>
  <c r="T57" i="41"/>
  <c r="T55" i="41"/>
  <c r="T54" i="41"/>
  <c r="T52" i="41"/>
  <c r="T51" i="41"/>
  <c r="T45" i="41"/>
  <c r="T44" i="41"/>
  <c r="T43" i="41"/>
  <c r="T41" i="41"/>
  <c r="T40" i="41"/>
  <c r="T39" i="41"/>
  <c r="T38" i="41"/>
  <c r="T36" i="41"/>
  <c r="T34" i="41"/>
  <c r="T33" i="41"/>
  <c r="T32" i="41"/>
  <c r="T31" i="41"/>
  <c r="T29" i="41"/>
  <c r="T28" i="41"/>
  <c r="T27" i="41"/>
  <c r="T26" i="41"/>
  <c r="T25" i="41"/>
  <c r="T24" i="41"/>
  <c r="T23" i="41"/>
  <c r="T22" i="41"/>
  <c r="T21" i="41"/>
  <c r="T19" i="41"/>
  <c r="T96" i="38"/>
  <c r="T95" i="38"/>
  <c r="T93" i="38"/>
  <c r="T92" i="38"/>
  <c r="T91" i="38"/>
  <c r="T90" i="38"/>
  <c r="T88" i="38"/>
  <c r="T87" i="38"/>
  <c r="T86" i="38"/>
  <c r="T85" i="38"/>
  <c r="T83" i="38"/>
  <c r="T82" i="38"/>
  <c r="T81" i="38"/>
  <c r="T80" i="38"/>
  <c r="T78" i="38"/>
  <c r="T76" i="38"/>
  <c r="T74" i="38"/>
  <c r="T73" i="38"/>
  <c r="T72" i="38"/>
  <c r="T70" i="38"/>
  <c r="T68" i="38"/>
  <c r="T67" i="38"/>
  <c r="T65" i="38"/>
  <c r="T64" i="38"/>
  <c r="T63" i="38"/>
  <c r="T62" i="38"/>
  <c r="T60" i="38"/>
  <c r="T59" i="38"/>
  <c r="T58" i="38"/>
  <c r="T57" i="38"/>
  <c r="T55" i="38"/>
  <c r="T54" i="38"/>
  <c r="T52" i="38"/>
  <c r="T51" i="38"/>
  <c r="T45" i="38"/>
  <c r="T44" i="38"/>
  <c r="T43" i="38"/>
  <c r="T41" i="38"/>
  <c r="T40" i="38"/>
  <c r="T39" i="38"/>
  <c r="T38" i="38"/>
  <c r="T36" i="38"/>
  <c r="T34" i="38"/>
  <c r="T33" i="38"/>
  <c r="T32" i="38"/>
  <c r="T31" i="38"/>
  <c r="T29" i="38"/>
  <c r="T28" i="38"/>
  <c r="T27" i="38"/>
  <c r="T26" i="38"/>
  <c r="T25" i="38"/>
  <c r="T24" i="38"/>
  <c r="T23" i="38"/>
  <c r="T22" i="38"/>
  <c r="T21" i="38"/>
  <c r="T19" i="38"/>
  <c r="T96" i="36"/>
  <c r="T95" i="36"/>
  <c r="T93" i="36"/>
  <c r="T92" i="36"/>
  <c r="T91" i="36"/>
  <c r="T90" i="36"/>
  <c r="T88" i="36"/>
  <c r="T87" i="36"/>
  <c r="T86" i="36"/>
  <c r="T85" i="36"/>
  <c r="T83" i="36"/>
  <c r="T82" i="36"/>
  <c r="T81" i="36"/>
  <c r="T80" i="36"/>
  <c r="T78" i="36"/>
  <c r="T76" i="36"/>
  <c r="T74" i="36"/>
  <c r="T73" i="36"/>
  <c r="T72" i="36"/>
  <c r="T71" i="36"/>
  <c r="T70" i="36"/>
  <c r="T68" i="36"/>
  <c r="T65" i="36"/>
  <c r="T64" i="36"/>
  <c r="T63" i="36"/>
  <c r="T62" i="36"/>
  <c r="T60" i="36"/>
  <c r="T59" i="36"/>
  <c r="T58" i="36"/>
  <c r="T57" i="36"/>
  <c r="T55" i="36"/>
  <c r="T54" i="36"/>
  <c r="T52" i="36"/>
  <c r="T51" i="36"/>
  <c r="T45" i="36"/>
  <c r="T44" i="36"/>
  <c r="T43" i="36"/>
  <c r="T41" i="36"/>
  <c r="T40" i="36"/>
  <c r="T39" i="36"/>
  <c r="T38" i="36"/>
  <c r="T36" i="36"/>
  <c r="T34" i="36"/>
  <c r="T33" i="36"/>
  <c r="T32" i="36"/>
  <c r="T31" i="36"/>
  <c r="T29" i="36"/>
  <c r="T28" i="36"/>
  <c r="T27" i="36"/>
  <c r="T26" i="36"/>
  <c r="T25" i="36"/>
  <c r="T24" i="36"/>
  <c r="T23" i="36"/>
  <c r="T22" i="36"/>
  <c r="T19" i="36"/>
  <c r="T97" i="37"/>
  <c r="T96" i="37"/>
  <c r="T95" i="37"/>
  <c r="T93" i="37"/>
  <c r="T92" i="37"/>
  <c r="T91" i="37"/>
  <c r="T90" i="37"/>
  <c r="T88" i="37"/>
  <c r="T87" i="37"/>
  <c r="T86" i="37"/>
  <c r="T85" i="37"/>
  <c r="T83" i="37"/>
  <c r="T82" i="37"/>
  <c r="T81" i="37"/>
  <c r="T80" i="37"/>
  <c r="T78" i="37"/>
  <c r="T77" i="37"/>
  <c r="T76" i="37"/>
  <c r="T74" i="37"/>
  <c r="T73" i="37"/>
  <c r="T72" i="37"/>
  <c r="T70" i="37"/>
  <c r="T68" i="37"/>
  <c r="T67" i="37"/>
  <c r="T65" i="37"/>
  <c r="T64" i="37"/>
  <c r="T63" i="37"/>
  <c r="T62" i="37"/>
  <c r="T60" i="37"/>
  <c r="T59" i="37"/>
  <c r="T58" i="37"/>
  <c r="T57" i="37"/>
  <c r="T55" i="37"/>
  <c r="T54" i="37"/>
  <c r="T52" i="37"/>
  <c r="T51" i="37"/>
  <c r="T45" i="37"/>
  <c r="T44" i="37"/>
  <c r="T43" i="37"/>
  <c r="T41" i="37"/>
  <c r="T40" i="37"/>
  <c r="T39" i="37"/>
  <c r="T38" i="37"/>
  <c r="T36" i="37"/>
  <c r="T34" i="37"/>
  <c r="T33" i="37"/>
  <c r="T32" i="37"/>
  <c r="T31" i="37"/>
  <c r="T29" i="37"/>
  <c r="T28" i="37"/>
  <c r="T27" i="37"/>
  <c r="T26" i="37"/>
  <c r="T25" i="37"/>
  <c r="T24" i="37"/>
  <c r="T23" i="37"/>
  <c r="T22" i="37"/>
  <c r="T21" i="37"/>
  <c r="T19" i="37"/>
  <c r="T96" i="33"/>
  <c r="T95" i="33"/>
  <c r="T93" i="33"/>
  <c r="T92" i="33"/>
  <c r="T91" i="33"/>
  <c r="T90" i="33"/>
  <c r="T88" i="33"/>
  <c r="T87" i="33"/>
  <c r="T86" i="33"/>
  <c r="T85" i="33"/>
  <c r="T83" i="33"/>
  <c r="T82" i="33"/>
  <c r="T81" i="33"/>
  <c r="T80" i="33"/>
  <c r="T78" i="33"/>
  <c r="T77" i="33"/>
  <c r="T76" i="33"/>
  <c r="T74" i="33"/>
  <c r="T73" i="33"/>
  <c r="T72" i="33"/>
  <c r="T70" i="33"/>
  <c r="T68" i="33"/>
  <c r="T65" i="33"/>
  <c r="T64" i="33"/>
  <c r="T63" i="33"/>
  <c r="T62" i="33"/>
  <c r="T60" i="33"/>
  <c r="T59" i="33"/>
  <c r="T58" i="33"/>
  <c r="T57" i="33"/>
  <c r="T55" i="33"/>
  <c r="T54" i="33"/>
  <c r="T52" i="33"/>
  <c r="T51" i="33"/>
  <c r="T45" i="33"/>
  <c r="T44" i="33"/>
  <c r="T43" i="33"/>
  <c r="T41" i="33"/>
  <c r="T40" i="33"/>
  <c r="T39" i="33"/>
  <c r="T38" i="33"/>
  <c r="T36" i="33"/>
  <c r="T34" i="33"/>
  <c r="T33" i="33"/>
  <c r="T32" i="33"/>
  <c r="T31" i="33"/>
  <c r="T29" i="33"/>
  <c r="T28" i="33"/>
  <c r="T27" i="33"/>
  <c r="T26" i="33"/>
  <c r="T25" i="33"/>
  <c r="T24" i="33"/>
  <c r="T23" i="33"/>
  <c r="T22" i="33"/>
  <c r="T21" i="33"/>
  <c r="T19" i="33"/>
  <c r="T97" i="19"/>
  <c r="T96" i="19"/>
  <c r="T95" i="19"/>
  <c r="T93" i="19"/>
  <c r="T92" i="19"/>
  <c r="T91" i="19"/>
  <c r="T90" i="19"/>
  <c r="T88" i="19"/>
  <c r="T87" i="19"/>
  <c r="T86" i="19"/>
  <c r="T85" i="19"/>
  <c r="T83" i="19"/>
  <c r="T82" i="19"/>
  <c r="T81" i="19"/>
  <c r="T80" i="19"/>
  <c r="T78" i="19"/>
  <c r="T77" i="19"/>
  <c r="T76" i="19"/>
  <c r="T74" i="19"/>
  <c r="T73" i="19"/>
  <c r="T72" i="19"/>
  <c r="T71" i="19"/>
  <c r="T68" i="19"/>
  <c r="T67" i="19"/>
  <c r="T65" i="19"/>
  <c r="T64" i="19"/>
  <c r="T63" i="19"/>
  <c r="T62" i="19"/>
  <c r="T60" i="19"/>
  <c r="T59" i="19"/>
  <c r="T58" i="19"/>
  <c r="T57" i="19"/>
  <c r="T55" i="19"/>
  <c r="T54" i="19"/>
  <c r="T52" i="19"/>
  <c r="T51" i="19"/>
  <c r="T45" i="19"/>
  <c r="T44" i="19"/>
  <c r="T43" i="19"/>
  <c r="T41" i="19"/>
  <c r="T40" i="19"/>
  <c r="T39" i="19"/>
  <c r="T38" i="19"/>
  <c r="T36" i="19"/>
  <c r="T34" i="19"/>
  <c r="T33" i="19"/>
  <c r="T32" i="19"/>
  <c r="T31" i="19"/>
  <c r="T29" i="19"/>
  <c r="T28" i="19"/>
  <c r="T27" i="19"/>
  <c r="T26" i="19"/>
  <c r="T25" i="19"/>
  <c r="T24" i="19"/>
  <c r="T23" i="19"/>
  <c r="T22" i="19"/>
  <c r="T21" i="19"/>
  <c r="T19" i="19"/>
  <c r="T96" i="18"/>
  <c r="T95" i="18"/>
  <c r="T93" i="18"/>
  <c r="T92" i="18"/>
  <c r="T91" i="18"/>
  <c r="T90" i="18"/>
  <c r="T88" i="18"/>
  <c r="T87" i="18"/>
  <c r="T86" i="18"/>
  <c r="T85" i="18"/>
  <c r="T83" i="18"/>
  <c r="T82" i="18"/>
  <c r="T81" i="18"/>
  <c r="T80" i="18"/>
  <c r="T78" i="18"/>
  <c r="T77" i="18"/>
  <c r="T76" i="18"/>
  <c r="T74" i="18"/>
  <c r="T73" i="18"/>
  <c r="T72" i="18"/>
  <c r="T70" i="18"/>
  <c r="T68" i="18"/>
  <c r="T67" i="18"/>
  <c r="T65" i="18"/>
  <c r="T64" i="18"/>
  <c r="T63" i="18"/>
  <c r="T62" i="18"/>
  <c r="T60" i="18"/>
  <c r="T59" i="18"/>
  <c r="T58" i="18"/>
  <c r="T57" i="18"/>
  <c r="T55" i="18"/>
  <c r="T54" i="18"/>
  <c r="T52" i="18"/>
  <c r="T51" i="18"/>
  <c r="T45" i="18"/>
  <c r="T44" i="18"/>
  <c r="T43" i="18"/>
  <c r="T41" i="18"/>
  <c r="T40" i="18"/>
  <c r="T39" i="18"/>
  <c r="T38" i="18"/>
  <c r="T36" i="18"/>
  <c r="T34" i="18"/>
  <c r="T33" i="18"/>
  <c r="T32" i="18"/>
  <c r="T31" i="18"/>
  <c r="T29" i="18"/>
  <c r="T28" i="18"/>
  <c r="T27" i="18"/>
  <c r="T26" i="18"/>
  <c r="T25" i="18"/>
  <c r="T24" i="18"/>
  <c r="T23" i="18"/>
  <c r="T22" i="18"/>
  <c r="T21" i="18"/>
  <c r="T19" i="18"/>
  <c r="T96" i="17"/>
  <c r="T95" i="17"/>
  <c r="T93" i="17"/>
  <c r="T92" i="17"/>
  <c r="T91" i="17"/>
  <c r="T90" i="17"/>
  <c r="T88" i="17"/>
  <c r="T87" i="17"/>
  <c r="T85" i="17"/>
  <c r="T83" i="17"/>
  <c r="T82" i="17"/>
  <c r="T81" i="17"/>
  <c r="T80" i="17"/>
  <c r="T78" i="17"/>
  <c r="T77" i="17"/>
  <c r="T76" i="17"/>
  <c r="T74" i="17"/>
  <c r="T73" i="17"/>
  <c r="T70" i="17"/>
  <c r="T68" i="17"/>
  <c r="T67" i="17"/>
  <c r="T65" i="17"/>
  <c r="T64" i="17"/>
  <c r="T63" i="17"/>
  <c r="T62" i="17"/>
  <c r="T60" i="17"/>
  <c r="T59" i="17"/>
  <c r="T58" i="17"/>
  <c r="T57" i="17"/>
  <c r="T55" i="17"/>
  <c r="T54" i="17"/>
  <c r="T52" i="17"/>
  <c r="T51" i="17"/>
  <c r="T45" i="17"/>
  <c r="T44" i="17"/>
  <c r="T43" i="17"/>
  <c r="T41" i="17"/>
  <c r="T40" i="17"/>
  <c r="T39" i="17"/>
  <c r="T38" i="17"/>
  <c r="T36" i="17"/>
  <c r="T34" i="17"/>
  <c r="T33" i="17"/>
  <c r="T32" i="17"/>
  <c r="T31" i="17"/>
  <c r="T29" i="17"/>
  <c r="T28" i="17"/>
  <c r="T27" i="17"/>
  <c r="T26" i="17"/>
  <c r="T25" i="17"/>
  <c r="T24" i="17"/>
  <c r="T23" i="17"/>
  <c r="T22" i="17"/>
  <c r="T21" i="17"/>
  <c r="T19" i="17"/>
  <c r="T97" i="15"/>
  <c r="T96" i="15"/>
  <c r="T95" i="15"/>
  <c r="T93" i="15"/>
  <c r="T92" i="15"/>
  <c r="T91" i="15"/>
  <c r="T90" i="15"/>
  <c r="T88" i="15"/>
  <c r="T87" i="15"/>
  <c r="T85" i="15"/>
  <c r="T83" i="15"/>
  <c r="T82" i="15"/>
  <c r="T81" i="15"/>
  <c r="T80" i="15"/>
  <c r="T78" i="15"/>
  <c r="T77" i="15"/>
  <c r="T76" i="15"/>
  <c r="T74" i="15"/>
  <c r="T73" i="15"/>
  <c r="T70" i="15"/>
  <c r="T68" i="15"/>
  <c r="T65" i="15"/>
  <c r="T64" i="15"/>
  <c r="T63" i="15"/>
  <c r="T62" i="15"/>
  <c r="T60" i="15"/>
  <c r="T59" i="15"/>
  <c r="T58" i="15"/>
  <c r="T57" i="15"/>
  <c r="T55" i="15"/>
  <c r="T54" i="15"/>
  <c r="T52" i="15"/>
  <c r="T51" i="15"/>
  <c r="T45" i="15"/>
  <c r="T44" i="15"/>
  <c r="T43" i="15"/>
  <c r="T41" i="15"/>
  <c r="T40" i="15"/>
  <c r="T39" i="15"/>
  <c r="T38" i="15"/>
  <c r="T36" i="15"/>
  <c r="T34" i="15"/>
  <c r="T33" i="15"/>
  <c r="T32" i="15"/>
  <c r="T31" i="15"/>
  <c r="T29" i="15"/>
  <c r="T28" i="15"/>
  <c r="T27" i="15"/>
  <c r="T26" i="15"/>
  <c r="T25" i="15"/>
  <c r="T24" i="15"/>
  <c r="T23" i="15"/>
  <c r="T22" i="15"/>
  <c r="T21" i="15"/>
  <c r="T19" i="15"/>
  <c r="T97" i="14"/>
  <c r="T96" i="14"/>
  <c r="T95" i="14"/>
  <c r="T93" i="14"/>
  <c r="T92" i="14"/>
  <c r="T91" i="14"/>
  <c r="T90" i="14"/>
  <c r="T88" i="14"/>
  <c r="T87" i="14"/>
  <c r="T85" i="14"/>
  <c r="T83" i="14"/>
  <c r="T82" i="14"/>
  <c r="T81" i="14"/>
  <c r="T80" i="14"/>
  <c r="T78" i="14"/>
  <c r="T77" i="14"/>
  <c r="T76" i="14"/>
  <c r="T74" i="14"/>
  <c r="T73" i="14"/>
  <c r="T70" i="14"/>
  <c r="T68" i="14"/>
  <c r="T65" i="14"/>
  <c r="T64" i="14"/>
  <c r="T63" i="14"/>
  <c r="T62" i="14"/>
  <c r="T60" i="14"/>
  <c r="T59" i="14"/>
  <c r="T58" i="14"/>
  <c r="T57" i="14"/>
  <c r="T55" i="14"/>
  <c r="T54" i="14"/>
  <c r="T52" i="14"/>
  <c r="T51" i="14"/>
  <c r="T45" i="14"/>
  <c r="T44" i="14"/>
  <c r="T43" i="14"/>
  <c r="T41" i="14"/>
  <c r="T40" i="14"/>
  <c r="T39" i="14"/>
  <c r="T38" i="14"/>
  <c r="T36" i="14"/>
  <c r="T34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96" i="13"/>
  <c r="T95" i="13"/>
  <c r="T93" i="13"/>
  <c r="T92" i="13"/>
  <c r="T91" i="13"/>
  <c r="T90" i="13"/>
  <c r="T88" i="13"/>
  <c r="T87" i="13"/>
  <c r="T85" i="13"/>
  <c r="T83" i="13"/>
  <c r="T82" i="13"/>
  <c r="T81" i="13"/>
  <c r="T80" i="13"/>
  <c r="T78" i="13"/>
  <c r="T77" i="13"/>
  <c r="T76" i="13"/>
  <c r="T74" i="13"/>
  <c r="T73" i="13"/>
  <c r="T71" i="13"/>
  <c r="T70" i="13"/>
  <c r="T68" i="13"/>
  <c r="T65" i="13"/>
  <c r="T64" i="13"/>
  <c r="T63" i="13"/>
  <c r="T62" i="13"/>
  <c r="T60" i="13"/>
  <c r="T59" i="13"/>
  <c r="T58" i="13"/>
  <c r="T57" i="13"/>
  <c r="T55" i="13"/>
  <c r="T54" i="13"/>
  <c r="T52" i="13"/>
  <c r="T51" i="13"/>
  <c r="T45" i="13"/>
  <c r="T44" i="13"/>
  <c r="T43" i="13"/>
  <c r="T41" i="13"/>
  <c r="T40" i="13"/>
  <c r="T39" i="13"/>
  <c r="T38" i="13"/>
  <c r="T36" i="13"/>
  <c r="T34" i="13"/>
  <c r="T33" i="13"/>
  <c r="T32" i="13"/>
  <c r="T31" i="13"/>
  <c r="T29" i="13"/>
  <c r="T28" i="13"/>
  <c r="T27" i="13"/>
  <c r="T26" i="13"/>
  <c r="T25" i="13"/>
  <c r="T24" i="13"/>
  <c r="T23" i="13"/>
  <c r="T22" i="13"/>
  <c r="T21" i="13"/>
  <c r="T19" i="13"/>
  <c r="T97" i="12"/>
  <c r="T91" i="12"/>
  <c r="T88" i="12"/>
  <c r="T87" i="12"/>
  <c r="T85" i="12"/>
  <c r="T80" i="12"/>
  <c r="T76" i="12"/>
  <c r="T60" i="12"/>
  <c r="T58" i="12"/>
  <c r="T52" i="12"/>
  <c r="T43" i="12"/>
  <c r="T32" i="12"/>
  <c r="T31" i="12"/>
  <c r="T26" i="12"/>
  <c r="T25" i="12"/>
  <c r="T24" i="12"/>
  <c r="T23" i="12"/>
  <c r="T22" i="12"/>
  <c r="T21" i="12"/>
  <c r="T96" i="11"/>
  <c r="T95" i="11"/>
  <c r="T93" i="11"/>
  <c r="T92" i="11"/>
  <c r="T91" i="11"/>
  <c r="T90" i="11"/>
  <c r="T88" i="11"/>
  <c r="T87" i="11"/>
  <c r="T86" i="11"/>
  <c r="T85" i="11"/>
  <c r="T83" i="11"/>
  <c r="T82" i="11"/>
  <c r="T81" i="11"/>
  <c r="T80" i="11"/>
  <c r="T78" i="11"/>
  <c r="T77" i="11"/>
  <c r="T74" i="11"/>
  <c r="T73" i="11"/>
  <c r="T70" i="11"/>
  <c r="T68" i="11"/>
  <c r="T65" i="11"/>
  <c r="T64" i="11"/>
  <c r="T63" i="11"/>
  <c r="T62" i="11"/>
  <c r="T60" i="11"/>
  <c r="T59" i="11"/>
  <c r="T58" i="11"/>
  <c r="T57" i="11"/>
  <c r="T55" i="11"/>
  <c r="T54" i="11"/>
  <c r="T52" i="11"/>
  <c r="T51" i="11"/>
  <c r="T45" i="11"/>
  <c r="T44" i="11"/>
  <c r="T43" i="11"/>
  <c r="T41" i="11"/>
  <c r="T40" i="11"/>
  <c r="T39" i="11"/>
  <c r="T38" i="11"/>
  <c r="T36" i="11"/>
  <c r="T34" i="11"/>
  <c r="T33" i="11"/>
  <c r="T32" i="11"/>
  <c r="T31" i="11"/>
  <c r="T29" i="11"/>
  <c r="T28" i="11"/>
  <c r="T27" i="11"/>
  <c r="T26" i="11"/>
  <c r="T25" i="11"/>
  <c r="T24" i="11"/>
  <c r="T23" i="11"/>
  <c r="T22" i="11"/>
  <c r="T21" i="11"/>
  <c r="T20" i="11"/>
  <c r="T19" i="11"/>
  <c r="T96" i="9"/>
  <c r="T95" i="9"/>
  <c r="T93" i="9"/>
  <c r="T92" i="9"/>
  <c r="T91" i="9"/>
  <c r="T88" i="9"/>
  <c r="T87" i="9"/>
  <c r="T85" i="9"/>
  <c r="T83" i="9"/>
  <c r="T82" i="9"/>
  <c r="T81" i="9"/>
  <c r="T80" i="9"/>
  <c r="T78" i="9"/>
  <c r="T77" i="9"/>
  <c r="T76" i="9"/>
  <c r="T74" i="9"/>
  <c r="T73" i="9"/>
  <c r="T70" i="9"/>
  <c r="T68" i="9"/>
  <c r="T65" i="9"/>
  <c r="T64" i="9"/>
  <c r="T63" i="9"/>
  <c r="T62" i="9"/>
  <c r="T60" i="9"/>
  <c r="T59" i="9"/>
  <c r="T58" i="9"/>
  <c r="T57" i="9"/>
  <c r="T55" i="9"/>
  <c r="T54" i="9"/>
  <c r="T52" i="9"/>
  <c r="T51" i="9"/>
  <c r="T45" i="9"/>
  <c r="T44" i="9"/>
  <c r="T43" i="9"/>
  <c r="T41" i="9"/>
  <c r="T40" i="9"/>
  <c r="T39" i="9"/>
  <c r="T38" i="9"/>
  <c r="T36" i="9"/>
  <c r="T34" i="9"/>
  <c r="T33" i="9"/>
  <c r="T32" i="9"/>
  <c r="T31" i="9"/>
  <c r="T29" i="9"/>
  <c r="T28" i="9"/>
  <c r="T27" i="9"/>
  <c r="T26" i="9"/>
  <c r="T25" i="9"/>
  <c r="T24" i="9"/>
  <c r="T23" i="9"/>
  <c r="T22" i="9"/>
  <c r="T21" i="9"/>
  <c r="T20" i="9"/>
  <c r="T19" i="9"/>
  <c r="T96" i="10"/>
  <c r="T95" i="10"/>
  <c r="T93" i="10"/>
  <c r="T92" i="10"/>
  <c r="T88" i="10"/>
  <c r="T87" i="10"/>
  <c r="T85" i="10"/>
  <c r="T83" i="10"/>
  <c r="T82" i="10"/>
  <c r="T81" i="10"/>
  <c r="T80" i="10"/>
  <c r="T78" i="10"/>
  <c r="T77" i="10"/>
  <c r="T76" i="10"/>
  <c r="T74" i="10"/>
  <c r="T73" i="10"/>
  <c r="T70" i="10"/>
  <c r="T68" i="10"/>
  <c r="T65" i="10"/>
  <c r="T64" i="10"/>
  <c r="T63" i="10"/>
  <c r="T62" i="10"/>
  <c r="T60" i="10"/>
  <c r="T59" i="10"/>
  <c r="T58" i="10"/>
  <c r="T57" i="10"/>
  <c r="T55" i="10"/>
  <c r="T54" i="10"/>
  <c r="T52" i="10"/>
  <c r="T51" i="10"/>
  <c r="T45" i="10"/>
  <c r="T44" i="10"/>
  <c r="T43" i="10"/>
  <c r="T41" i="10"/>
  <c r="T40" i="10"/>
  <c r="T39" i="10"/>
  <c r="T38" i="10"/>
  <c r="T36" i="10"/>
  <c r="T34" i="10"/>
  <c r="T33" i="10"/>
  <c r="T32" i="10"/>
  <c r="T31" i="10"/>
  <c r="T29" i="10"/>
  <c r="T28" i="10"/>
  <c r="T27" i="10"/>
  <c r="T26" i="10"/>
  <c r="T25" i="10"/>
  <c r="T24" i="10"/>
  <c r="T23" i="10"/>
  <c r="T22" i="10"/>
  <c r="T21" i="10"/>
  <c r="T20" i="10"/>
  <c r="T19" i="10"/>
  <c r="T96" i="8"/>
  <c r="T95" i="8"/>
  <c r="T93" i="8"/>
  <c r="T92" i="8"/>
  <c r="T88" i="8"/>
  <c r="T87" i="8"/>
  <c r="T85" i="8"/>
  <c r="T83" i="8"/>
  <c r="T82" i="8"/>
  <c r="T81" i="8"/>
  <c r="T80" i="8"/>
  <c r="T78" i="8"/>
  <c r="T77" i="8"/>
  <c r="T76" i="8"/>
  <c r="T74" i="8"/>
  <c r="T73" i="8"/>
  <c r="T70" i="8"/>
  <c r="T68" i="8"/>
  <c r="T65" i="8"/>
  <c r="T64" i="8"/>
  <c r="T63" i="8"/>
  <c r="T62" i="8"/>
  <c r="T60" i="8"/>
  <c r="T59" i="8"/>
  <c r="T58" i="8"/>
  <c r="T57" i="8"/>
  <c r="T55" i="8"/>
  <c r="T54" i="8"/>
  <c r="T52" i="8"/>
  <c r="T51" i="8"/>
  <c r="T45" i="8"/>
  <c r="T44" i="8"/>
  <c r="T43" i="8"/>
  <c r="T41" i="8"/>
  <c r="T40" i="8"/>
  <c r="T39" i="8"/>
  <c r="T38" i="8"/>
  <c r="T36" i="8"/>
  <c r="T34" i="8"/>
  <c r="T33" i="8"/>
  <c r="T32" i="8"/>
  <c r="T31" i="8"/>
  <c r="T29" i="8"/>
  <c r="T28" i="8"/>
  <c r="T27" i="8"/>
  <c r="T26" i="8"/>
  <c r="T25" i="8"/>
  <c r="T24" i="8"/>
  <c r="T23" i="8"/>
  <c r="T22" i="8"/>
  <c r="T21" i="8"/>
  <c r="T20" i="8"/>
  <c r="T19" i="8"/>
  <c r="T97" i="7"/>
  <c r="T96" i="7"/>
  <c r="T95" i="7"/>
  <c r="T93" i="7"/>
  <c r="T92" i="7"/>
  <c r="T91" i="7"/>
  <c r="T88" i="7"/>
  <c r="T87" i="7"/>
  <c r="T85" i="7"/>
  <c r="T83" i="7"/>
  <c r="T82" i="7"/>
  <c r="T81" i="7"/>
  <c r="T80" i="7"/>
  <c r="T78" i="7"/>
  <c r="T74" i="7"/>
  <c r="T73" i="7"/>
  <c r="T68" i="7"/>
  <c r="T65" i="7"/>
  <c r="T64" i="7"/>
  <c r="T63" i="7"/>
  <c r="T62" i="7"/>
  <c r="T59" i="7"/>
  <c r="T58" i="7"/>
  <c r="T57" i="7"/>
  <c r="T55" i="7"/>
  <c r="T54" i="7"/>
  <c r="T52" i="7"/>
  <c r="T51" i="7"/>
  <c r="T45" i="7"/>
  <c r="T44" i="7"/>
  <c r="T43" i="7"/>
  <c r="T40" i="7"/>
  <c r="T39" i="7"/>
  <c r="T38" i="7"/>
  <c r="T36" i="7"/>
  <c r="T34" i="7"/>
  <c r="T33" i="7"/>
  <c r="T32" i="7"/>
  <c r="T31" i="7"/>
  <c r="T29" i="7"/>
  <c r="T28" i="7"/>
  <c r="T27" i="7"/>
  <c r="T26" i="7"/>
  <c r="T25" i="7"/>
  <c r="T24" i="7"/>
  <c r="T23" i="7"/>
  <c r="T22" i="7"/>
  <c r="T21" i="7"/>
  <c r="T20" i="7"/>
  <c r="T19" i="7"/>
  <c r="T96" i="6"/>
  <c r="T95" i="6"/>
  <c r="T93" i="6"/>
  <c r="T92" i="6"/>
  <c r="T91" i="6"/>
  <c r="T88" i="6"/>
  <c r="T87" i="6"/>
  <c r="T85" i="6"/>
  <c r="T83" i="6"/>
  <c r="T82" i="6"/>
  <c r="T81" i="6"/>
  <c r="T80" i="6"/>
  <c r="T78" i="6"/>
  <c r="T76" i="6"/>
  <c r="T74" i="6"/>
  <c r="T73" i="6"/>
  <c r="T70" i="6"/>
  <c r="T68" i="6"/>
  <c r="T67" i="6"/>
  <c r="T65" i="6"/>
  <c r="T64" i="6"/>
  <c r="T63" i="6"/>
  <c r="T62" i="6"/>
  <c r="T60" i="6"/>
  <c r="T59" i="6"/>
  <c r="T58" i="6"/>
  <c r="T57" i="6"/>
  <c r="T54" i="6"/>
  <c r="T52" i="6"/>
  <c r="T51" i="6"/>
  <c r="T45" i="6"/>
  <c r="T44" i="6"/>
  <c r="T43" i="6"/>
  <c r="T41" i="6"/>
  <c r="T40" i="6"/>
  <c r="T39" i="6"/>
  <c r="T38" i="6"/>
  <c r="T36" i="6"/>
  <c r="T34" i="6"/>
  <c r="T33" i="6"/>
  <c r="T32" i="6"/>
  <c r="T31" i="6"/>
  <c r="T29" i="6"/>
  <c r="T28" i="6"/>
  <c r="T27" i="6"/>
  <c r="T26" i="6"/>
  <c r="T25" i="6"/>
  <c r="T24" i="6"/>
  <c r="T23" i="6"/>
  <c r="T22" i="6"/>
  <c r="T21" i="6"/>
  <c r="T20" i="6"/>
  <c r="T19" i="6"/>
  <c r="K80" i="23"/>
  <c r="K87" i="23"/>
  <c r="K91" i="23"/>
  <c r="G91" i="23"/>
  <c r="G85" i="23"/>
  <c r="G80" i="23"/>
  <c r="O87" i="23"/>
  <c r="S91" i="23"/>
  <c r="S85" i="23"/>
  <c r="S80" i="23"/>
  <c r="G87" i="23"/>
  <c r="O91" i="23"/>
  <c r="O85" i="23"/>
  <c r="S87" i="23"/>
  <c r="G88" i="23"/>
  <c r="O88" i="23"/>
  <c r="K88" i="23"/>
  <c r="S88" i="23"/>
  <c r="G58" i="23" l="1"/>
  <c r="S23" i="23"/>
  <c r="S22" i="23"/>
  <c r="S25" i="23"/>
  <c r="G31" i="23"/>
  <c r="O23" i="23"/>
  <c r="O58" i="23"/>
  <c r="O24" i="23"/>
  <c r="K58" i="23"/>
  <c r="K22" i="23"/>
  <c r="G23" i="23"/>
  <c r="S58" i="23"/>
  <c r="K23" i="23"/>
  <c r="K24" i="23"/>
  <c r="G24" i="23"/>
  <c r="O25" i="23"/>
  <c r="G22" i="23"/>
  <c r="S24" i="23"/>
  <c r="O22" i="23"/>
  <c r="G25" i="23"/>
  <c r="S31" i="23"/>
  <c r="K25" i="23"/>
  <c r="O80" i="23"/>
  <c r="K85" i="23"/>
  <c r="S26" i="23"/>
  <c r="G26" i="23"/>
  <c r="K26" i="23"/>
  <c r="O26" i="23"/>
  <c r="O31" i="23"/>
  <c r="K31" i="23"/>
  <c r="X23" i="23"/>
  <c r="X80" i="23"/>
  <c r="X85" i="23"/>
  <c r="X24" i="23"/>
  <c r="X25" i="23"/>
  <c r="X88" i="23"/>
  <c r="X22" i="23"/>
  <c r="X26" i="23"/>
  <c r="X31" i="23"/>
  <c r="X58" i="23"/>
  <c r="X87" i="23"/>
  <c r="U95" i="23" l="1"/>
  <c r="W95" i="23" s="1"/>
  <c r="U74" i="23"/>
  <c r="W74" i="23" s="1"/>
  <c r="U59" i="23"/>
  <c r="W59" i="23" s="1"/>
  <c r="U73" i="23"/>
  <c r="W73" i="23" s="1"/>
  <c r="U57" i="23"/>
  <c r="W57" i="23" s="1"/>
  <c r="U65" i="23"/>
  <c r="W65" i="23" s="1"/>
  <c r="U64" i="23"/>
  <c r="W64" i="23" s="1"/>
  <c r="U63" i="23"/>
  <c r="W63" i="23" s="1"/>
  <c r="U68" i="23"/>
  <c r="W68" i="23" s="1"/>
  <c r="U81" i="23"/>
  <c r="W81" i="23" s="1"/>
  <c r="U82" i="23"/>
  <c r="W82" i="23" s="1"/>
  <c r="U62" i="23"/>
  <c r="W62" i="23" s="1"/>
  <c r="U92" i="23"/>
  <c r="W92" i="23" s="1"/>
  <c r="U93" i="23"/>
  <c r="W93" i="23" s="1"/>
  <c r="U54" i="23"/>
  <c r="W54" i="23" s="1"/>
  <c r="U32" i="23"/>
  <c r="W32" i="23" s="1"/>
  <c r="U33" i="23"/>
  <c r="W33" i="23" s="1"/>
  <c r="U34" i="23"/>
  <c r="W34" i="23" s="1"/>
  <c r="U45" i="23"/>
  <c r="W45" i="23" s="1"/>
  <c r="U44" i="23"/>
  <c r="W44" i="23" s="1"/>
  <c r="U55" i="23" l="1"/>
  <c r="W55" i="23" s="1"/>
  <c r="U86" i="23"/>
  <c r="W86" i="23" s="1"/>
  <c r="U76" i="23"/>
  <c r="W76" i="23" s="1"/>
  <c r="U70" i="23"/>
  <c r="W70" i="23" s="1"/>
  <c r="U90" i="23"/>
  <c r="W90" i="23" s="1"/>
  <c r="U50" i="23"/>
  <c r="W50" i="23" s="1"/>
  <c r="U91" i="23"/>
  <c r="W91" i="23" s="1"/>
  <c r="U53" i="23"/>
  <c r="W53" i="23" s="1"/>
  <c r="U77" i="23"/>
  <c r="W77" i="23" s="1"/>
  <c r="U72" i="23"/>
  <c r="W72" i="23" s="1"/>
  <c r="U71" i="23"/>
  <c r="W71" i="23" s="1"/>
  <c r="U67" i="23"/>
  <c r="W67" i="23" s="1"/>
  <c r="U66" i="23"/>
  <c r="W66" i="23" s="1"/>
  <c r="U20" i="23"/>
  <c r="D54" i="23"/>
  <c r="I54" i="23"/>
  <c r="N54" i="23"/>
  <c r="F54" i="23"/>
  <c r="M54" i="23"/>
  <c r="H54" i="23"/>
  <c r="P54" i="23"/>
  <c r="J54" i="23"/>
  <c r="Q54" i="23"/>
  <c r="R54" i="23"/>
  <c r="E54" i="23"/>
  <c r="L54" i="23"/>
  <c r="E82" i="23"/>
  <c r="J82" i="23"/>
  <c r="P82" i="23"/>
  <c r="F82" i="23"/>
  <c r="L82" i="23"/>
  <c r="Q82" i="23"/>
  <c r="H82" i="23"/>
  <c r="M82" i="23"/>
  <c r="R82" i="23"/>
  <c r="I82" i="23"/>
  <c r="N82" i="23"/>
  <c r="D82" i="23"/>
  <c r="H64" i="23"/>
  <c r="M64" i="23"/>
  <c r="R64" i="23"/>
  <c r="D64" i="23"/>
  <c r="I64" i="23"/>
  <c r="N64" i="23"/>
  <c r="F64" i="23"/>
  <c r="Q64" i="23"/>
  <c r="J64" i="23"/>
  <c r="L64" i="23"/>
  <c r="E64" i="23"/>
  <c r="P64" i="23"/>
  <c r="E95" i="23"/>
  <c r="J95" i="23"/>
  <c r="P95" i="23"/>
  <c r="F95" i="23"/>
  <c r="L95" i="23"/>
  <c r="Q95" i="23"/>
  <c r="H95" i="23"/>
  <c r="M95" i="23"/>
  <c r="R95" i="23"/>
  <c r="N95" i="23"/>
  <c r="I95" i="23"/>
  <c r="D95" i="23"/>
  <c r="E81" i="23"/>
  <c r="J81" i="23"/>
  <c r="P81" i="23"/>
  <c r="F81" i="23"/>
  <c r="L81" i="23"/>
  <c r="Q81" i="23"/>
  <c r="H81" i="23"/>
  <c r="M81" i="23"/>
  <c r="R81" i="23"/>
  <c r="D81" i="23"/>
  <c r="I81" i="23"/>
  <c r="N81" i="23"/>
  <c r="D20" i="23"/>
  <c r="I20" i="23"/>
  <c r="R20" i="23"/>
  <c r="J20" i="23"/>
  <c r="D44" i="23"/>
  <c r="I44" i="23"/>
  <c r="N44" i="23"/>
  <c r="J44" i="23"/>
  <c r="Q44" i="23"/>
  <c r="E44" i="23"/>
  <c r="L44" i="23"/>
  <c r="R44" i="23"/>
  <c r="F44" i="23"/>
  <c r="M44" i="23"/>
  <c r="H44" i="23"/>
  <c r="P44" i="23"/>
  <c r="H68" i="23"/>
  <c r="M68" i="23"/>
  <c r="R68" i="23"/>
  <c r="D68" i="23"/>
  <c r="I68" i="23"/>
  <c r="N68" i="23"/>
  <c r="F68" i="23"/>
  <c r="Q68" i="23"/>
  <c r="J68" i="23"/>
  <c r="L68" i="23"/>
  <c r="E68" i="23"/>
  <c r="P68" i="23"/>
  <c r="H73" i="23"/>
  <c r="M73" i="23"/>
  <c r="R73" i="23"/>
  <c r="D73" i="23"/>
  <c r="J73" i="23"/>
  <c r="Q73" i="23"/>
  <c r="E73" i="23"/>
  <c r="L73" i="23"/>
  <c r="F73" i="23"/>
  <c r="N73" i="23"/>
  <c r="I73" i="23"/>
  <c r="P73" i="23"/>
  <c r="E78" i="23"/>
  <c r="J78" i="23"/>
  <c r="P78" i="23"/>
  <c r="F78" i="23"/>
  <c r="L78" i="23"/>
  <c r="Q78" i="23"/>
  <c r="H78" i="23"/>
  <c r="M78" i="23"/>
  <c r="R78" i="23"/>
  <c r="N78" i="23"/>
  <c r="I78" i="23"/>
  <c r="D78" i="23"/>
  <c r="D34" i="23"/>
  <c r="I34" i="23"/>
  <c r="N34" i="23"/>
  <c r="H34" i="23"/>
  <c r="P34" i="23"/>
  <c r="J34" i="23"/>
  <c r="Q34" i="23"/>
  <c r="E34" i="23"/>
  <c r="L34" i="23"/>
  <c r="R34" i="23"/>
  <c r="F34" i="23"/>
  <c r="M34" i="23"/>
  <c r="E92" i="23"/>
  <c r="J92" i="23"/>
  <c r="P92" i="23"/>
  <c r="F92" i="23"/>
  <c r="L92" i="23"/>
  <c r="Q92" i="23"/>
  <c r="H92" i="23"/>
  <c r="M92" i="23"/>
  <c r="R92" i="23"/>
  <c r="D92" i="23"/>
  <c r="N92" i="23"/>
  <c r="I92" i="23"/>
  <c r="H59" i="23"/>
  <c r="M59" i="23"/>
  <c r="R59" i="23"/>
  <c r="D59" i="23"/>
  <c r="I59" i="23"/>
  <c r="N59" i="23"/>
  <c r="E59" i="23"/>
  <c r="J59" i="23"/>
  <c r="P59" i="23"/>
  <c r="Q59" i="23"/>
  <c r="F59" i="23"/>
  <c r="L59" i="23"/>
  <c r="D33" i="23"/>
  <c r="I33" i="23"/>
  <c r="N33" i="23"/>
  <c r="J33" i="23"/>
  <c r="Q33" i="23"/>
  <c r="E33" i="23"/>
  <c r="L33" i="23"/>
  <c r="R33" i="23"/>
  <c r="F33" i="23"/>
  <c r="M33" i="23"/>
  <c r="P33" i="23"/>
  <c r="H33" i="23"/>
  <c r="H62" i="23"/>
  <c r="M62" i="23"/>
  <c r="R62" i="23"/>
  <c r="D62" i="23"/>
  <c r="I62" i="23"/>
  <c r="N62" i="23"/>
  <c r="F62" i="23"/>
  <c r="Q62" i="23"/>
  <c r="J62" i="23"/>
  <c r="L62" i="23"/>
  <c r="E62" i="23"/>
  <c r="P62" i="23"/>
  <c r="H65" i="23"/>
  <c r="M65" i="23"/>
  <c r="R65" i="23"/>
  <c r="D65" i="23"/>
  <c r="I65" i="23"/>
  <c r="N65" i="23"/>
  <c r="L65" i="23"/>
  <c r="E65" i="23"/>
  <c r="P65" i="23"/>
  <c r="F65" i="23"/>
  <c r="Q65" i="23"/>
  <c r="J65" i="23"/>
  <c r="H57" i="23"/>
  <c r="M57" i="23"/>
  <c r="R57" i="23"/>
  <c r="D57" i="23"/>
  <c r="I57" i="23"/>
  <c r="N57" i="23"/>
  <c r="E57" i="23"/>
  <c r="J57" i="23"/>
  <c r="P57" i="23"/>
  <c r="L57" i="23"/>
  <c r="Q57" i="23"/>
  <c r="F57" i="23"/>
  <c r="D45" i="23"/>
  <c r="I45" i="23"/>
  <c r="N45" i="23"/>
  <c r="H45" i="23"/>
  <c r="P45" i="23"/>
  <c r="J45" i="23"/>
  <c r="Q45" i="23"/>
  <c r="E45" i="23"/>
  <c r="L45" i="23"/>
  <c r="R45" i="23"/>
  <c r="M45" i="23"/>
  <c r="F45" i="23"/>
  <c r="E93" i="23"/>
  <c r="J93" i="23"/>
  <c r="P93" i="23"/>
  <c r="F93" i="23"/>
  <c r="L93" i="23"/>
  <c r="Q93" i="23"/>
  <c r="H93" i="23"/>
  <c r="M93" i="23"/>
  <c r="R93" i="23"/>
  <c r="D93" i="23"/>
  <c r="I93" i="23"/>
  <c r="N93" i="23"/>
  <c r="H63" i="23"/>
  <c r="M63" i="23"/>
  <c r="R63" i="23"/>
  <c r="D63" i="23"/>
  <c r="I63" i="23"/>
  <c r="N63" i="23"/>
  <c r="L63" i="23"/>
  <c r="E63" i="23"/>
  <c r="P63" i="23"/>
  <c r="F63" i="23"/>
  <c r="Q63" i="23"/>
  <c r="J63" i="23"/>
  <c r="H74" i="23"/>
  <c r="M74" i="23"/>
  <c r="R74" i="23"/>
  <c r="I74" i="23"/>
  <c r="P74" i="23"/>
  <c r="D74" i="23"/>
  <c r="J74" i="23"/>
  <c r="Q74" i="23"/>
  <c r="E74" i="23"/>
  <c r="L74" i="23"/>
  <c r="F74" i="23"/>
  <c r="N74" i="23"/>
  <c r="N70" i="23"/>
  <c r="F76" i="23"/>
  <c r="L76" i="23"/>
  <c r="Q76" i="23"/>
  <c r="H76" i="23"/>
  <c r="R76" i="23"/>
  <c r="J76" i="23"/>
  <c r="D76" i="23"/>
  <c r="N76" i="23"/>
  <c r="E76" i="23"/>
  <c r="P76" i="23"/>
  <c r="I76" i="23"/>
  <c r="H55" i="23"/>
  <c r="M55" i="23"/>
  <c r="R55" i="23"/>
  <c r="N55" i="23"/>
  <c r="I55" i="23"/>
  <c r="P55" i="23"/>
  <c r="D55" i="23"/>
  <c r="J55" i="23"/>
  <c r="L55" i="23"/>
  <c r="E55" i="23"/>
  <c r="D32" i="23"/>
  <c r="I32" i="23"/>
  <c r="N32" i="23"/>
  <c r="E32" i="23"/>
  <c r="J32" i="23"/>
  <c r="P32" i="23"/>
  <c r="F32" i="23"/>
  <c r="L32" i="23"/>
  <c r="Q32" i="23"/>
  <c r="R32" i="23"/>
  <c r="H32" i="23"/>
  <c r="M32" i="23"/>
  <c r="P72" i="23"/>
  <c r="F72" i="23"/>
  <c r="H72" i="23"/>
  <c r="R72" i="23"/>
  <c r="E71" i="23"/>
  <c r="Q71" i="23"/>
  <c r="H71" i="23"/>
  <c r="M71" i="23"/>
  <c r="D67" i="23"/>
  <c r="N67" i="23"/>
  <c r="E67" i="23"/>
  <c r="P67" i="23"/>
  <c r="H67" i="23"/>
  <c r="E66" i="23"/>
  <c r="M66" i="23"/>
  <c r="R66" i="23"/>
  <c r="I90" i="23"/>
  <c r="N90" i="23"/>
  <c r="E90" i="23"/>
  <c r="J90" i="23"/>
  <c r="P90" i="23"/>
  <c r="F90" i="23"/>
  <c r="L90" i="23"/>
  <c r="Q90" i="23"/>
  <c r="H90" i="23"/>
  <c r="M90" i="23"/>
  <c r="R90" i="23"/>
  <c r="D50" i="23"/>
  <c r="H50" i="23"/>
  <c r="D86" i="23"/>
  <c r="I86" i="23"/>
  <c r="E86" i="23"/>
  <c r="J86" i="23"/>
  <c r="P86" i="23"/>
  <c r="F86" i="23"/>
  <c r="L86" i="23"/>
  <c r="Q86" i="23"/>
  <c r="M86" i="23"/>
  <c r="R86" i="23"/>
  <c r="H86" i="23"/>
  <c r="I77" i="23"/>
  <c r="J77" i="23"/>
  <c r="F77" i="23"/>
  <c r="L77" i="23"/>
  <c r="R77" i="23"/>
  <c r="M77" i="23"/>
  <c r="H77" i="23"/>
  <c r="U51" i="23"/>
  <c r="W51" i="23" s="1"/>
  <c r="U41" i="23"/>
  <c r="W41" i="23" s="1"/>
  <c r="U40" i="23"/>
  <c r="W40" i="23" s="1"/>
  <c r="H53" i="23" l="1"/>
  <c r="F67" i="23"/>
  <c r="Q77" i="23"/>
  <c r="F71" i="23"/>
  <c r="H20" i="23"/>
  <c r="P53" i="23"/>
  <c r="Q20" i="23"/>
  <c r="P77" i="23"/>
  <c r="E50" i="23"/>
  <c r="D71" i="23"/>
  <c r="Q66" i="23"/>
  <c r="N20" i="23"/>
  <c r="L66" i="23"/>
  <c r="J50" i="23"/>
  <c r="E20" i="23"/>
  <c r="H66" i="23"/>
  <c r="M20" i="23"/>
  <c r="L50" i="23"/>
  <c r="E53" i="23"/>
  <c r="J53" i="23"/>
  <c r="F53" i="23"/>
  <c r="P71" i="23"/>
  <c r="I66" i="23"/>
  <c r="J66" i="23"/>
  <c r="J71" i="23"/>
  <c r="I50" i="23"/>
  <c r="R50" i="23"/>
  <c r="L20" i="23"/>
  <c r="E72" i="23"/>
  <c r="P20" i="23"/>
  <c r="L72" i="23"/>
  <c r="R53" i="23"/>
  <c r="F20" i="23"/>
  <c r="M53" i="23"/>
  <c r="Q55" i="23"/>
  <c r="Q53" i="23"/>
  <c r="Q50" i="23"/>
  <c r="L67" i="23"/>
  <c r="F55" i="23"/>
  <c r="N72" i="23"/>
  <c r="R67" i="23"/>
  <c r="R71" i="23"/>
  <c r="F50" i="23"/>
  <c r="F66" i="23"/>
  <c r="M76" i="23"/>
  <c r="I53" i="23"/>
  <c r="M72" i="23"/>
  <c r="I71" i="23"/>
  <c r="D53" i="23"/>
  <c r="D66" i="23"/>
  <c r="M50" i="23"/>
  <c r="M67" i="23"/>
  <c r="L53" i="23"/>
  <c r="P50" i="23"/>
  <c r="F70" i="23"/>
  <c r="L70" i="23"/>
  <c r="E70" i="23"/>
  <c r="Q70" i="23"/>
  <c r="J70" i="23"/>
  <c r="D70" i="23"/>
  <c r="P70" i="23"/>
  <c r="I70" i="23"/>
  <c r="N77" i="23"/>
  <c r="N50" i="23"/>
  <c r="N66" i="23"/>
  <c r="N71" i="23"/>
  <c r="R70" i="23"/>
  <c r="I67" i="23"/>
  <c r="I72" i="23"/>
  <c r="M70" i="23"/>
  <c r="H70" i="23"/>
  <c r="E77" i="23"/>
  <c r="N53" i="23"/>
  <c r="D72" i="23"/>
  <c r="Q67" i="23"/>
  <c r="Q72" i="23"/>
  <c r="L71" i="23"/>
  <c r="P66" i="23"/>
  <c r="J67" i="23"/>
  <c r="J72" i="23"/>
  <c r="N86" i="23"/>
  <c r="D77" i="23"/>
  <c r="D90" i="23"/>
  <c r="T91" i="10"/>
  <c r="T93" i="12"/>
  <c r="X93" i="23" s="1"/>
  <c r="T92" i="12"/>
  <c r="X92" i="23" s="1"/>
  <c r="T86" i="12"/>
  <c r="T82" i="12"/>
  <c r="X82" i="23" s="1"/>
  <c r="T81" i="12"/>
  <c r="X81" i="23" s="1"/>
  <c r="T72" i="9"/>
  <c r="T72" i="12"/>
  <c r="T53" i="6"/>
  <c r="T50" i="7"/>
  <c r="T53" i="11"/>
  <c r="T90" i="9"/>
  <c r="T97" i="33"/>
  <c r="T50" i="36"/>
  <c r="T77" i="36"/>
  <c r="T71" i="41"/>
  <c r="T77" i="5"/>
  <c r="T86" i="5"/>
  <c r="T53" i="5"/>
  <c r="T50" i="5"/>
  <c r="T90" i="5"/>
  <c r="T66" i="5"/>
  <c r="T67" i="5"/>
  <c r="T71" i="5"/>
  <c r="T72" i="5"/>
  <c r="T32" i="5"/>
  <c r="X32" i="23" s="1"/>
  <c r="T50" i="6"/>
  <c r="T71" i="8"/>
  <c r="T72" i="8"/>
  <c r="T86" i="8"/>
  <c r="T53" i="10"/>
  <c r="T76" i="11"/>
  <c r="T50" i="11"/>
  <c r="T97" i="11"/>
  <c r="T66" i="11"/>
  <c r="T72" i="11"/>
  <c r="T67" i="11"/>
  <c r="T71" i="11"/>
  <c r="T53" i="12"/>
  <c r="T55" i="12"/>
  <c r="T45" i="12"/>
  <c r="X45" i="23" s="1"/>
  <c r="T33" i="12"/>
  <c r="X33" i="23" s="1"/>
  <c r="T50" i="12"/>
  <c r="T34" i="12"/>
  <c r="X34" i="23" s="1"/>
  <c r="T44" i="12"/>
  <c r="X44" i="23" s="1"/>
  <c r="T20" i="12"/>
  <c r="T54" i="12"/>
  <c r="X54" i="23" s="1"/>
  <c r="T66" i="13"/>
  <c r="T72" i="13"/>
  <c r="T86" i="13"/>
  <c r="T67" i="13"/>
  <c r="T97" i="13"/>
  <c r="T67" i="14"/>
  <c r="T71" i="14"/>
  <c r="T72" i="14"/>
  <c r="T66" i="14"/>
  <c r="T66" i="15"/>
  <c r="T53" i="15"/>
  <c r="T86" i="15"/>
  <c r="T67" i="15"/>
  <c r="T20" i="15"/>
  <c r="T71" i="15"/>
  <c r="T72" i="15"/>
  <c r="T53" i="17"/>
  <c r="T20" i="33"/>
  <c r="T71" i="33"/>
  <c r="T50" i="33"/>
  <c r="T66" i="33"/>
  <c r="T67" i="33"/>
  <c r="T53" i="33"/>
  <c r="T71" i="37"/>
  <c r="T66" i="37"/>
  <c r="T50" i="42"/>
  <c r="T20" i="42"/>
  <c r="T97" i="42"/>
  <c r="T55" i="6"/>
  <c r="X55" i="23" s="1"/>
  <c r="T71" i="6"/>
  <c r="T66" i="6"/>
  <c r="T72" i="6"/>
  <c r="T90" i="7"/>
  <c r="T86" i="7"/>
  <c r="T72" i="7"/>
  <c r="T67" i="7"/>
  <c r="T70" i="7"/>
  <c r="T76" i="7"/>
  <c r="X76" i="23" s="1"/>
  <c r="T66" i="8"/>
  <c r="T67" i="8"/>
  <c r="T97" i="8"/>
  <c r="T50" i="8"/>
  <c r="T91" i="8"/>
  <c r="T90" i="8"/>
  <c r="T50" i="10"/>
  <c r="T86" i="10"/>
  <c r="T90" i="10"/>
  <c r="T67" i="10"/>
  <c r="T97" i="10"/>
  <c r="T66" i="10"/>
  <c r="T72" i="10"/>
  <c r="T71" i="10"/>
  <c r="T71" i="9"/>
  <c r="T50" i="9"/>
  <c r="T66" i="9"/>
  <c r="T53" i="9"/>
  <c r="T67" i="9"/>
  <c r="T67" i="12"/>
  <c r="T63" i="12"/>
  <c r="X63" i="23" s="1"/>
  <c r="T71" i="12"/>
  <c r="T57" i="12"/>
  <c r="X57" i="23" s="1"/>
  <c r="T65" i="12"/>
  <c r="X65" i="23" s="1"/>
  <c r="T62" i="12"/>
  <c r="X62" i="23" s="1"/>
  <c r="T59" i="12"/>
  <c r="X59" i="23" s="1"/>
  <c r="T66" i="12"/>
  <c r="T78" i="12"/>
  <c r="X78" i="23" s="1"/>
  <c r="T73" i="12"/>
  <c r="X73" i="23" s="1"/>
  <c r="T68" i="12"/>
  <c r="X68" i="23" s="1"/>
  <c r="T90" i="12"/>
  <c r="T77" i="12"/>
  <c r="T95" i="12"/>
  <c r="X95" i="23" s="1"/>
  <c r="T64" i="12"/>
  <c r="X64" i="23" s="1"/>
  <c r="T20" i="13"/>
  <c r="T20" i="14"/>
  <c r="T50" i="14"/>
  <c r="T50" i="18"/>
  <c r="T97" i="18"/>
  <c r="T20" i="18"/>
  <c r="T50" i="37"/>
  <c r="T66" i="36"/>
  <c r="T53" i="36"/>
  <c r="T67" i="36"/>
  <c r="T71" i="38"/>
  <c r="T50" i="38"/>
  <c r="T97" i="38"/>
  <c r="T50" i="41"/>
  <c r="T20" i="41"/>
  <c r="T71" i="42"/>
  <c r="T53" i="42"/>
  <c r="T77" i="42"/>
  <c r="T66" i="42"/>
  <c r="T79" i="42"/>
  <c r="T77" i="6"/>
  <c r="T97" i="6"/>
  <c r="T90" i="6"/>
  <c r="T86" i="6"/>
  <c r="T77" i="7"/>
  <c r="T53" i="7"/>
  <c r="T66" i="7"/>
  <c r="T71" i="7"/>
  <c r="T86" i="9"/>
  <c r="T53" i="13"/>
  <c r="T86" i="14"/>
  <c r="T50" i="15"/>
  <c r="T20" i="17"/>
  <c r="T97" i="17"/>
  <c r="T50" i="17"/>
  <c r="T72" i="17"/>
  <c r="T86" i="17"/>
  <c r="T66" i="17"/>
  <c r="T71" i="17"/>
  <c r="T66" i="18"/>
  <c r="T71" i="18"/>
  <c r="T20" i="19"/>
  <c r="T66" i="19"/>
  <c r="T70" i="19"/>
  <c r="T50" i="19"/>
  <c r="T53" i="19"/>
  <c r="T53" i="37"/>
  <c r="T20" i="37"/>
  <c r="T97" i="36"/>
  <c r="T20" i="36"/>
  <c r="T20" i="38"/>
  <c r="T66" i="41"/>
  <c r="T53" i="41"/>
  <c r="T53" i="8"/>
  <c r="T70" i="12"/>
  <c r="T74" i="12"/>
  <c r="X74" i="23" s="1"/>
  <c r="T50" i="13"/>
  <c r="T53" i="14"/>
  <c r="T53" i="18"/>
  <c r="T77" i="38"/>
  <c r="T66" i="38"/>
  <c r="T53" i="38"/>
  <c r="S71" i="23"/>
  <c r="G57" i="23"/>
  <c r="K33" i="23"/>
  <c r="K34" i="23"/>
  <c r="G68" i="23"/>
  <c r="S44" i="23"/>
  <c r="G95" i="23"/>
  <c r="S64" i="23"/>
  <c r="G64" i="23"/>
  <c r="O54" i="23"/>
  <c r="O63" i="23"/>
  <c r="S93" i="23"/>
  <c r="O65" i="23"/>
  <c r="S33" i="23"/>
  <c r="O33" i="23"/>
  <c r="K92" i="23"/>
  <c r="S92" i="23"/>
  <c r="K78" i="23"/>
  <c r="S78" i="23"/>
  <c r="K44" i="23"/>
  <c r="O44" i="23"/>
  <c r="K81" i="23"/>
  <c r="S81" i="23"/>
  <c r="K95" i="23"/>
  <c r="S95" i="23"/>
  <c r="K82" i="23"/>
  <c r="S82" i="23"/>
  <c r="S54" i="23"/>
  <c r="K45" i="23"/>
  <c r="G65" i="23"/>
  <c r="G62" i="23"/>
  <c r="O59" i="23"/>
  <c r="G59" i="23"/>
  <c r="G78" i="23"/>
  <c r="S73" i="23"/>
  <c r="O73" i="23"/>
  <c r="G73" i="23"/>
  <c r="S68" i="23"/>
  <c r="G82" i="23"/>
  <c r="D40" i="23"/>
  <c r="I40" i="23"/>
  <c r="N40" i="23"/>
  <c r="F40" i="23"/>
  <c r="M40" i="23"/>
  <c r="H40" i="23"/>
  <c r="P40" i="23"/>
  <c r="J40" i="23"/>
  <c r="Q40" i="23"/>
  <c r="E40" i="23"/>
  <c r="L40" i="23"/>
  <c r="R40" i="23"/>
  <c r="K93" i="23"/>
  <c r="O70" i="23"/>
  <c r="O74" i="23"/>
  <c r="G74" i="23"/>
  <c r="G93" i="23"/>
  <c r="O57" i="23"/>
  <c r="O62" i="23"/>
  <c r="G92" i="23"/>
  <c r="O68" i="23"/>
  <c r="G81" i="23"/>
  <c r="O64" i="23"/>
  <c r="K54" i="23"/>
  <c r="G63" i="23"/>
  <c r="S62" i="23"/>
  <c r="D51" i="23"/>
  <c r="I51" i="23"/>
  <c r="N51" i="23"/>
  <c r="J51" i="23"/>
  <c r="Q51" i="23"/>
  <c r="E51" i="23"/>
  <c r="L51" i="23"/>
  <c r="R51" i="23"/>
  <c r="F51" i="23"/>
  <c r="M51" i="23"/>
  <c r="H51" i="23"/>
  <c r="P51" i="23"/>
  <c r="S74" i="23"/>
  <c r="K74" i="23"/>
  <c r="S63" i="23"/>
  <c r="K63" i="23"/>
  <c r="O93" i="23"/>
  <c r="O45" i="23"/>
  <c r="S45" i="23"/>
  <c r="G45" i="23"/>
  <c r="S57" i="23"/>
  <c r="K57" i="23"/>
  <c r="S65" i="23"/>
  <c r="K65" i="23"/>
  <c r="K62" i="23"/>
  <c r="G33" i="23"/>
  <c r="S59" i="23"/>
  <c r="K59" i="23"/>
  <c r="O92" i="23"/>
  <c r="O34" i="23"/>
  <c r="S34" i="23"/>
  <c r="G34" i="23"/>
  <c r="O78" i="23"/>
  <c r="K73" i="23"/>
  <c r="K68" i="23"/>
  <c r="G44" i="23"/>
  <c r="O81" i="23"/>
  <c r="O95" i="23"/>
  <c r="K64" i="23"/>
  <c r="O82" i="23"/>
  <c r="G54" i="23"/>
  <c r="G76" i="23"/>
  <c r="K76" i="23"/>
  <c r="S76" i="23"/>
  <c r="O76" i="23"/>
  <c r="G55" i="23"/>
  <c r="O55" i="23"/>
  <c r="S55" i="23"/>
  <c r="K55" i="23"/>
  <c r="K86" i="23"/>
  <c r="O86" i="23"/>
  <c r="O90" i="23"/>
  <c r="O72" i="23"/>
  <c r="O32" i="23"/>
  <c r="S86" i="23"/>
  <c r="K32" i="23"/>
  <c r="S90" i="23"/>
  <c r="S32" i="23"/>
  <c r="K90" i="23"/>
  <c r="G77" i="23"/>
  <c r="G86" i="23"/>
  <c r="G90" i="23"/>
  <c r="G32" i="23"/>
  <c r="U83" i="23"/>
  <c r="W83" i="23" s="1"/>
  <c r="U96" i="23"/>
  <c r="W96" i="23" s="1"/>
  <c r="U39" i="23"/>
  <c r="W39" i="23" s="1"/>
  <c r="U38" i="23"/>
  <c r="W38" i="23" s="1"/>
  <c r="U36" i="23"/>
  <c r="W36" i="23" s="1"/>
  <c r="G67" i="23" l="1"/>
  <c r="O20" i="23"/>
  <c r="S20" i="23"/>
  <c r="K50" i="23"/>
  <c r="K20" i="23"/>
  <c r="G66" i="23"/>
  <c r="K66" i="23"/>
  <c r="S50" i="23"/>
  <c r="S72" i="23"/>
  <c r="S67" i="23"/>
  <c r="O50" i="23"/>
  <c r="K67" i="23"/>
  <c r="K70" i="23"/>
  <c r="S70" i="23"/>
  <c r="K72" i="23"/>
  <c r="S53" i="23"/>
  <c r="O71" i="23"/>
  <c r="G71" i="23"/>
  <c r="O67" i="23"/>
  <c r="S66" i="23"/>
  <c r="G70" i="23"/>
  <c r="K77" i="23"/>
  <c r="G72" i="23"/>
  <c r="S77" i="23"/>
  <c r="G50" i="23"/>
  <c r="G53" i="23"/>
  <c r="O66" i="23"/>
  <c r="O53" i="23"/>
  <c r="K71" i="23"/>
  <c r="K53" i="23"/>
  <c r="G20" i="23"/>
  <c r="O77" i="23"/>
  <c r="X91" i="23"/>
  <c r="X67" i="23"/>
  <c r="T51" i="12"/>
  <c r="X51" i="23" s="1"/>
  <c r="T40" i="12"/>
  <c r="X40" i="23" s="1"/>
  <c r="X66" i="23"/>
  <c r="X86" i="23"/>
  <c r="X70" i="23"/>
  <c r="X72" i="23"/>
  <c r="X90" i="23"/>
  <c r="X77" i="23"/>
  <c r="T41" i="12"/>
  <c r="X71" i="23"/>
  <c r="X50" i="23"/>
  <c r="X20" i="23"/>
  <c r="X53" i="23"/>
  <c r="D38" i="23"/>
  <c r="I38" i="23"/>
  <c r="N38" i="23"/>
  <c r="J38" i="23"/>
  <c r="Q38" i="23"/>
  <c r="E38" i="23"/>
  <c r="L38" i="23"/>
  <c r="R38" i="23"/>
  <c r="F38" i="23"/>
  <c r="M38" i="23"/>
  <c r="H38" i="23"/>
  <c r="P38" i="23"/>
  <c r="K40" i="23"/>
  <c r="D39" i="23"/>
  <c r="I39" i="23"/>
  <c r="N39" i="23"/>
  <c r="H39" i="23"/>
  <c r="P39" i="23"/>
  <c r="J39" i="23"/>
  <c r="Q39" i="23"/>
  <c r="E39" i="23"/>
  <c r="L39" i="23"/>
  <c r="R39" i="23"/>
  <c r="F39" i="23"/>
  <c r="M39" i="23"/>
  <c r="G51" i="23"/>
  <c r="G40" i="23"/>
  <c r="S51" i="23"/>
  <c r="E96" i="23"/>
  <c r="J96" i="23"/>
  <c r="P96" i="23"/>
  <c r="F96" i="23"/>
  <c r="L96" i="23"/>
  <c r="Q96" i="23"/>
  <c r="H96" i="23"/>
  <c r="M96" i="23"/>
  <c r="R96" i="23"/>
  <c r="D96" i="23"/>
  <c r="N96" i="23"/>
  <c r="I96" i="23"/>
  <c r="E83" i="23"/>
  <c r="J83" i="23"/>
  <c r="P83" i="23"/>
  <c r="F83" i="23"/>
  <c r="L83" i="23"/>
  <c r="Q83" i="23"/>
  <c r="H83" i="23"/>
  <c r="M83" i="23"/>
  <c r="R83" i="23"/>
  <c r="N83" i="23"/>
  <c r="I83" i="23"/>
  <c r="D83" i="23"/>
  <c r="K51" i="23"/>
  <c r="O51" i="23"/>
  <c r="O40" i="23"/>
  <c r="S40" i="23"/>
  <c r="U27" i="23"/>
  <c r="W27" i="23" s="1"/>
  <c r="U28" i="23"/>
  <c r="W28" i="23" s="1"/>
  <c r="U29" i="23"/>
  <c r="U21" i="23"/>
  <c r="W21" i="23" s="1"/>
  <c r="U19" i="23"/>
  <c r="E36" i="23" l="1"/>
  <c r="R36" i="23"/>
  <c r="L36" i="23"/>
  <c r="Q36" i="23"/>
  <c r="J36" i="23"/>
  <c r="P36" i="23"/>
  <c r="H36" i="23"/>
  <c r="D36" i="23"/>
  <c r="M36" i="23"/>
  <c r="F36" i="23"/>
  <c r="N36" i="23"/>
  <c r="I36" i="23"/>
  <c r="T83" i="12"/>
  <c r="X83" i="23" s="1"/>
  <c r="T36" i="12"/>
  <c r="X36" i="23" s="1"/>
  <c r="T38" i="12"/>
  <c r="X38" i="23" s="1"/>
  <c r="T96" i="12"/>
  <c r="X96" i="23" s="1"/>
  <c r="T39" i="12"/>
  <c r="X39" i="23" s="1"/>
  <c r="F21" i="23"/>
  <c r="L21" i="23"/>
  <c r="Q21" i="23"/>
  <c r="H21" i="23"/>
  <c r="M21" i="23"/>
  <c r="R21" i="23"/>
  <c r="D21" i="23"/>
  <c r="I21" i="23"/>
  <c r="N21" i="23"/>
  <c r="E21" i="23"/>
  <c r="J21" i="23"/>
  <c r="P21" i="23"/>
  <c r="K96" i="23"/>
  <c r="S96" i="23"/>
  <c r="S38" i="23"/>
  <c r="D28" i="23"/>
  <c r="I28" i="23"/>
  <c r="N28" i="23"/>
  <c r="F28" i="23"/>
  <c r="L28" i="23"/>
  <c r="Q28" i="23"/>
  <c r="H28" i="23"/>
  <c r="R28" i="23"/>
  <c r="J28" i="23"/>
  <c r="M28" i="23"/>
  <c r="P28" i="23"/>
  <c r="E28" i="23"/>
  <c r="G96" i="23"/>
  <c r="O39" i="23"/>
  <c r="S39" i="23"/>
  <c r="G39" i="23"/>
  <c r="K38" i="23"/>
  <c r="O38" i="23"/>
  <c r="K83" i="23"/>
  <c r="S83" i="23"/>
  <c r="D19" i="23"/>
  <c r="I19" i="23"/>
  <c r="N19" i="23"/>
  <c r="F19" i="23"/>
  <c r="L19" i="23"/>
  <c r="Q19" i="23"/>
  <c r="M19" i="23"/>
  <c r="P19" i="23"/>
  <c r="E19" i="23"/>
  <c r="R19" i="23"/>
  <c r="H19" i="23"/>
  <c r="J19" i="23"/>
  <c r="D27" i="23"/>
  <c r="I27" i="23"/>
  <c r="N27" i="23"/>
  <c r="F27" i="23"/>
  <c r="L27" i="23"/>
  <c r="Q27" i="23"/>
  <c r="M27" i="23"/>
  <c r="J27" i="23"/>
  <c r="P27" i="23"/>
  <c r="E27" i="23"/>
  <c r="R27" i="23"/>
  <c r="H27" i="23"/>
  <c r="O83" i="23"/>
  <c r="O96" i="23"/>
  <c r="K39" i="23"/>
  <c r="G83" i="23"/>
  <c r="G38" i="23"/>
  <c r="W20" i="23"/>
  <c r="W19" i="23"/>
  <c r="K36" i="23" l="1"/>
  <c r="G36" i="23"/>
  <c r="O36" i="23"/>
  <c r="S36" i="23"/>
  <c r="AB49" i="23"/>
  <c r="AB50" i="23" s="1"/>
  <c r="AA49" i="23"/>
  <c r="AA50" i="23" s="1"/>
  <c r="AD49" i="23"/>
  <c r="AD50" i="23" s="1"/>
  <c r="AC49" i="23"/>
  <c r="AC50" i="23" s="1"/>
  <c r="T79" i="12"/>
  <c r="T21" i="36"/>
  <c r="X21" i="23" s="1"/>
  <c r="T27" i="12"/>
  <c r="X27" i="23" s="1"/>
  <c r="T19" i="12"/>
  <c r="X19" i="23" s="1"/>
  <c r="T28" i="12"/>
  <c r="X28" i="23" s="1"/>
  <c r="T29" i="12"/>
  <c r="X29" i="23" s="1"/>
  <c r="G21" i="23"/>
  <c r="O21" i="23"/>
  <c r="S21" i="23"/>
  <c r="K21" i="23"/>
  <c r="K27" i="23"/>
  <c r="S19" i="23"/>
  <c r="K19" i="23"/>
  <c r="S28" i="23"/>
  <c r="K28" i="23"/>
  <c r="S27" i="23"/>
  <c r="O27" i="23"/>
  <c r="G27" i="23"/>
  <c r="O19" i="23"/>
  <c r="G19" i="23"/>
  <c r="O28" i="23"/>
  <c r="G28" i="23"/>
  <c r="AF50" i="23" l="1"/>
  <c r="AF51" i="23" s="1"/>
  <c r="T89" i="12"/>
  <c r="T37" i="12"/>
  <c r="T94" i="12"/>
  <c r="T61" i="12"/>
  <c r="T42" i="12"/>
  <c r="T69" i="12"/>
  <c r="T18" i="12"/>
  <c r="T49" i="12"/>
  <c r="T56" i="12"/>
  <c r="T75" i="12"/>
  <c r="T84" i="12"/>
  <c r="T47" i="12" l="1"/>
  <c r="T30" i="12"/>
  <c r="T16" i="12" l="1"/>
  <c r="H100" i="12"/>
  <c r="C100" i="12"/>
  <c r="Q100" i="12"/>
  <c r="R100" i="12"/>
  <c r="L100" i="12"/>
  <c r="J100" i="12"/>
  <c r="E100" i="12"/>
  <c r="F100" i="12"/>
  <c r="N100" i="12"/>
  <c r="M100" i="12"/>
  <c r="P100" i="12"/>
  <c r="I100" i="12"/>
  <c r="T99" i="12" l="1"/>
  <c r="D100" i="12"/>
  <c r="K100" i="12"/>
  <c r="G100" i="12"/>
  <c r="O100" i="12"/>
  <c r="S100" i="12" l="1"/>
  <c r="T94" i="41" l="1"/>
  <c r="T89" i="41"/>
  <c r="T18" i="19"/>
  <c r="T18" i="37"/>
  <c r="T49" i="41"/>
  <c r="T18" i="17"/>
  <c r="T18" i="38"/>
  <c r="T84" i="41"/>
  <c r="T18" i="18"/>
  <c r="T18" i="33"/>
  <c r="T18" i="36"/>
  <c r="T18" i="41"/>
  <c r="T56" i="18"/>
  <c r="T56" i="33"/>
  <c r="T56" i="37"/>
  <c r="T56" i="38"/>
  <c r="T49" i="17"/>
  <c r="T89" i="18"/>
  <c r="T49" i="19"/>
  <c r="T49" i="37"/>
  <c r="T42" i="36"/>
  <c r="T49" i="38"/>
  <c r="T79" i="38"/>
  <c r="T75" i="38"/>
  <c r="T89" i="38"/>
  <c r="T69" i="41"/>
  <c r="T79" i="41"/>
  <c r="T84" i="42"/>
  <c r="T89" i="42"/>
  <c r="T61" i="42"/>
  <c r="T56" i="42"/>
  <c r="T75" i="42"/>
  <c r="T69" i="42"/>
  <c r="T94" i="42"/>
  <c r="T56" i="17"/>
  <c r="T42" i="17"/>
  <c r="T94" i="18"/>
  <c r="T42" i="18"/>
  <c r="T79" i="18"/>
  <c r="T37" i="18"/>
  <c r="T75" i="33"/>
  <c r="T49" i="33"/>
  <c r="T89" i="33"/>
  <c r="T69" i="33"/>
  <c r="T42" i="33"/>
  <c r="T84" i="33"/>
  <c r="T61" i="33"/>
  <c r="T37" i="33"/>
  <c r="T79" i="33"/>
  <c r="T94" i="37"/>
  <c r="T75" i="37"/>
  <c r="T89" i="37"/>
  <c r="T69" i="37"/>
  <c r="T84" i="37"/>
  <c r="T61" i="37"/>
  <c r="T79" i="37"/>
  <c r="T89" i="36"/>
  <c r="T61" i="41"/>
  <c r="T75" i="41"/>
  <c r="T69" i="17"/>
  <c r="T94" i="17"/>
  <c r="T84" i="17"/>
  <c r="T61" i="17"/>
  <c r="T79" i="17"/>
  <c r="T37" i="17"/>
  <c r="T75" i="17"/>
  <c r="T84" i="18"/>
  <c r="T89" i="19"/>
  <c r="T69" i="19"/>
  <c r="T42" i="19"/>
  <c r="T94" i="19"/>
  <c r="T84" i="19"/>
  <c r="T61" i="19"/>
  <c r="T37" i="19"/>
  <c r="T94" i="33"/>
  <c r="T42" i="37"/>
  <c r="T49" i="36"/>
  <c r="T69" i="36"/>
  <c r="T75" i="36"/>
  <c r="T61" i="36"/>
  <c r="T37" i="36"/>
  <c r="T56" i="36"/>
  <c r="T94" i="36"/>
  <c r="T84" i="38"/>
  <c r="T89" i="17"/>
  <c r="T18" i="42"/>
  <c r="T56" i="41"/>
  <c r="T75" i="18"/>
  <c r="T49" i="18"/>
  <c r="T69" i="18"/>
  <c r="T61" i="18"/>
  <c r="T79" i="19"/>
  <c r="T56" i="19"/>
  <c r="T75" i="19"/>
  <c r="T37" i="37"/>
  <c r="T79" i="36"/>
  <c r="T84" i="36"/>
  <c r="T61" i="38"/>
  <c r="T37" i="38"/>
  <c r="T94" i="38"/>
  <c r="T69" i="38"/>
  <c r="T42" i="38"/>
  <c r="T42" i="41"/>
  <c r="T37" i="41"/>
  <c r="T37" i="42"/>
  <c r="T49" i="42"/>
  <c r="T42" i="42"/>
  <c r="D60" i="23"/>
  <c r="I60" i="23"/>
  <c r="N60" i="23"/>
  <c r="H60" i="23"/>
  <c r="E60" i="23"/>
  <c r="J60" i="23"/>
  <c r="P60" i="23"/>
  <c r="M60" i="23"/>
  <c r="F60" i="23"/>
  <c r="L60" i="23"/>
  <c r="Q60" i="23"/>
  <c r="R60" i="23"/>
  <c r="C100" i="41"/>
  <c r="U94" i="23"/>
  <c r="W94" i="23" s="1"/>
  <c r="U89" i="23"/>
  <c r="W89" i="23" s="1"/>
  <c r="U84" i="23"/>
  <c r="W84" i="23" s="1"/>
  <c r="U79" i="23"/>
  <c r="W79" i="23" s="1"/>
  <c r="U75" i="23"/>
  <c r="W75" i="23" s="1"/>
  <c r="U69" i="23"/>
  <c r="W69" i="23" s="1"/>
  <c r="T42" i="13" l="1"/>
  <c r="T37" i="11"/>
  <c r="T18" i="9"/>
  <c r="T30" i="37"/>
  <c r="T18" i="8"/>
  <c r="T18" i="13"/>
  <c r="T18" i="14"/>
  <c r="T49" i="14"/>
  <c r="T18" i="15"/>
  <c r="T89" i="6"/>
  <c r="T84" i="6"/>
  <c r="T79" i="6"/>
  <c r="T75" i="6"/>
  <c r="T94" i="6"/>
  <c r="T84" i="7"/>
  <c r="T89" i="7"/>
  <c r="T69" i="7"/>
  <c r="T75" i="7"/>
  <c r="T84" i="8"/>
  <c r="T37" i="8"/>
  <c r="T89" i="10"/>
  <c r="T37" i="10"/>
  <c r="T37" i="9"/>
  <c r="T94" i="9"/>
  <c r="T75" i="9"/>
  <c r="T42" i="9"/>
  <c r="T42" i="11"/>
  <c r="T49" i="11"/>
  <c r="T37" i="13"/>
  <c r="T49" i="13"/>
  <c r="T37" i="14"/>
  <c r="T42" i="14"/>
  <c r="T56" i="14"/>
  <c r="T84" i="15"/>
  <c r="T61" i="15"/>
  <c r="T37" i="15"/>
  <c r="T75" i="15"/>
  <c r="T49" i="15"/>
  <c r="T42" i="15"/>
  <c r="T79" i="15"/>
  <c r="T56" i="15"/>
  <c r="T69" i="15"/>
  <c r="T30" i="19"/>
  <c r="T30" i="41"/>
  <c r="T30" i="42"/>
  <c r="T30" i="36"/>
  <c r="T30" i="17"/>
  <c r="T69" i="6"/>
  <c r="T94" i="7"/>
  <c r="T42" i="10"/>
  <c r="T61" i="9"/>
  <c r="T84" i="14"/>
  <c r="T79" i="14"/>
  <c r="T94" i="14"/>
  <c r="T89" i="14"/>
  <c r="T89" i="15"/>
  <c r="T94" i="15"/>
  <c r="T30" i="38"/>
  <c r="T42" i="6"/>
  <c r="T79" i="8"/>
  <c r="T75" i="8"/>
  <c r="T69" i="8"/>
  <c r="T42" i="8"/>
  <c r="T56" i="9"/>
  <c r="T49" i="9"/>
  <c r="T60" i="7"/>
  <c r="X60" i="23" s="1"/>
  <c r="T30" i="33"/>
  <c r="T30" i="18"/>
  <c r="T47" i="19"/>
  <c r="T47" i="37"/>
  <c r="T47" i="17"/>
  <c r="T47" i="36"/>
  <c r="T47" i="18"/>
  <c r="T47" i="38"/>
  <c r="T47" i="33"/>
  <c r="T47" i="41"/>
  <c r="T47" i="42"/>
  <c r="T49" i="8"/>
  <c r="T18" i="10"/>
  <c r="T18" i="11"/>
  <c r="T79" i="7"/>
  <c r="T42" i="7"/>
  <c r="T94" i="8"/>
  <c r="T61" i="8"/>
  <c r="T56" i="8"/>
  <c r="T89" i="8"/>
  <c r="T94" i="10"/>
  <c r="T75" i="10"/>
  <c r="T49" i="10"/>
  <c r="T61" i="10"/>
  <c r="T56" i="10"/>
  <c r="T69" i="10"/>
  <c r="T84" i="10"/>
  <c r="T79" i="10"/>
  <c r="T84" i="9"/>
  <c r="T79" i="9"/>
  <c r="T69" i="9"/>
  <c r="T89" i="9"/>
  <c r="T84" i="11"/>
  <c r="T56" i="11"/>
  <c r="T79" i="11"/>
  <c r="T61" i="11"/>
  <c r="T89" i="11"/>
  <c r="T94" i="11"/>
  <c r="T75" i="11"/>
  <c r="T69" i="11"/>
  <c r="T84" i="13"/>
  <c r="T61" i="13"/>
  <c r="T79" i="13"/>
  <c r="T56" i="13"/>
  <c r="T89" i="13"/>
  <c r="T94" i="13"/>
  <c r="T75" i="13"/>
  <c r="T69" i="13"/>
  <c r="T61" i="14"/>
  <c r="T75" i="14"/>
  <c r="T69" i="14"/>
  <c r="H100" i="37"/>
  <c r="Q100" i="36"/>
  <c r="C100" i="38"/>
  <c r="C100" i="19"/>
  <c r="D79" i="23"/>
  <c r="I79" i="23"/>
  <c r="N79" i="23"/>
  <c r="E79" i="23"/>
  <c r="J79" i="23"/>
  <c r="P79" i="23"/>
  <c r="F79" i="23"/>
  <c r="L79" i="23"/>
  <c r="Q79" i="23"/>
  <c r="R79" i="23"/>
  <c r="H79" i="23"/>
  <c r="M79" i="23"/>
  <c r="D84" i="23"/>
  <c r="I84" i="23"/>
  <c r="N84" i="23"/>
  <c r="E84" i="23"/>
  <c r="J84" i="23"/>
  <c r="P84" i="23"/>
  <c r="F84" i="23"/>
  <c r="L84" i="23"/>
  <c r="Q84" i="23"/>
  <c r="H84" i="23"/>
  <c r="M84" i="23"/>
  <c r="R84" i="23"/>
  <c r="D69" i="23"/>
  <c r="I69" i="23"/>
  <c r="N69" i="23"/>
  <c r="E69" i="23"/>
  <c r="J69" i="23"/>
  <c r="P69" i="23"/>
  <c r="F69" i="23"/>
  <c r="L69" i="23"/>
  <c r="Q69" i="23"/>
  <c r="R69" i="23"/>
  <c r="H69" i="23"/>
  <c r="M69" i="23"/>
  <c r="D89" i="23"/>
  <c r="I89" i="23"/>
  <c r="N89" i="23"/>
  <c r="E89" i="23"/>
  <c r="J89" i="23"/>
  <c r="P89" i="23"/>
  <c r="F89" i="23"/>
  <c r="L89" i="23"/>
  <c r="Q89" i="23"/>
  <c r="R89" i="23"/>
  <c r="M89" i="23"/>
  <c r="H89" i="23"/>
  <c r="D75" i="23"/>
  <c r="I75" i="23"/>
  <c r="N75" i="23"/>
  <c r="E75" i="23"/>
  <c r="J75" i="23"/>
  <c r="P75" i="23"/>
  <c r="F75" i="23"/>
  <c r="L75" i="23"/>
  <c r="Q75" i="23"/>
  <c r="M75" i="23"/>
  <c r="R75" i="23"/>
  <c r="H75" i="23"/>
  <c r="D94" i="23"/>
  <c r="I94" i="23"/>
  <c r="N94" i="23"/>
  <c r="E94" i="23"/>
  <c r="J94" i="23"/>
  <c r="P94" i="23"/>
  <c r="F94" i="23"/>
  <c r="L94" i="23"/>
  <c r="Q94" i="23"/>
  <c r="H94" i="23"/>
  <c r="M94" i="23"/>
  <c r="R94" i="23"/>
  <c r="C100" i="42"/>
  <c r="C100" i="17"/>
  <c r="N100" i="37"/>
  <c r="L100" i="37"/>
  <c r="H100" i="41"/>
  <c r="M100" i="41"/>
  <c r="R100" i="41"/>
  <c r="E100" i="41"/>
  <c r="J100" i="41"/>
  <c r="P100" i="41"/>
  <c r="L100" i="41"/>
  <c r="F100" i="41"/>
  <c r="Q100" i="41"/>
  <c r="I100" i="41"/>
  <c r="N100" i="41"/>
  <c r="S60" i="23"/>
  <c r="O60" i="23"/>
  <c r="K60" i="23"/>
  <c r="G60" i="23"/>
  <c r="C100" i="11"/>
  <c r="C100" i="13"/>
  <c r="C100" i="15"/>
  <c r="T99" i="41" l="1"/>
  <c r="T30" i="15"/>
  <c r="T30" i="11"/>
  <c r="T16" i="15"/>
  <c r="T16" i="38"/>
  <c r="T16" i="11"/>
  <c r="T16" i="37"/>
  <c r="T47" i="13"/>
  <c r="T47" i="11"/>
  <c r="T47" i="15"/>
  <c r="T47" i="10"/>
  <c r="T47" i="8"/>
  <c r="T47" i="14"/>
  <c r="T16" i="41"/>
  <c r="T30" i="8"/>
  <c r="T16" i="36"/>
  <c r="T30" i="14"/>
  <c r="T16" i="33"/>
  <c r="T30" i="13"/>
  <c r="T30" i="10"/>
  <c r="T16" i="17"/>
  <c r="T94" i="5"/>
  <c r="X94" i="23" s="1"/>
  <c r="T75" i="5"/>
  <c r="X75" i="23" s="1"/>
  <c r="T89" i="5"/>
  <c r="X89" i="23" s="1"/>
  <c r="T69" i="5"/>
  <c r="X69" i="23" s="1"/>
  <c r="T84" i="5"/>
  <c r="X84" i="23" s="1"/>
  <c r="T79" i="5"/>
  <c r="X79" i="23" s="1"/>
  <c r="T61" i="7"/>
  <c r="T16" i="42"/>
  <c r="T16" i="13"/>
  <c r="T56" i="7"/>
  <c r="T16" i="18"/>
  <c r="T30" i="9"/>
  <c r="T16" i="19"/>
  <c r="I100" i="37"/>
  <c r="P100" i="37"/>
  <c r="J100" i="19"/>
  <c r="H100" i="38"/>
  <c r="Q100" i="19"/>
  <c r="Q100" i="37"/>
  <c r="L100" i="38"/>
  <c r="J100" i="38"/>
  <c r="F100" i="38"/>
  <c r="N100" i="38"/>
  <c r="R100" i="38"/>
  <c r="I100" i="38"/>
  <c r="Q100" i="38"/>
  <c r="E100" i="38"/>
  <c r="N100" i="42"/>
  <c r="P100" i="38"/>
  <c r="M100" i="38"/>
  <c r="M100" i="36"/>
  <c r="C100" i="10"/>
  <c r="F100" i="42"/>
  <c r="R100" i="42"/>
  <c r="R100" i="37"/>
  <c r="F100" i="37"/>
  <c r="C100" i="37"/>
  <c r="J100" i="37"/>
  <c r="M100" i="37"/>
  <c r="E100" i="37"/>
  <c r="E100" i="17"/>
  <c r="I100" i="42"/>
  <c r="Q100" i="42"/>
  <c r="E100" i="42"/>
  <c r="I100" i="17"/>
  <c r="P100" i="42"/>
  <c r="M100" i="42"/>
  <c r="H100" i="17"/>
  <c r="L100" i="42"/>
  <c r="J100" i="42"/>
  <c r="H100" i="42"/>
  <c r="R100" i="33"/>
  <c r="C100" i="33"/>
  <c r="J100" i="17"/>
  <c r="P100" i="17"/>
  <c r="Q100" i="17"/>
  <c r="L100" i="17"/>
  <c r="R100" i="17"/>
  <c r="F100" i="17"/>
  <c r="N100" i="17"/>
  <c r="M100" i="17"/>
  <c r="D100" i="41"/>
  <c r="H100" i="36"/>
  <c r="C100" i="36"/>
  <c r="L100" i="19"/>
  <c r="E100" i="19"/>
  <c r="R100" i="19"/>
  <c r="F100" i="19"/>
  <c r="I100" i="19"/>
  <c r="M100" i="19"/>
  <c r="P100" i="19"/>
  <c r="N100" i="19"/>
  <c r="H100" i="19"/>
  <c r="M100" i="18"/>
  <c r="C100" i="18"/>
  <c r="C100" i="14"/>
  <c r="K94" i="23"/>
  <c r="S94" i="23"/>
  <c r="S89" i="23"/>
  <c r="S69" i="23"/>
  <c r="S79" i="23"/>
  <c r="O94" i="23"/>
  <c r="K75" i="23"/>
  <c r="O75" i="23"/>
  <c r="K89" i="23"/>
  <c r="O89" i="23"/>
  <c r="O69" i="23"/>
  <c r="O84" i="23"/>
  <c r="O79" i="23"/>
  <c r="S84" i="23"/>
  <c r="K69" i="23"/>
  <c r="K79" i="23"/>
  <c r="K84" i="23"/>
  <c r="S75" i="23"/>
  <c r="G75" i="23"/>
  <c r="G89" i="23"/>
  <c r="G69" i="23"/>
  <c r="G84" i="23"/>
  <c r="G79" i="23"/>
  <c r="N100" i="36"/>
  <c r="E100" i="36"/>
  <c r="I100" i="36"/>
  <c r="L100" i="36"/>
  <c r="R100" i="36"/>
  <c r="F100" i="36"/>
  <c r="J100" i="36"/>
  <c r="I100" i="18"/>
  <c r="H100" i="18"/>
  <c r="J100" i="18"/>
  <c r="Q100" i="18"/>
  <c r="E100" i="18"/>
  <c r="F100" i="18"/>
  <c r="R100" i="18"/>
  <c r="P100" i="18"/>
  <c r="L100" i="18"/>
  <c r="N100" i="18"/>
  <c r="F100" i="33"/>
  <c r="I100" i="33"/>
  <c r="M100" i="33"/>
  <c r="N100" i="33"/>
  <c r="Q100" i="33"/>
  <c r="J100" i="33"/>
  <c r="H100" i="33"/>
  <c r="L100" i="33"/>
  <c r="E100" i="33"/>
  <c r="G100" i="41"/>
  <c r="H100" i="15"/>
  <c r="M100" i="15"/>
  <c r="R100" i="15"/>
  <c r="I100" i="15"/>
  <c r="N100" i="15"/>
  <c r="F100" i="15"/>
  <c r="Q100" i="15"/>
  <c r="J100" i="15"/>
  <c r="E100" i="15"/>
  <c r="P100" i="15"/>
  <c r="H100" i="13"/>
  <c r="M100" i="13"/>
  <c r="R100" i="13"/>
  <c r="I100" i="13"/>
  <c r="N100" i="13"/>
  <c r="F100" i="13"/>
  <c r="Q100" i="13"/>
  <c r="J100" i="13"/>
  <c r="L100" i="13"/>
  <c r="E100" i="13"/>
  <c r="P100" i="13"/>
  <c r="J100" i="10"/>
  <c r="O100" i="41"/>
  <c r="H100" i="11"/>
  <c r="M100" i="11"/>
  <c r="R100" i="11"/>
  <c r="I100" i="11"/>
  <c r="N100" i="11"/>
  <c r="L100" i="11"/>
  <c r="E100" i="11"/>
  <c r="P100" i="11"/>
  <c r="F100" i="11"/>
  <c r="Q100" i="11"/>
  <c r="J100" i="11"/>
  <c r="S100" i="41"/>
  <c r="K100" i="41"/>
  <c r="T99" i="37" l="1"/>
  <c r="T16" i="10"/>
  <c r="T99" i="18"/>
  <c r="T99" i="17"/>
  <c r="T16" i="9"/>
  <c r="T99" i="13"/>
  <c r="T99" i="15"/>
  <c r="T99" i="33"/>
  <c r="T16" i="14"/>
  <c r="T16" i="8"/>
  <c r="T99" i="11"/>
  <c r="T99" i="36"/>
  <c r="T99" i="42"/>
  <c r="D100" i="38"/>
  <c r="T99" i="38"/>
  <c r="D100" i="19"/>
  <c r="T99" i="19"/>
  <c r="K100" i="38"/>
  <c r="O100" i="37"/>
  <c r="D100" i="17"/>
  <c r="D100" i="37"/>
  <c r="O100" i="42"/>
  <c r="D100" i="42"/>
  <c r="G100" i="38"/>
  <c r="S100" i="38"/>
  <c r="E100" i="10"/>
  <c r="O100" i="38"/>
  <c r="G100" i="42"/>
  <c r="P100" i="10"/>
  <c r="I100" i="10"/>
  <c r="H100" i="10"/>
  <c r="G100" i="17"/>
  <c r="Q100" i="10"/>
  <c r="L100" i="10"/>
  <c r="R100" i="10"/>
  <c r="F100" i="10"/>
  <c r="N100" i="10"/>
  <c r="M100" i="10"/>
  <c r="K100" i="17"/>
  <c r="G100" i="19"/>
  <c r="S100" i="37"/>
  <c r="S100" i="42"/>
  <c r="G100" i="37"/>
  <c r="K100" i="37"/>
  <c r="K100" i="42"/>
  <c r="S100" i="33"/>
  <c r="P100" i="33"/>
  <c r="D100" i="33"/>
  <c r="K100" i="19"/>
  <c r="S100" i="19"/>
  <c r="S100" i="17"/>
  <c r="O100" i="17"/>
  <c r="J100" i="14"/>
  <c r="E100" i="14"/>
  <c r="R100" i="14"/>
  <c r="Q100" i="14"/>
  <c r="N100" i="14"/>
  <c r="M100" i="14"/>
  <c r="L100" i="14"/>
  <c r="F100" i="14"/>
  <c r="P100" i="14"/>
  <c r="I100" i="14"/>
  <c r="H100" i="14"/>
  <c r="D100" i="36"/>
  <c r="S100" i="36"/>
  <c r="P100" i="36"/>
  <c r="O100" i="19"/>
  <c r="D100" i="18"/>
  <c r="O100" i="15"/>
  <c r="L100" i="15"/>
  <c r="D100" i="15"/>
  <c r="D100" i="13"/>
  <c r="D100" i="11"/>
  <c r="M100" i="8"/>
  <c r="O100" i="13"/>
  <c r="O100" i="36"/>
  <c r="S100" i="18"/>
  <c r="G100" i="36"/>
  <c r="K100" i="36"/>
  <c r="G100" i="18"/>
  <c r="K100" i="18"/>
  <c r="O100" i="18"/>
  <c r="J100" i="8"/>
  <c r="E100" i="8"/>
  <c r="R100" i="8"/>
  <c r="H100" i="8"/>
  <c r="F100" i="8"/>
  <c r="I100" i="8"/>
  <c r="K100" i="33"/>
  <c r="O100" i="33"/>
  <c r="G100" i="33"/>
  <c r="P100" i="8"/>
  <c r="Q100" i="8"/>
  <c r="L100" i="8"/>
  <c r="N100" i="8"/>
  <c r="O100" i="11"/>
  <c r="S100" i="13"/>
  <c r="G100" i="13"/>
  <c r="S100" i="15"/>
  <c r="K100" i="15"/>
  <c r="S100" i="11"/>
  <c r="K100" i="11"/>
  <c r="G100" i="11"/>
  <c r="K100" i="13"/>
  <c r="G100" i="15"/>
  <c r="D100" i="10" l="1"/>
  <c r="T99" i="10"/>
  <c r="T99" i="8"/>
  <c r="T99" i="14"/>
  <c r="S100" i="10"/>
  <c r="K100" i="10"/>
  <c r="G100" i="10"/>
  <c r="O100" i="10"/>
  <c r="D100" i="14"/>
  <c r="G100" i="14"/>
  <c r="O100" i="14"/>
  <c r="K100" i="14"/>
  <c r="S100" i="14"/>
  <c r="D100" i="8"/>
  <c r="K100" i="8"/>
  <c r="G100" i="8"/>
  <c r="S100" i="8"/>
  <c r="O100" i="8"/>
  <c r="U61" i="23" l="1"/>
  <c r="W61" i="23" s="1"/>
  <c r="E61" i="23" l="1"/>
  <c r="L61" i="23"/>
  <c r="H61" i="23"/>
  <c r="R61" i="23"/>
  <c r="M61" i="23"/>
  <c r="F61" i="23" l="1"/>
  <c r="Q61" i="23"/>
  <c r="P61" i="23"/>
  <c r="J61" i="23"/>
  <c r="I61" i="23"/>
  <c r="N61" i="23"/>
  <c r="D61" i="23"/>
  <c r="T61" i="6"/>
  <c r="T61" i="5"/>
  <c r="K61" i="23"/>
  <c r="G61" i="23" l="1"/>
  <c r="S61" i="23"/>
  <c r="O61" i="23"/>
  <c r="X61" i="23"/>
  <c r="T18" i="7"/>
  <c r="T56" i="6" l="1"/>
  <c r="T49" i="6" l="1"/>
  <c r="T47" i="6" l="1"/>
  <c r="T37" i="6" l="1"/>
  <c r="T30" i="6" l="1"/>
  <c r="T18" i="6" l="1"/>
  <c r="T16" i="6" l="1"/>
  <c r="C100" i="6"/>
  <c r="N100" i="6" l="1"/>
  <c r="P100" i="6"/>
  <c r="F100" i="6"/>
  <c r="R100" i="6"/>
  <c r="I100" i="6"/>
  <c r="M100" i="6"/>
  <c r="E100" i="6"/>
  <c r="H100" i="6"/>
  <c r="J100" i="6"/>
  <c r="L100" i="6"/>
  <c r="Q100" i="6"/>
  <c r="T99" i="6"/>
  <c r="D100" i="6"/>
  <c r="D41" i="23"/>
  <c r="I41" i="23"/>
  <c r="N41" i="23"/>
  <c r="H41" i="23"/>
  <c r="M41" i="23"/>
  <c r="E41" i="23"/>
  <c r="J41" i="23"/>
  <c r="P41" i="23"/>
  <c r="F41" i="23"/>
  <c r="L41" i="23"/>
  <c r="Q41" i="23"/>
  <c r="R41" i="23"/>
  <c r="S100" i="6" l="1"/>
  <c r="O100" i="6"/>
  <c r="K100" i="6"/>
  <c r="G100" i="6"/>
  <c r="T41" i="7"/>
  <c r="X41" i="23" s="1"/>
  <c r="T49" i="7"/>
  <c r="S41" i="23"/>
  <c r="O41" i="23"/>
  <c r="K41" i="23"/>
  <c r="G41" i="23"/>
  <c r="T47" i="7" l="1"/>
  <c r="T37" i="7" l="1"/>
  <c r="T30" i="7" l="1"/>
  <c r="C100" i="7"/>
  <c r="D52" i="23"/>
  <c r="I52" i="23"/>
  <c r="N52" i="23"/>
  <c r="J52" i="23"/>
  <c r="M52" i="23"/>
  <c r="E52" i="23"/>
  <c r="P52" i="23"/>
  <c r="H52" i="23"/>
  <c r="R52" i="23"/>
  <c r="F52" i="23"/>
  <c r="L52" i="23"/>
  <c r="Q52" i="23"/>
  <c r="D43" i="23"/>
  <c r="I43" i="23"/>
  <c r="N43" i="23"/>
  <c r="P43" i="23"/>
  <c r="M43" i="23"/>
  <c r="E43" i="23"/>
  <c r="J43" i="23"/>
  <c r="H43" i="23"/>
  <c r="R43" i="23"/>
  <c r="F43" i="23"/>
  <c r="L43" i="23"/>
  <c r="Q43" i="23"/>
  <c r="U49" i="23"/>
  <c r="W49" i="23" s="1"/>
  <c r="U56" i="23"/>
  <c r="W56" i="23" s="1"/>
  <c r="U42" i="23"/>
  <c r="W42" i="23" s="1"/>
  <c r="E100" i="7" l="1"/>
  <c r="J100" i="7"/>
  <c r="P100" i="7"/>
  <c r="M100" i="7"/>
  <c r="F100" i="7"/>
  <c r="I100" i="7"/>
  <c r="R100" i="7"/>
  <c r="H100" i="7"/>
  <c r="N100" i="7"/>
  <c r="Q100" i="7"/>
  <c r="L100" i="7"/>
  <c r="T43" i="5"/>
  <c r="X43" i="23" s="1"/>
  <c r="T52" i="5"/>
  <c r="X52" i="23" s="1"/>
  <c r="T99" i="7"/>
  <c r="T16" i="7"/>
  <c r="D100" i="7"/>
  <c r="D56" i="23"/>
  <c r="I56" i="23"/>
  <c r="N56" i="23"/>
  <c r="H56" i="23"/>
  <c r="M56" i="23"/>
  <c r="R56" i="23"/>
  <c r="E56" i="23"/>
  <c r="J56" i="23"/>
  <c r="P56" i="23"/>
  <c r="F56" i="23"/>
  <c r="L56" i="23"/>
  <c r="Q56" i="23"/>
  <c r="S43" i="23"/>
  <c r="S52" i="23"/>
  <c r="O43" i="23"/>
  <c r="O52" i="23"/>
  <c r="K43" i="23"/>
  <c r="K52" i="23"/>
  <c r="G43" i="23"/>
  <c r="G52" i="23"/>
  <c r="D49" i="23"/>
  <c r="I49" i="23"/>
  <c r="N49" i="23"/>
  <c r="E49" i="23"/>
  <c r="J49" i="23"/>
  <c r="M49" i="23"/>
  <c r="P49" i="23"/>
  <c r="H49" i="23"/>
  <c r="R49" i="23"/>
  <c r="F49" i="23"/>
  <c r="L49" i="23"/>
  <c r="Q49" i="23"/>
  <c r="D42" i="23"/>
  <c r="I42" i="23"/>
  <c r="N42" i="23"/>
  <c r="E42" i="23"/>
  <c r="P42" i="23"/>
  <c r="H42" i="23"/>
  <c r="J42" i="23"/>
  <c r="R42" i="23"/>
  <c r="F42" i="23"/>
  <c r="L42" i="23"/>
  <c r="Q42" i="23"/>
  <c r="M42" i="23"/>
  <c r="U18" i="23"/>
  <c r="U37" i="23"/>
  <c r="W37" i="23" s="1"/>
  <c r="O100" i="7" l="1"/>
  <c r="S100" i="7"/>
  <c r="K100" i="7"/>
  <c r="G100" i="7"/>
  <c r="T42" i="5"/>
  <c r="X42" i="23" s="1"/>
  <c r="T49" i="5"/>
  <c r="X49" i="23" s="1"/>
  <c r="T56" i="5"/>
  <c r="X56" i="23" s="1"/>
  <c r="D37" i="23"/>
  <c r="I37" i="23"/>
  <c r="N37" i="23"/>
  <c r="E37" i="23"/>
  <c r="J37" i="23"/>
  <c r="P37" i="23"/>
  <c r="F37" i="23"/>
  <c r="L37" i="23"/>
  <c r="Q37" i="23"/>
  <c r="H37" i="23"/>
  <c r="M37" i="23"/>
  <c r="R37" i="23"/>
  <c r="O56" i="23"/>
  <c r="K56" i="23"/>
  <c r="S56" i="23"/>
  <c r="G56" i="23"/>
  <c r="O49" i="23"/>
  <c r="S49" i="23"/>
  <c r="S42" i="23"/>
  <c r="O42" i="23"/>
  <c r="K49" i="23"/>
  <c r="K42" i="23"/>
  <c r="G42" i="23"/>
  <c r="G49" i="23"/>
  <c r="U30" i="23"/>
  <c r="W30" i="23" s="1"/>
  <c r="T18" i="5" l="1"/>
  <c r="X18" i="23" s="1"/>
  <c r="T37" i="5"/>
  <c r="X37" i="23" s="1"/>
  <c r="K37" i="23"/>
  <c r="S37" i="23"/>
  <c r="O37" i="23"/>
  <c r="G37" i="23"/>
  <c r="D30" i="23"/>
  <c r="I30" i="23"/>
  <c r="N30" i="23"/>
  <c r="J30" i="23"/>
  <c r="H30" i="23"/>
  <c r="E30" i="23"/>
  <c r="P30" i="23"/>
  <c r="M30" i="23"/>
  <c r="F30" i="23"/>
  <c r="L30" i="23"/>
  <c r="Q30" i="23"/>
  <c r="R30" i="23"/>
  <c r="T30" i="5" l="1"/>
  <c r="X30" i="23" s="1"/>
  <c r="S30" i="23"/>
  <c r="O30" i="23"/>
  <c r="K30" i="23"/>
  <c r="G30" i="23"/>
  <c r="X16" i="23" l="1"/>
  <c r="U97" i="23" l="1"/>
  <c r="T97" i="5" l="1"/>
  <c r="U47" i="23"/>
  <c r="H5" i="48" l="1"/>
  <c r="T47" i="5"/>
  <c r="U99" i="23"/>
  <c r="C100" i="5"/>
  <c r="J5" i="48" l="1"/>
  <c r="I5" i="48"/>
  <c r="R100" i="5"/>
  <c r="D100" i="5"/>
  <c r="T99" i="5"/>
  <c r="N100" i="5"/>
  <c r="I100" i="5"/>
  <c r="Q100" i="5"/>
  <c r="M100" i="5"/>
  <c r="J100" i="5"/>
  <c r="H100" i="5"/>
  <c r="E100" i="5"/>
  <c r="P100" i="5"/>
  <c r="L100" i="5"/>
  <c r="F100" i="5"/>
  <c r="G100" i="5" l="1"/>
  <c r="K100" i="5"/>
  <c r="O100" i="5"/>
  <c r="S100" i="5"/>
  <c r="R29" i="23" l="1"/>
  <c r="J29" i="23"/>
  <c r="E29" i="23"/>
  <c r="Q29" i="23"/>
  <c r="I29" i="23"/>
  <c r="N29" i="23"/>
  <c r="F29" i="23"/>
  <c r="M29" i="23"/>
  <c r="C29" i="23"/>
  <c r="W29" i="23" s="1"/>
  <c r="C18" i="23"/>
  <c r="C16" i="23" s="1"/>
  <c r="G29" i="23"/>
  <c r="P29" i="23"/>
  <c r="K29" i="23"/>
  <c r="C18" i="50"/>
  <c r="R18" i="50" l="1"/>
  <c r="F18" i="50"/>
  <c r="F18" i="23" s="1"/>
  <c r="F16" i="23" s="1"/>
  <c r="Q18" i="50"/>
  <c r="E18" i="50"/>
  <c r="P18" i="50"/>
  <c r="S18" i="50" s="1"/>
  <c r="D18" i="50"/>
  <c r="G18" i="50" s="1"/>
  <c r="N18" i="50"/>
  <c r="M18" i="50"/>
  <c r="M18" i="23" s="1"/>
  <c r="M16" i="23" s="1"/>
  <c r="L18" i="50"/>
  <c r="O18" i="50" s="1"/>
  <c r="J18" i="50"/>
  <c r="J18" i="23" s="1"/>
  <c r="J16" i="23" s="1"/>
  <c r="I18" i="50"/>
  <c r="I18" i="23" s="1"/>
  <c r="I16" i="23" s="1"/>
  <c r="H18" i="50"/>
  <c r="O29" i="23"/>
  <c r="T29" i="50"/>
  <c r="D29" i="23"/>
  <c r="C16" i="50"/>
  <c r="T25" i="48"/>
  <c r="H29" i="23"/>
  <c r="L29" i="23"/>
  <c r="N18" i="23"/>
  <c r="N16" i="23" s="1"/>
  <c r="D18" i="23"/>
  <c r="D16" i="23" s="1"/>
  <c r="S29" i="23"/>
  <c r="Q18" i="23"/>
  <c r="Q16" i="23" s="1"/>
  <c r="R18" i="23"/>
  <c r="R16" i="23" s="1"/>
  <c r="W18" i="23"/>
  <c r="J16" i="50" l="1"/>
  <c r="I16" i="50"/>
  <c r="H16" i="50"/>
  <c r="K16" i="50" s="1"/>
  <c r="R16" i="50"/>
  <c r="F16" i="50"/>
  <c r="Q16" i="50"/>
  <c r="E16" i="50"/>
  <c r="P16" i="50"/>
  <c r="S16" i="50" s="1"/>
  <c r="D16" i="50"/>
  <c r="G16" i="50" s="1"/>
  <c r="N16" i="50"/>
  <c r="M16" i="50"/>
  <c r="L16" i="50"/>
  <c r="O16" i="50" s="1"/>
  <c r="C99" i="50"/>
  <c r="K18" i="50"/>
  <c r="T26" i="48"/>
  <c r="U26" i="48" s="1"/>
  <c r="U25" i="48"/>
  <c r="T18" i="50"/>
  <c r="E18" i="23"/>
  <c r="E16" i="23" s="1"/>
  <c r="O18" i="23"/>
  <c r="O16" i="23" s="1"/>
  <c r="L18" i="23"/>
  <c r="L16" i="23" s="1"/>
  <c r="S18" i="23"/>
  <c r="S16" i="23" s="1"/>
  <c r="P18" i="23"/>
  <c r="P16" i="23" s="1"/>
  <c r="K18" i="23"/>
  <c r="K16" i="23" s="1"/>
  <c r="H18" i="23"/>
  <c r="H16" i="23" s="1"/>
  <c r="G18" i="23"/>
  <c r="G16" i="23" s="1"/>
  <c r="F99" i="50" l="1"/>
  <c r="R99" i="50"/>
  <c r="E99" i="50"/>
  <c r="Q99" i="50"/>
  <c r="D99" i="50"/>
  <c r="G99" i="50" s="1"/>
  <c r="P99" i="50"/>
  <c r="S99" i="50" s="1"/>
  <c r="N99" i="50"/>
  <c r="M99" i="50"/>
  <c r="L99" i="50"/>
  <c r="J99" i="50"/>
  <c r="I99" i="50"/>
  <c r="H99" i="50"/>
  <c r="C33" i="46"/>
  <c r="T16" i="50"/>
  <c r="C106" i="50"/>
  <c r="C108" i="50" s="1"/>
  <c r="H25" i="48"/>
  <c r="I25" i="48" s="1"/>
  <c r="C100" i="50"/>
  <c r="K99" i="50" l="1"/>
  <c r="O99" i="50"/>
  <c r="R33" i="46"/>
  <c r="Q33" i="46"/>
  <c r="P33" i="46"/>
  <c r="S33" i="46" s="1"/>
  <c r="N33" i="46"/>
  <c r="M33" i="46"/>
  <c r="L33" i="46"/>
  <c r="O33" i="46" s="1"/>
  <c r="J33" i="46"/>
  <c r="I33" i="46"/>
  <c r="H33" i="46"/>
  <c r="F33" i="46"/>
  <c r="E33" i="46"/>
  <c r="D33" i="46"/>
  <c r="E100" i="50"/>
  <c r="N100" i="50"/>
  <c r="J100" i="50"/>
  <c r="J25" i="48"/>
  <c r="H100" i="50"/>
  <c r="P100" i="50"/>
  <c r="M100" i="50"/>
  <c r="L100" i="50"/>
  <c r="F100" i="50"/>
  <c r="R100" i="50"/>
  <c r="Q100" i="50"/>
  <c r="T99" i="50"/>
  <c r="D100" i="50"/>
  <c r="I100" i="50"/>
  <c r="K33" i="46" l="1"/>
  <c r="G33" i="46"/>
  <c r="O100" i="50"/>
  <c r="S100" i="50"/>
  <c r="G100" i="50"/>
  <c r="K100" i="50"/>
  <c r="W97" i="23"/>
  <c r="C99" i="47"/>
  <c r="C48" i="47" s="1"/>
  <c r="C101" i="47" s="1"/>
  <c r="C102" i="47" s="1"/>
  <c r="C47" i="9"/>
  <c r="N47" i="9" l="1"/>
  <c r="M47" i="9"/>
  <c r="L47" i="9"/>
  <c r="O47" i="9" s="1"/>
  <c r="J47" i="9"/>
  <c r="I47" i="9"/>
  <c r="I47" i="23" s="1"/>
  <c r="H47" i="9"/>
  <c r="F47" i="9"/>
  <c r="E47" i="9"/>
  <c r="R47" i="9"/>
  <c r="R47" i="23" s="1"/>
  <c r="D47" i="9"/>
  <c r="Q47" i="9"/>
  <c r="Q47" i="23" s="1"/>
  <c r="P47" i="9"/>
  <c r="N47" i="23"/>
  <c r="M47" i="23"/>
  <c r="J47" i="23"/>
  <c r="T97" i="9"/>
  <c r="X97" i="23" s="1"/>
  <c r="U48" i="23"/>
  <c r="W48" i="23" s="1"/>
  <c r="C47" i="23"/>
  <c r="W47" i="23" s="1"/>
  <c r="C99" i="9"/>
  <c r="F47" i="23"/>
  <c r="K47" i="9" l="1"/>
  <c r="G47" i="9"/>
  <c r="S47" i="9"/>
  <c r="J99" i="9"/>
  <c r="I99" i="9"/>
  <c r="H99" i="9"/>
  <c r="K99" i="9" s="1"/>
  <c r="F99" i="9"/>
  <c r="E99" i="9"/>
  <c r="D99" i="9"/>
  <c r="G99" i="9" s="1"/>
  <c r="R99" i="9"/>
  <c r="Q99" i="9"/>
  <c r="P99" i="9"/>
  <c r="N99" i="9"/>
  <c r="M99" i="9"/>
  <c r="L99" i="9"/>
  <c r="E47" i="23"/>
  <c r="C18" i="46"/>
  <c r="C99" i="23"/>
  <c r="K47" i="23"/>
  <c r="H47" i="23"/>
  <c r="O47" i="23"/>
  <c r="L47" i="23"/>
  <c r="D47" i="23"/>
  <c r="G47" i="23"/>
  <c r="T47" i="9"/>
  <c r="X47" i="23" s="1"/>
  <c r="C106" i="9"/>
  <c r="C108" i="9" s="1"/>
  <c r="H10" i="48"/>
  <c r="H26" i="48" s="1"/>
  <c r="I26" i="48" s="1"/>
  <c r="C100" i="9"/>
  <c r="P47" i="23"/>
  <c r="S47" i="23"/>
  <c r="S99" i="9" l="1"/>
  <c r="E18" i="46"/>
  <c r="E34" i="46" s="1"/>
  <c r="R18" i="46"/>
  <c r="D18" i="46"/>
  <c r="Q18" i="46"/>
  <c r="F18" i="46"/>
  <c r="F34" i="46" s="1"/>
  <c r="P18" i="46"/>
  <c r="S18" i="46" s="1"/>
  <c r="N18" i="46"/>
  <c r="M18" i="46"/>
  <c r="L18" i="46"/>
  <c r="J18" i="46"/>
  <c r="I18" i="46"/>
  <c r="H18" i="46"/>
  <c r="C34" i="46"/>
  <c r="O99" i="9"/>
  <c r="H100" i="9"/>
  <c r="H99" i="23"/>
  <c r="H100" i="23" s="1"/>
  <c r="P99" i="23"/>
  <c r="P100" i="23" s="1"/>
  <c r="P100" i="9"/>
  <c r="J100" i="9"/>
  <c r="J99" i="23"/>
  <c r="J100" i="23" s="1"/>
  <c r="F100" i="9"/>
  <c r="F99" i="23"/>
  <c r="F100" i="23" s="1"/>
  <c r="Q100" i="9"/>
  <c r="Q99" i="23"/>
  <c r="Q100" i="23" s="1"/>
  <c r="N99" i="23"/>
  <c r="N100" i="23" s="1"/>
  <c r="N100" i="9"/>
  <c r="M99" i="23"/>
  <c r="M100" i="23" s="1"/>
  <c r="M100" i="9"/>
  <c r="R99" i="23"/>
  <c r="R100" i="23" s="1"/>
  <c r="R100" i="9"/>
  <c r="I10" i="48"/>
  <c r="J10" i="48"/>
  <c r="J26" i="48" s="1"/>
  <c r="D99" i="23"/>
  <c r="D100" i="23" s="1"/>
  <c r="D100" i="9"/>
  <c r="T99" i="9"/>
  <c r="X99" i="23" s="1"/>
  <c r="C100" i="23"/>
  <c r="W99" i="23"/>
  <c r="I99" i="23"/>
  <c r="I100" i="23" s="1"/>
  <c r="I100" i="9"/>
  <c r="L99" i="23"/>
  <c r="L100" i="23" s="1"/>
  <c r="L100" i="9"/>
  <c r="E99" i="23"/>
  <c r="E100" i="23" s="1"/>
  <c r="E100" i="9"/>
  <c r="O18" i="46" l="1"/>
  <c r="K18" i="46"/>
  <c r="H34" i="46"/>
  <c r="G18" i="46"/>
  <c r="G34" i="46" s="1"/>
  <c r="D34" i="46"/>
  <c r="AC18" i="46"/>
  <c r="AC33" i="46" s="1"/>
  <c r="AC34" i="46" s="1"/>
  <c r="N34" i="46"/>
  <c r="AD18" i="46"/>
  <c r="AD33" i="46" s="1"/>
  <c r="AD34" i="46" s="1"/>
  <c r="P34" i="46"/>
  <c r="S34" i="46"/>
  <c r="X18" i="46"/>
  <c r="X33" i="46" s="1"/>
  <c r="X34" i="46" s="1"/>
  <c r="K34" i="46"/>
  <c r="AE18" i="46"/>
  <c r="AE33" i="46" s="1"/>
  <c r="AE34" i="46" s="1"/>
  <c r="Q34" i="46"/>
  <c r="V18" i="46"/>
  <c r="V33" i="46" s="1"/>
  <c r="V34" i="46" s="1"/>
  <c r="Y18" i="46"/>
  <c r="Y33" i="46" s="1"/>
  <c r="Y34" i="46" s="1"/>
  <c r="I34" i="46"/>
  <c r="AB18" i="46"/>
  <c r="AB33" i="46" s="1"/>
  <c r="AB34" i="46" s="1"/>
  <c r="M34" i="46"/>
  <c r="AF18" i="46"/>
  <c r="AF33" i="46" s="1"/>
  <c r="AF34" i="46" s="1"/>
  <c r="R34" i="46"/>
  <c r="U18" i="46"/>
  <c r="W18" i="46"/>
  <c r="W33" i="46" s="1"/>
  <c r="W34" i="46" s="1"/>
  <c r="Z18" i="46"/>
  <c r="Z33" i="46" s="1"/>
  <c r="Z34" i="46" s="1"/>
  <c r="J34" i="46"/>
  <c r="AA18" i="46"/>
  <c r="AA33" i="46" s="1"/>
  <c r="AA34" i="46" s="1"/>
  <c r="O34" i="46"/>
  <c r="L34" i="46"/>
  <c r="O99" i="23"/>
  <c r="O100" i="23" s="1"/>
  <c r="O100" i="9"/>
  <c r="G99" i="23"/>
  <c r="G100" i="23" s="1"/>
  <c r="G100" i="9"/>
  <c r="S99" i="23"/>
  <c r="S100" i="23" s="1"/>
  <c r="S100" i="9"/>
  <c r="K99" i="23"/>
  <c r="K100" i="23" s="1"/>
  <c r="K100" i="9"/>
  <c r="T18" i="46" l="1"/>
  <c r="AG18" i="46"/>
  <c r="AG33" i="46" s="1"/>
  <c r="AG34" i="46" s="1"/>
  <c r="U33" i="46"/>
  <c r="T33" i="46" l="1"/>
  <c r="T34" i="46" s="1"/>
  <c r="U34" i="46"/>
</calcChain>
</file>

<file path=xl/sharedStrings.xml><?xml version="1.0" encoding="utf-8"?>
<sst xmlns="http://schemas.openxmlformats.org/spreadsheetml/2006/main" count="3557" uniqueCount="336">
  <si>
    <t>j</t>
  </si>
  <si>
    <t>k</t>
  </si>
  <si>
    <t>l</t>
  </si>
  <si>
    <t>q</t>
  </si>
  <si>
    <t>c</t>
  </si>
  <si>
    <t>56718, 56722, 56795</t>
  </si>
  <si>
    <t xml:space="preserve"> 45233</t>
  </si>
  <si>
    <t>54200-54300</t>
  </si>
  <si>
    <t>55700-55900</t>
  </si>
  <si>
    <t>45205</t>
  </si>
  <si>
    <t>56110</t>
  </si>
  <si>
    <t>K</t>
  </si>
  <si>
    <t>L</t>
  </si>
  <si>
    <t xml:space="preserve">41400-42600 </t>
  </si>
  <si>
    <t>40600-41200</t>
  </si>
  <si>
    <t>D</t>
  </si>
  <si>
    <t>56302-56306</t>
  </si>
  <si>
    <t>53100-54100</t>
  </si>
  <si>
    <t>56114, 56122</t>
  </si>
  <si>
    <t>o</t>
  </si>
  <si>
    <t>56106</t>
  </si>
  <si>
    <t xml:space="preserve"> 56195</t>
  </si>
  <si>
    <t>d</t>
  </si>
  <si>
    <t>e</t>
  </si>
  <si>
    <t>f</t>
  </si>
  <si>
    <t>h</t>
  </si>
  <si>
    <t>i</t>
  </si>
  <si>
    <t>m</t>
  </si>
  <si>
    <t>56702, 56706</t>
  </si>
  <si>
    <t>M</t>
  </si>
  <si>
    <t>E</t>
  </si>
  <si>
    <t>F</t>
  </si>
  <si>
    <t>G</t>
  </si>
  <si>
    <t>H</t>
  </si>
  <si>
    <t>I</t>
  </si>
  <si>
    <t>J</t>
  </si>
  <si>
    <t>n</t>
  </si>
  <si>
    <t>p</t>
  </si>
  <si>
    <t>T</t>
  </si>
  <si>
    <t>Q</t>
  </si>
  <si>
    <t>R</t>
  </si>
  <si>
    <t>45901, 45905</t>
  </si>
  <si>
    <t>43700-44600</t>
  </si>
  <si>
    <t>g</t>
  </si>
  <si>
    <t>b</t>
  </si>
  <si>
    <t>44901</t>
  </si>
  <si>
    <t>44905</t>
  </si>
  <si>
    <t>ЖАМИ ДАРОМАДЛАР:</t>
  </si>
  <si>
    <t>ФОИЗЛИ ДАРОМАДЛАР:</t>
  </si>
  <si>
    <t>ФОИЗСИЗ  ДАРОМАДЛАР</t>
  </si>
  <si>
    <t>Факторинг операциялари бўйича даромадлар</t>
  </si>
  <si>
    <t>Кредитлар бўйича воситачилик даромадлари</t>
  </si>
  <si>
    <t>Тўловлар-дебет айланмалар бўйича воситачилик даромадлари</t>
  </si>
  <si>
    <t>Кафолат ва кафилликлар бўйича олинган даромадлар</t>
  </si>
  <si>
    <t>Бошқа банкларга кўрсатилган хизматлар ва воситачилик учун олинган даромадлар</t>
  </si>
  <si>
    <t>Валюта операциялари</t>
  </si>
  <si>
    <t>Аккредитивлар ва акцептлар бўйича воситачилик ва бошқа хизматлар учун олинган даромадлар</t>
  </si>
  <si>
    <t xml:space="preserve">Хорижий тўловлар бўйича воситачилик хизматлари учун олинган даромадлар -$ конвертацияси учун. </t>
  </si>
  <si>
    <t>Хорижий валюталардаги фойда-СПОТ  ва  СВОП битимлари</t>
  </si>
  <si>
    <t>Инвестициялардан олинган фойда ва дивидендлар</t>
  </si>
  <si>
    <t>Бошқа фоизсиз даромадлар:</t>
  </si>
  <si>
    <t>Асосий воситалар ижарасидан олинган даромадлар</t>
  </si>
  <si>
    <t>45909, 45913</t>
  </si>
  <si>
    <t>Банкнинг асосий воситалари ва бошқа хус.мулкларини сотиш ёки диспозиция қилишдан олинган фойда.</t>
  </si>
  <si>
    <t>Ҳисобдан чиқарилган маблағларнинг қайтарилиши</t>
  </si>
  <si>
    <t>Бошқа фоизсиз даромадлар</t>
  </si>
  <si>
    <t>ЖАМИ ХАРАЖАТЛАР:</t>
  </si>
  <si>
    <t>ФОИЗЛИ ХАРАЖАТЛАР:</t>
  </si>
  <si>
    <t>54900</t>
  </si>
  <si>
    <t>ФОИЗСИЗ ХАРАЖАТЛАР:</t>
  </si>
  <si>
    <t>Бошқа воситачилик ва хизмат харажатлари</t>
  </si>
  <si>
    <t>"Спот" битимлари бўйича хорижий валюталарда кўрилган зарарлар</t>
  </si>
  <si>
    <t>Бошқа фоизсиз харажатлар (қайта баҳолаш)</t>
  </si>
  <si>
    <t>ИШ ҲАҚИ ВА БОШҚА ХАРАЖАТЛАР</t>
  </si>
  <si>
    <t>меҳнатга яроқсизлик варақалари бўйича  нафақа  тўловлари</t>
  </si>
  <si>
    <t>ижтимоий ҳимоя бўйича харажатлар</t>
  </si>
  <si>
    <t>ходимлар учун бошқа харажатлар</t>
  </si>
  <si>
    <t>Ижтимоий суғурта бўйича, Бандлик Фонди ва бошқа фондлар бўйича бадаллар (25%).</t>
  </si>
  <si>
    <t>ИЖАРА ВА ТАЪМИНОТ ХАРАЖАТЛАРИ</t>
  </si>
  <si>
    <t>Ижара тўлови:</t>
  </si>
  <si>
    <t>Сув</t>
  </si>
  <si>
    <t>Электр энергияси ва иситиш тармоқлари, газ харажатлари</t>
  </si>
  <si>
    <t>Таъмирлаш ва таъминот харажатлари</t>
  </si>
  <si>
    <t>Қўриқлаш хизмати харажатлари:</t>
  </si>
  <si>
    <t>ХИЗМАТ САФАРИ ВА ТРАНСПОРТ ХАРАЖАТЛАРИ:</t>
  </si>
  <si>
    <t>Хизмат сафари харажатлари</t>
  </si>
  <si>
    <t>Ёқилғи харажатлари</t>
  </si>
  <si>
    <t>МАЪМУРИЙ  ХАРАЖАТЛАР:</t>
  </si>
  <si>
    <t>Реклама ва эълон харажатлари</t>
  </si>
  <si>
    <t>РЕПРЕЗЕНТАЦИЯ ВА ХАЙРИЯ</t>
  </si>
  <si>
    <t>ЭСКИРИШ ХАРАЖАТЛАРИ</t>
  </si>
  <si>
    <t>СУҒУРТА, СОЛИҚ ВА БОШҚА ХАРАЖАТЛАР</t>
  </si>
  <si>
    <t>Сугурта харажатлари</t>
  </si>
  <si>
    <t>Кредитлар ва лизинглар бўйича зарарларни баҳолаш</t>
  </si>
  <si>
    <t>Бошқа активлар бўйича зарарларни баҳолаш</t>
  </si>
  <si>
    <t>Б А Л А Н С  Ф О Й Д А С И  (З А Р А Р И)</t>
  </si>
  <si>
    <t>56800 (бошкалар)</t>
  </si>
  <si>
    <t>Рентабеллик (соф фойда / харажат)</t>
  </si>
  <si>
    <t xml:space="preserve">ФОЙДА СОЛИГИНИ БАХОЛАШ </t>
  </si>
  <si>
    <t>КЎРИЛИШИ МУМКИН БЎЛГАН ЗАРАРЛАРНИ БАХОЛАШ</t>
  </si>
  <si>
    <t>56410, 56414</t>
  </si>
  <si>
    <t>Бажарилган хизматларга туловлар ва воситачилик харажатлари</t>
  </si>
  <si>
    <t>55102-55162</t>
  </si>
  <si>
    <t>Аъзолик бадаллари (Банк ассоциацияси, Омонатларни кафолатлаш фонди, Савдо-саноат палатаси ва бошкалар)</t>
  </si>
  <si>
    <t>45100</t>
  </si>
  <si>
    <t>45401, 45405</t>
  </si>
  <si>
    <t>45700-45800</t>
  </si>
  <si>
    <t>Солиқ ва мажбурий тўловлар</t>
  </si>
  <si>
    <t>Бошқа операцион харажатлар (жарима, пеня, суд харажатлари ва бошқалар)</t>
  </si>
  <si>
    <t>ходимлар учун имтиёзлар (14-иш хаки, рагбатлантириш, укув курслари ва бошк.)</t>
  </si>
  <si>
    <t>иш ҳақи, устама, таътил пули ва мукофотлар</t>
  </si>
  <si>
    <t>Девонхона, офис, хужалик буюмлари ва пластик карточкалар учун харажатлар</t>
  </si>
  <si>
    <t>Баланс хисобвараклари</t>
  </si>
  <si>
    <t>Газета, журналлар ва бошка даврий нашриётлар буйича харажатлар</t>
  </si>
  <si>
    <t>Почта, телефон, интернет ва бошка алока харажатлари</t>
  </si>
  <si>
    <t>юридик, консалтинг, аудиторлик ва бошка маслахат хизматлари бўйича харажатлар</t>
  </si>
  <si>
    <t>56502</t>
  </si>
  <si>
    <t>Репрезентация ва вакиллик харажатлари</t>
  </si>
  <si>
    <t>56510</t>
  </si>
  <si>
    <t xml:space="preserve">Хомийлик ва хайрия харажатлари </t>
  </si>
  <si>
    <t>Қисқа муддатли кредитлар бўйича фоизли даромадлар</t>
  </si>
  <si>
    <t>44700</t>
  </si>
  <si>
    <t>Суд жараёнидаги кредитлар буйича фоиз даромадлар</t>
  </si>
  <si>
    <t>Бошқа фоиз даромадлар (муддати ўтган кредит ва фоизлар бўйича пенялар,  қарзга берилган бошқа мулклар қолдиқлари буйича фоизлар)</t>
  </si>
  <si>
    <t>Жис.шахсларнинг депозитлари бўйича фоиз  харажатлар.</t>
  </si>
  <si>
    <t>Юридик шахсларнинг  депозитлари бўйича  фоиз  харажатлари</t>
  </si>
  <si>
    <t>Бошқа банкларнинг ҳисобварақлари бўйича фоиз харажатлар</t>
  </si>
  <si>
    <t>Бошка фоиз харажат (Филиаллараро ресурсларнинг фоизи)</t>
  </si>
  <si>
    <t>Олинган кредитлар бўйича фоиз харажатлар</t>
  </si>
  <si>
    <t>Чиқарилган қимматли қоғозлар бўйича фоиз  харажатлар</t>
  </si>
  <si>
    <t>50106, 50606, 51106</t>
  </si>
  <si>
    <t>50110</t>
  </si>
  <si>
    <t>Пластик карточкалардаги колдиклар буйича фоиз харажатлар</t>
  </si>
  <si>
    <t>50100-51100 (50106,50110, 50606, 51106 дан ташкари)</t>
  </si>
  <si>
    <t>'бугун'</t>
  </si>
  <si>
    <t>s</t>
  </si>
  <si>
    <t>r</t>
  </si>
  <si>
    <t>t</t>
  </si>
  <si>
    <t>Кўрсаткичлар</t>
  </si>
  <si>
    <t>Узоқ муддатли кредитлар бўйича фоизли даромадлар</t>
  </si>
  <si>
    <t>Лизинг бўйича фоизли  даромадлар</t>
  </si>
  <si>
    <t>ЎзРМБдаги депозитлар бўйича фоизли   даромадлар</t>
  </si>
  <si>
    <t>Бошқа банклардаги депозитлар бўйича фоизли  даромадлар</t>
  </si>
  <si>
    <t>Бошқа банклардаги вакиллик ҳисобварақлар бўйича фоизли даромадлар</t>
  </si>
  <si>
    <t>Қимматли қоғозлар бўйича фоизли   даромадлар
 (ДКМО-ГСКО)</t>
  </si>
  <si>
    <t>Филиаллараро ресурслар бўйича фоизли  даромадлар</t>
  </si>
  <si>
    <t>Узоқ муддатли кредитлар бўйича фоизли  даромадлар</t>
  </si>
  <si>
    <t>Бошқа банклардаги вакиллик ҳисобварақлар бўйича фоизли  даромадлар</t>
  </si>
  <si>
    <t>Суд жараёнидаги кредитлар буйича фоизли  даромадлар</t>
  </si>
  <si>
    <t>56310</t>
  </si>
  <si>
    <t>56108</t>
  </si>
  <si>
    <t>Омонат  операциялари бўйича бошқа воситачилик, ЎзРВБ ва банк ўз мавқеи (позиция) орқали конвертация қилинган маблағлардан олинган даромадлар</t>
  </si>
  <si>
    <t>Фрахт харажатлар</t>
  </si>
  <si>
    <t>асосий раҳбар ходимларга мукофотлар</t>
  </si>
  <si>
    <t>44800</t>
  </si>
  <si>
    <t>Сўндириш муддатигача сақланадиган қарз қимматли қоғозларга қилинган инвестициялар бўйича фоизли даромадлар</t>
  </si>
  <si>
    <t>1-ИЛОВА</t>
  </si>
  <si>
    <t xml:space="preserve">"Туронбанк" АТБ  </t>
  </si>
  <si>
    <t xml:space="preserve">Бошқарувининг  </t>
  </si>
  <si>
    <t>____ -сонли қарори билан</t>
  </si>
  <si>
    <t>"ТАСДИҚЛАНГАН"</t>
  </si>
  <si>
    <t>СОФ ФОЙДА РЕЖАСИ</t>
  </si>
  <si>
    <t>(минг сўмда)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</si>
  <si>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</si>
  <si>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</si>
  <si>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</si>
  <si>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</si>
  <si>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</si>
  <si>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</si>
  <si>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</si>
  <si>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</si>
  <si>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</si>
  <si>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</si>
  <si>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</si>
  <si>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</si>
  <si>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Бухгалтерия ҳисоби ва молиявий ҳисобот департаменти директори</t>
  </si>
  <si>
    <t>(млн.сўмда)</t>
  </si>
  <si>
    <t>№</t>
  </si>
  <si>
    <t>Филиал</t>
  </si>
  <si>
    <t>Йиллик  режа</t>
  </si>
  <si>
    <t>1</t>
  </si>
  <si>
    <t>Бухоро</t>
  </si>
  <si>
    <t>2</t>
  </si>
  <si>
    <t>Карши</t>
  </si>
  <si>
    <t>3</t>
  </si>
  <si>
    <t>Навоий</t>
  </si>
  <si>
    <t>4</t>
  </si>
  <si>
    <t>Наманган</t>
  </si>
  <si>
    <t>5</t>
  </si>
  <si>
    <t>Самарканд</t>
  </si>
  <si>
    <t>6</t>
  </si>
  <si>
    <t>Термиз</t>
  </si>
  <si>
    <t>7</t>
  </si>
  <si>
    <t>Гулистон</t>
  </si>
  <si>
    <t>8</t>
  </si>
  <si>
    <t>9</t>
  </si>
  <si>
    <t>Фаргона</t>
  </si>
  <si>
    <t>10</t>
  </si>
  <si>
    <t>Урганч</t>
  </si>
  <si>
    <t>11</t>
  </si>
  <si>
    <t>Нукус</t>
  </si>
  <si>
    <t>12</t>
  </si>
  <si>
    <t>Жиззах</t>
  </si>
  <si>
    <t>13</t>
  </si>
  <si>
    <t>Миробод</t>
  </si>
  <si>
    <t>14</t>
  </si>
  <si>
    <t>Шахрисабз</t>
  </si>
  <si>
    <t>15</t>
  </si>
  <si>
    <t>Зангиота</t>
  </si>
  <si>
    <t>16</t>
  </si>
  <si>
    <t>Яшнобод</t>
  </si>
  <si>
    <t>17</t>
  </si>
  <si>
    <t>Чилонзор</t>
  </si>
  <si>
    <t>18</t>
  </si>
  <si>
    <t>Юнусобод</t>
  </si>
  <si>
    <t>19</t>
  </si>
  <si>
    <t>М.Улугбек</t>
  </si>
  <si>
    <t>20</t>
  </si>
  <si>
    <t xml:space="preserve">Андижон </t>
  </si>
  <si>
    <t>ЖАМИ:</t>
  </si>
  <si>
    <t>I 
чорак</t>
  </si>
  <si>
    <t>II 
чорак</t>
  </si>
  <si>
    <t>III 
чорак</t>
  </si>
  <si>
    <t>IV 
чорак</t>
  </si>
  <si>
    <t>Йиллик</t>
  </si>
  <si>
    <t>I-чорак</t>
  </si>
  <si>
    <t>II-чорак</t>
  </si>
  <si>
    <t>III-чорак</t>
  </si>
  <si>
    <t>IV-чорак</t>
  </si>
  <si>
    <t>Жами</t>
  </si>
  <si>
    <t>НАЗОРАТ:</t>
  </si>
  <si>
    <t>10 Ойлик Режа</t>
  </si>
  <si>
    <t>10 Ойлик Факт</t>
  </si>
  <si>
    <t>Факт/Режа %</t>
  </si>
  <si>
    <t>Фарқи</t>
  </si>
  <si>
    <t>2021 йил _____ноябрдаги</t>
  </si>
  <si>
    <t>______-сонли қарори билан</t>
  </si>
  <si>
    <t>ТУРОНБАНК АТБ  НИНГ 2021 ЙИЛГА МУЛЖАЛЛАНГАН ДАРОМАДЛАР ВА ХАРАЖАТЛАР МОЛИЯВИЙ РЕЖАСИ</t>
  </si>
  <si>
    <t>МФО</t>
  </si>
  <si>
    <t>Филиаллар</t>
  </si>
  <si>
    <t>Улуши
%</t>
  </si>
  <si>
    <t>00111</t>
  </si>
  <si>
    <t>00192</t>
  </si>
  <si>
    <t>00200</t>
  </si>
  <si>
    <t>Навои</t>
  </si>
  <si>
    <t>00226</t>
  </si>
  <si>
    <t>00282</t>
  </si>
  <si>
    <t>00328</t>
  </si>
  <si>
    <t>00368</t>
  </si>
  <si>
    <t>00446</t>
  </si>
  <si>
    <t>00498</t>
  </si>
  <si>
    <t>00551</t>
  </si>
  <si>
    <t>Хоразм</t>
  </si>
  <si>
    <t>00585</t>
  </si>
  <si>
    <t>00982</t>
  </si>
  <si>
    <t>Джиззах</t>
  </si>
  <si>
    <t>00986</t>
  </si>
  <si>
    <t>00989</t>
  </si>
  <si>
    <t>01019</t>
  </si>
  <si>
    <t>01083</t>
  </si>
  <si>
    <t>Яшнабод</t>
  </si>
  <si>
    <t>01084</t>
  </si>
  <si>
    <t>01144</t>
  </si>
  <si>
    <t>01154</t>
  </si>
  <si>
    <t>01171</t>
  </si>
  <si>
    <t>Андижон</t>
  </si>
  <si>
    <t>Жами:</t>
  </si>
  <si>
    <t>Фарқ 
(+,-)</t>
  </si>
  <si>
    <t>2-ИЛОВА</t>
  </si>
  <si>
    <t>Қарши</t>
  </si>
  <si>
    <t>Самарқанд</t>
  </si>
  <si>
    <t>Фарғона</t>
  </si>
  <si>
    <t>М.Улуғбек</t>
  </si>
  <si>
    <t>Фарқи 
%</t>
  </si>
  <si>
    <t>Фарқи йил бошига нисбатан 
(%)</t>
  </si>
  <si>
    <t>Фарки                            (йил якунига нисбатан) %</t>
  </si>
  <si>
    <t>Фарқи йил якунига нисбатан 
(%)</t>
  </si>
  <si>
    <t>Бухгалтерия ҳисоби департаменти директори</t>
  </si>
  <si>
    <t>О.А.Алмурадов</t>
  </si>
  <si>
    <t>2022 йил _____ноябрдаги</t>
  </si>
  <si>
    <t>ЎзРМБдаги депозитлар бўйича фоизли даромадлар</t>
  </si>
  <si>
    <t>2022 йил ___ ноябрдаги</t>
  </si>
  <si>
    <t xml:space="preserve">"ТУРОНБАНК" АТБНИНГ  2023 ЙИЛ УЧУН                                       </t>
  </si>
  <si>
    <t>ТУРОНБАНК АТБ  НИНГ 2023 ЙИЛГА МУЛЖАЛЛАНГАН ДАРОМАДЛАР ВА ХАРАЖАТЛАР МОЛИЯВИЙ РЕЖАСИ</t>
  </si>
  <si>
    <t>57700</t>
  </si>
  <si>
    <t>Стандарт деб таснифланган кредитлар, лизинг ва факторинг буйича захира харажатлари</t>
  </si>
  <si>
    <t>45265</t>
  </si>
  <si>
    <t>Банк карталари буйича воситачилик хизматлари учун олинган даромадлар</t>
  </si>
  <si>
    <t>ТУРОНБАНК АТБ БУХОРО БАНК ХИЗМАТЛАРИ МАРКАЗИНИНГ 2023 ЙИЛГА МУЛЖАЛЛАНГАН ДАРОМАДЛАР ВА ХАРАЖАТЛАР МОЛИЯВИЙ РЕЖАСИ</t>
  </si>
  <si>
    <t>ТУРОНБАНК АТБ КАРШИ БАНК ХИЗМАТЛАРИ МАРКАЗИНИНГ 2023 ЙИЛГА МУЛЖАЛЛАНГАН ДАРОМАДЛАР ВА ХАРАЖАТЛАР МОЛИЯВИЙ РЕЖАСИ</t>
  </si>
  <si>
    <t>ТУРОНБАНК АТБ НАВОИЙ БАНК ХИЗМАТЛАРИ МАРКАЗИНИНГ 2023 ЙИЛГА МУЛЖАЛЛАНГАН ДАРОМАДЛАР ВА ХАРАЖАТЛАР МОЛИЯВИЙ РЕЖАСИ</t>
  </si>
  <si>
    <t>ТУРОНБАНК АТБ НАМАНГАН БАНК ХИЗМАТЛАРИ МАРКАЗИНИНГ 2023 ЙИЛГА МУЛЖАЛЛАНГАН ДАРОМАДЛАР ВА ХАРАЖАТЛАР МОЛИЯВИЙ РЕЖАСИ</t>
  </si>
  <si>
    <t>ТУРОНБАНК АТБ САМАРКАНД БАНК ХИЗМАТЛАРИ МАРКАЗИНИНГ 2023 ЙИЛГА МУЛЖАЛЛАНГАН ДАРОМАДЛАР ВА ХАРАЖАТЛАР МОЛИЯВИЙ РЕЖАСИ</t>
  </si>
  <si>
    <t>ТУРОНБАНК АТБ ТЕРМИЗ БАНК ХИЗМАТЛАРИ МАРКАЗИНИНГ 2023 ЙИЛГА МУЛЖАЛЛАНГАН ДАРОМАДЛАР ВА ХАРАЖАТЛАР МОЛИЯВИЙ РЕЖАСИ</t>
  </si>
  <si>
    <t>ТУРОНБАНК АТБ ГУЛИСТОН БАНК ХИЗМАТЛАРИ МАРКАЗИНИНГ 2023 ЙИЛГА МУЛЖАЛЛАНГАН ДАРОМАДЛАР ВА ХАРАЖАТЛАР МОЛИЯВИЙ РЕЖАСИ</t>
  </si>
  <si>
    <t>ТУРОНБАНК АТБ ТОШКЕНТ БАНК ХИЗМАТЛАРИ МАРКАЗИНИНГ 2023 ЙИЛГА МУЛЖАЛЛАНГАН ДАРОМАДЛАР ВА ХАРАЖАТЛАР МОЛИЯВИЙ РЕЖАСИ</t>
  </si>
  <si>
    <t>ТУРОНБАНК АТБ ФАРГОНА БАНК ХИЗМАТЛАРИ МАРКАЗИНИНГ 2023 ЙИЛГА МУЛЖАЛЛАНГАН ДАРОМАДЛАР ВА ХАРАЖАТЛАР МОЛИЯВИЙ РЕЖАСИ</t>
  </si>
  <si>
    <t>ТУРОНБАНК АТБ УРГАНЧ БАНК ХИЗМАТЛАРИ МАРКАЗИНИНГ 2023 ЙИЛГА МУЛЖАЛЛАНГАН ДАРОМАДЛАР ВА ХАРАЖАТЛАР МОЛИЯВИЙ РЕЖАСИ</t>
  </si>
  <si>
    <t>ТУРОНБАНК АТБ НУКУС БАНК ХИЗМАТЛАРИ МАРКАЗИНИНГ 2023 ЙИЛГА МУЛЖАЛЛАНГАН ДАРОМАДЛАР ВА ХАРАЖАТЛАР МОЛИЯВИЙ РЕЖАСИ</t>
  </si>
  <si>
    <t>ТУРОНБАНК АТБ ЖИЗЗАХ БАНК ХИЗМАТЛАРИ МАРКАЗИНИНГ 2023 ЙИЛГА МУЛЖАЛЛАНГАН ДАРОМАДЛАР ВА ХАРАЖАТЛАР МОЛИЯВИЙ РЕЖАСИ</t>
  </si>
  <si>
    <t>ТУРОНБАНК АТБ МИРОБОД БАНК ХИЗМАТЛАРИ МАРКАЗИНИНГ 2023 ЙИЛГА МУЛЖАЛЛАНГАН ДАРОМАДЛАР ВА ХАРАЖАТЛАР МОЛИЯВИЙ РЕЖАСИ</t>
  </si>
  <si>
    <t>ТУРОНБАНК АТБ ШАХРИСАБЗ БАНК ХИЗМАТЛАРИ МАРКАЗИНИНГ 2023 ЙИЛГА МУЛЖАЛЛАНГАН ДАРОМАДЛАР ВА ХАРАЖАТЛАР МОЛИЯВИЙ РЕЖАСИ</t>
  </si>
  <si>
    <t>ТУРОНБАНК АТБ ЗАНГИОТА БАНК ХИЗМАТЛАРИ МАРКАЗИНИНГ 2023 ЙИЛГА МУЛЖАЛЛАНГАН ДАРОМАДЛАР ВА ХАРАЖАТЛАР МОЛИЯВИЙ РЕЖАСИ</t>
  </si>
  <si>
    <t>ТУРОНБАНК АТБ ЯШНОБОД БАНК ХИЗМАТЛАРИ МАРКАЗИНИНГ 2023 ЙИЛГА МУЛЖАЛЛАНГАН ДАРОМАДЛАР ВА ХАРАЖАТЛАР МОЛИЯВИЙ РЕЖАСИ</t>
  </si>
  <si>
    <t>ТУРОНБАНК АТБ ЧИЛОНЗОР БАНК ХИЗМАТЛАРИ МАРКАЗИНИНГ 2023 ЙИЛГА МУЛЖАЛЛАНГАН ДАРОМАДЛАР ВА ХАРАЖАТЛАР МОЛИЯВИЙ РЕЖАСИ</t>
  </si>
  <si>
    <t>ТУРОНБАНК АТБ ЮНУСОБОД БАНК ХИЗМАТЛАРИ МАРКАЗИНИНГ 2023 ЙИЛГА МУЛЖАЛЛАНГАН ДАРОМАДЛАР ВА ХАРАЖАТЛАР МОЛИЯВИЙ РЕЖАСИ</t>
  </si>
  <si>
    <t>ТУРОНБАНК АТБ М.УЛУГБЕК БАНК ХИЗМАТЛАРИ МАРКАЗИНИНГ 2023 ЙИЛГА МУЛЖАЛЛАНГАН ДАРОМАДЛАР ВА ХАРАЖАТЛАР МОЛИЯВИЙ РЕЖАСИ</t>
  </si>
  <si>
    <t>ТУРОНБАНК АТБ АНДИЖОН БАНК ХИЗМАТЛАРИ МАРКАЗИНИНГ 2023 ЙИЛГА МУЛЖАЛЛАНГАН ДАРОМАДЛАР ВА ХАРАЖАТЛАР МОЛИЯВИЙ РЕЖАСИ</t>
  </si>
  <si>
    <t>ТУРОНБАНК АТБ БОШ ОФИСИНИНГ 2023 ЙИЛГА МУЛЖАЛЛАНГАН ДАРОМАДЛАР ВА ХАРАЖАТЛАР МОЛИЯВИЙ РЕЖАСИ</t>
  </si>
  <si>
    <t>10725</t>
  </si>
  <si>
    <t>Тошкент</t>
  </si>
  <si>
    <t>Бош офис</t>
  </si>
  <si>
    <t>Кредит портфел (01.01.2022)</t>
  </si>
  <si>
    <t>2022 йил учун 
соф фойда Режаси</t>
  </si>
  <si>
    <t>2023 йил учун 
соф фойда Режаси</t>
  </si>
  <si>
    <t>2021 йил учун 
соф фойда Режаси</t>
  </si>
  <si>
    <t>Фоизли даромад 
(2023 йил) Режа</t>
  </si>
  <si>
    <t>Резерв
(2023 йил)</t>
  </si>
  <si>
    <t>2023/2022 Фарқи 
%</t>
  </si>
  <si>
    <t>2023-2022Фарқ 
(+,-)</t>
  </si>
  <si>
    <t>21</t>
  </si>
  <si>
    <t>Фоизли харажат
(01.11.2022 йил )</t>
  </si>
  <si>
    <t>Фарки                            (2022 йил якунига нисбатан) %</t>
  </si>
  <si>
    <t>Фоизли харажат Режа
(2023 йил) Режа</t>
  </si>
  <si>
    <t>Кредит 
портфел Режаси (31.12.2023)</t>
  </si>
  <si>
    <t>Фоизли даромад Прогноз 
(31.12.2022 йил )</t>
  </si>
  <si>
    <t>Фоизли харажат Прогноз
(31.12.2022 йил )</t>
  </si>
  <si>
    <t>Ижтимоий суғурта бўйича, Бандлик Фонди ва бошқа фондлар бўйича бадаллар (12%).</t>
  </si>
  <si>
    <t>Кредит 
портфел (01.12.2022)</t>
  </si>
  <si>
    <t>Фоизли даромад 
(01.12.2022 йил )</t>
  </si>
  <si>
    <t>Резерв
(01.12.2022 йил)</t>
  </si>
  <si>
    <t>Соф фойда  (01.12.2022)</t>
  </si>
  <si>
    <t>Даромад (01.12.2022)</t>
  </si>
  <si>
    <t>Харажат (01.12.2022)</t>
  </si>
  <si>
    <t>Фарқи 01.12.2022 йилга нисбатан 
(%)</t>
  </si>
  <si>
    <t>Ижтимоий суғурта бўйича, Бандлик Фонди ва бошқа фондлар бўйича бадаллар 12%).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</si>
</sst>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0_р_._-;\-* #,##0.000_р_._-;_-* &quot;-&quot;_р_._-;_-@_-"/>
    <numFmt numFmtId="168" formatCode="_-* #,##0_р_._-;\-* #,##0_р_._-;_-* &quot;-&quot;??_р_._-;_-@_-"/>
    <numFmt numFmtId="169" formatCode="0.0%"/>
    <numFmt numFmtId="170" formatCode="#,##0.0_ ;[Red]\-#,##0.0\ "/>
    <numFmt numFmtId="171" formatCode="_-* #,##0.000_р_._-;\-* #,##0.000_р_._-;_-* &quot;-&quot;??_р_._-;_-@_-"/>
    <numFmt numFmtId="172" formatCode="_-* #,##0.0_р_._-;\-* #,##0.0_р_._-;_-* &quot;-&quot;??_р_._-;_-@_-"/>
  </numFmts>
  <fonts count="3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9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u val="singleAccounting"/>
      <sz val="13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57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380">
    <xf numFmtId="0" fontId="0" fillId="0" borderId="0"/>
    <xf numFmtId="0" fontId="254" fillId="2" borderId="0" applyNumberFormat="0" applyBorder="0" applyAlignment="0" applyProtection="0"/>
    <xf numFmtId="0" fontId="254" fillId="3" borderId="0" applyNumberFormat="0" applyBorder="0" applyAlignment="0" applyProtection="0"/>
    <xf numFmtId="0" fontId="254" fillId="4" borderId="0" applyNumberFormat="0" applyBorder="0" applyAlignment="0" applyProtection="0"/>
    <xf numFmtId="0" fontId="254" fillId="5" borderId="0" applyNumberFormat="0" applyBorder="0" applyAlignment="0" applyProtection="0"/>
    <xf numFmtId="0" fontId="254" fillId="6" borderId="0" applyNumberFormat="0" applyBorder="0" applyAlignment="0" applyProtection="0"/>
    <xf numFmtId="0" fontId="254" fillId="4" borderId="0" applyNumberFormat="0" applyBorder="0" applyAlignment="0" applyProtection="0"/>
    <xf numFmtId="0" fontId="254" fillId="6" borderId="0" applyNumberFormat="0" applyBorder="0" applyAlignment="0" applyProtection="0"/>
    <xf numFmtId="0" fontId="254" fillId="3" borderId="0" applyNumberFormat="0" applyBorder="0" applyAlignment="0" applyProtection="0"/>
    <xf numFmtId="0" fontId="254" fillId="7" borderId="0" applyNumberFormat="0" applyBorder="0" applyAlignment="0" applyProtection="0"/>
    <xf numFmtId="0" fontId="254" fillId="8" borderId="0" applyNumberFormat="0" applyBorder="0" applyAlignment="0" applyProtection="0"/>
    <xf numFmtId="0" fontId="254" fillId="6" borderId="0" applyNumberFormat="0" applyBorder="0" applyAlignment="0" applyProtection="0"/>
    <xf numFmtId="0" fontId="254" fillId="4" borderId="0" applyNumberFormat="0" applyBorder="0" applyAlignment="0" applyProtection="0"/>
    <xf numFmtId="0" fontId="255" fillId="6" borderId="0" applyNumberFormat="0" applyBorder="0" applyAlignment="0" applyProtection="0"/>
    <xf numFmtId="0" fontId="255" fillId="9" borderId="0" applyNumberFormat="0" applyBorder="0" applyAlignment="0" applyProtection="0"/>
    <xf numFmtId="0" fontId="255" fillId="10" borderId="0" applyNumberFormat="0" applyBorder="0" applyAlignment="0" applyProtection="0"/>
    <xf numFmtId="0" fontId="255" fillId="8" borderId="0" applyNumberFormat="0" applyBorder="0" applyAlignment="0" applyProtection="0"/>
    <xf numFmtId="0" fontId="255" fillId="6" borderId="0" applyNumberFormat="0" applyBorder="0" applyAlignment="0" applyProtection="0"/>
    <xf numFmtId="0" fontId="255" fillId="3" borderId="0" applyNumberFormat="0" applyBorder="0" applyAlignment="0" applyProtection="0"/>
    <xf numFmtId="0" fontId="255" fillId="11" borderId="0" applyNumberFormat="0" applyBorder="0" applyAlignment="0" applyProtection="0"/>
    <xf numFmtId="0" fontId="255" fillId="9" borderId="0" applyNumberFormat="0" applyBorder="0" applyAlignment="0" applyProtection="0"/>
    <xf numFmtId="0" fontId="255" fillId="10" borderId="0" applyNumberFormat="0" applyBorder="0" applyAlignment="0" applyProtection="0"/>
    <xf numFmtId="0" fontId="255" fillId="12" borderId="0" applyNumberFormat="0" applyBorder="0" applyAlignment="0" applyProtection="0"/>
    <xf numFmtId="0" fontId="255" fillId="13" borderId="0" applyNumberFormat="0" applyBorder="0" applyAlignment="0" applyProtection="0"/>
    <xf numFmtId="0" fontId="255" fillId="14" borderId="0" applyNumberFormat="0" applyBorder="0" applyAlignment="0" applyProtection="0"/>
    <xf numFmtId="0" fontId="256" fillId="7" borderId="1" applyNumberFormat="0" applyAlignment="0" applyProtection="0"/>
    <xf numFmtId="0" fontId="257" fillId="15" borderId="2" applyNumberFormat="0" applyAlignment="0" applyProtection="0"/>
    <xf numFmtId="0" fontId="258" fillId="15" borderId="1" applyNumberFormat="0" applyAlignment="0" applyProtection="0"/>
    <xf numFmtId="0" fontId="259" fillId="0" borderId="3" applyNumberFormat="0" applyFill="0" applyAlignment="0" applyProtection="0"/>
    <xf numFmtId="0" fontId="260" fillId="0" borderId="4" applyNumberFormat="0" applyFill="0" applyAlignment="0" applyProtection="0"/>
    <xf numFmtId="0" fontId="261" fillId="0" borderId="5" applyNumberFormat="0" applyFill="0" applyAlignment="0" applyProtection="0"/>
    <xf numFmtId="0" fontId="261" fillId="0" borderId="0" applyNumberFormat="0" applyFill="0" applyBorder="0" applyAlignment="0" applyProtection="0"/>
    <xf numFmtId="0" fontId="262" fillId="0" borderId="6" applyNumberFormat="0" applyFill="0" applyAlignment="0" applyProtection="0"/>
    <xf numFmtId="0" fontId="263" fillId="16" borderId="7" applyNumberFormat="0" applyAlignment="0" applyProtection="0"/>
    <xf numFmtId="0" fontId="264" fillId="0" borderId="0" applyNumberFormat="0" applyFill="0" applyBorder="0" applyAlignment="0" applyProtection="0"/>
    <xf numFmtId="0" fontId="265" fillId="7" borderId="0" applyNumberFormat="0" applyBorder="0" applyAlignment="0" applyProtection="0"/>
    <xf numFmtId="0" fontId="266" fillId="17" borderId="0" applyNumberFormat="0" applyBorder="0" applyAlignment="0" applyProtection="0"/>
    <xf numFmtId="0" fontId="267" fillId="0" borderId="0" applyNumberFormat="0" applyFill="0" applyBorder="0" applyAlignment="0" applyProtection="0"/>
    <xf numFmtId="0" fontId="252" fillId="4" borderId="8" applyNumberFormat="0" applyFont="0" applyAlignment="0" applyProtection="0"/>
    <xf numFmtId="9" fontId="252" fillId="0" borderId="0" applyFont="0" applyFill="0" applyBorder="0" applyAlignment="0" applyProtection="0"/>
    <xf numFmtId="0" fontId="268" fillId="0" borderId="9" applyNumberFormat="0" applyFill="0" applyAlignment="0" applyProtection="0"/>
    <xf numFmtId="0" fontId="268" fillId="0" borderId="0" applyNumberFormat="0" applyFill="0" applyBorder="0" applyAlignment="0" applyProtection="0"/>
    <xf numFmtId="166" fontId="252" fillId="0" borderId="0" applyFont="0" applyFill="0" applyBorder="0" applyAlignment="0" applyProtection="0"/>
    <xf numFmtId="165" fontId="252" fillId="0" borderId="0" applyFont="0" applyFill="0" applyBorder="0" applyAlignment="0" applyProtection="0"/>
    <xf numFmtId="0" fontId="269" fillId="6" borderId="0" applyNumberFormat="0" applyBorder="0" applyAlignment="0" applyProtection="0"/>
    <xf numFmtId="166" fontId="252" fillId="0" borderId="0" applyFont="0" applyFill="0" applyBorder="0" applyAlignment="0" applyProtection="0"/>
    <xf numFmtId="165" fontId="252" fillId="0" borderId="0" applyFont="0" applyFill="0" applyBorder="0" applyAlignment="0" applyProtection="0"/>
    <xf numFmtId="0" fontId="251" fillId="0" borderId="0"/>
    <xf numFmtId="0" fontId="271" fillId="0" borderId="0" applyNumberFormat="0" applyFill="0" applyBorder="0" applyAlignment="0" applyProtection="0"/>
    <xf numFmtId="0" fontId="272" fillId="0" borderId="12" applyNumberFormat="0" applyFill="0" applyAlignment="0" applyProtection="0"/>
    <xf numFmtId="0" fontId="273" fillId="0" borderId="13" applyNumberFormat="0" applyFill="0" applyAlignment="0" applyProtection="0"/>
    <xf numFmtId="0" fontId="274" fillId="0" borderId="14" applyNumberFormat="0" applyFill="0" applyAlignment="0" applyProtection="0"/>
    <xf numFmtId="0" fontId="274" fillId="0" borderId="0" applyNumberFormat="0" applyFill="0" applyBorder="0" applyAlignment="0" applyProtection="0"/>
    <xf numFmtId="0" fontId="275" fillId="23" borderId="0" applyNumberFormat="0" applyBorder="0" applyAlignment="0" applyProtection="0"/>
    <xf numFmtId="0" fontId="276" fillId="24" borderId="0" applyNumberFormat="0" applyBorder="0" applyAlignment="0" applyProtection="0"/>
    <xf numFmtId="0" fontId="277" fillId="25" borderId="0" applyNumberFormat="0" applyBorder="0" applyAlignment="0" applyProtection="0"/>
    <xf numFmtId="0" fontId="278" fillId="26" borderId="15" applyNumberFormat="0" applyAlignment="0" applyProtection="0"/>
    <xf numFmtId="0" fontId="279" fillId="27" borderId="16" applyNumberFormat="0" applyAlignment="0" applyProtection="0"/>
    <xf numFmtId="0" fontId="280" fillId="27" borderId="15" applyNumberFormat="0" applyAlignment="0" applyProtection="0"/>
    <xf numFmtId="0" fontId="281" fillId="0" borderId="17" applyNumberFormat="0" applyFill="0" applyAlignment="0" applyProtection="0"/>
    <xf numFmtId="0" fontId="282" fillId="28" borderId="18" applyNumberFormat="0" applyAlignment="0" applyProtection="0"/>
    <xf numFmtId="0" fontId="283" fillId="0" borderId="0" applyNumberFormat="0" applyFill="0" applyBorder="0" applyAlignment="0" applyProtection="0"/>
    <xf numFmtId="0" fontId="251" fillId="29" borderId="19" applyNumberFormat="0" applyFont="0" applyAlignment="0" applyProtection="0"/>
    <xf numFmtId="0" fontId="284" fillId="0" borderId="0" applyNumberFormat="0" applyFill="0" applyBorder="0" applyAlignment="0" applyProtection="0"/>
    <xf numFmtId="0" fontId="270" fillId="0" borderId="20" applyNumberFormat="0" applyFill="0" applyAlignment="0" applyProtection="0"/>
    <xf numFmtId="0" fontId="285" fillId="30" borderId="0" applyNumberFormat="0" applyBorder="0" applyAlignment="0" applyProtection="0"/>
    <xf numFmtId="0" fontId="251" fillId="31" borderId="0" applyNumberFormat="0" applyBorder="0" applyAlignment="0" applyProtection="0"/>
    <xf numFmtId="0" fontId="251" fillId="32" borderId="0" applyNumberFormat="0" applyBorder="0" applyAlignment="0" applyProtection="0"/>
    <xf numFmtId="0" fontId="251" fillId="33" borderId="0" applyNumberFormat="0" applyBorder="0" applyAlignment="0" applyProtection="0"/>
    <xf numFmtId="0" fontId="285" fillId="34" borderId="0" applyNumberFormat="0" applyBorder="0" applyAlignment="0" applyProtection="0"/>
    <xf numFmtId="0" fontId="251" fillId="35" borderId="0" applyNumberFormat="0" applyBorder="0" applyAlignment="0" applyProtection="0"/>
    <xf numFmtId="0" fontId="251" fillId="36" borderId="0" applyNumberFormat="0" applyBorder="0" applyAlignment="0" applyProtection="0"/>
    <xf numFmtId="0" fontId="251" fillId="37" borderId="0" applyNumberFormat="0" applyBorder="0" applyAlignment="0" applyProtection="0"/>
    <xf numFmtId="0" fontId="285" fillId="38" borderId="0" applyNumberFormat="0" applyBorder="0" applyAlignment="0" applyProtection="0"/>
    <xf numFmtId="0" fontId="251" fillId="39" borderId="0" applyNumberFormat="0" applyBorder="0" applyAlignment="0" applyProtection="0"/>
    <xf numFmtId="0" fontId="251" fillId="40" borderId="0" applyNumberFormat="0" applyBorder="0" applyAlignment="0" applyProtection="0"/>
    <xf numFmtId="0" fontId="251" fillId="41" borderId="0" applyNumberFormat="0" applyBorder="0" applyAlignment="0" applyProtection="0"/>
    <xf numFmtId="0" fontId="285" fillId="42" borderId="0" applyNumberFormat="0" applyBorder="0" applyAlignment="0" applyProtection="0"/>
    <xf numFmtId="0" fontId="251" fillId="43" borderId="0" applyNumberFormat="0" applyBorder="0" applyAlignment="0" applyProtection="0"/>
    <xf numFmtId="0" fontId="251" fillId="44" borderId="0" applyNumberFormat="0" applyBorder="0" applyAlignment="0" applyProtection="0"/>
    <xf numFmtId="0" fontId="251" fillId="45" borderId="0" applyNumberFormat="0" applyBorder="0" applyAlignment="0" applyProtection="0"/>
    <xf numFmtId="0" fontId="285" fillId="46" borderId="0" applyNumberFormat="0" applyBorder="0" applyAlignment="0" applyProtection="0"/>
    <xf numFmtId="0" fontId="251" fillId="47" borderId="0" applyNumberFormat="0" applyBorder="0" applyAlignment="0" applyProtection="0"/>
    <xf numFmtId="0" fontId="251" fillId="48" borderId="0" applyNumberFormat="0" applyBorder="0" applyAlignment="0" applyProtection="0"/>
    <xf numFmtId="0" fontId="251" fillId="49" borderId="0" applyNumberFormat="0" applyBorder="0" applyAlignment="0" applyProtection="0"/>
    <xf numFmtId="0" fontId="285" fillId="50" borderId="0" applyNumberFormat="0" applyBorder="0" applyAlignment="0" applyProtection="0"/>
    <xf numFmtId="0" fontId="251" fillId="51" borderId="0" applyNumberFormat="0" applyBorder="0" applyAlignment="0" applyProtection="0"/>
    <xf numFmtId="0" fontId="251" fillId="52" borderId="0" applyNumberFormat="0" applyBorder="0" applyAlignment="0" applyProtection="0"/>
    <xf numFmtId="0" fontId="251" fillId="53" borderId="0" applyNumberFormat="0" applyBorder="0" applyAlignment="0" applyProtection="0"/>
    <xf numFmtId="0" fontId="250" fillId="0" borderId="0"/>
    <xf numFmtId="0" fontId="250" fillId="29" borderId="19" applyNumberFormat="0" applyFont="0" applyAlignment="0" applyProtection="0"/>
    <xf numFmtId="0" fontId="250" fillId="31" borderId="0" applyNumberFormat="0" applyBorder="0" applyAlignment="0" applyProtection="0"/>
    <xf numFmtId="0" fontId="250" fillId="32" borderId="0" applyNumberFormat="0" applyBorder="0" applyAlignment="0" applyProtection="0"/>
    <xf numFmtId="0" fontId="250" fillId="33" borderId="0" applyNumberFormat="0" applyBorder="0" applyAlignment="0" applyProtection="0"/>
    <xf numFmtId="0" fontId="250" fillId="35" borderId="0" applyNumberFormat="0" applyBorder="0" applyAlignment="0" applyProtection="0"/>
    <xf numFmtId="0" fontId="250" fillId="36" borderId="0" applyNumberFormat="0" applyBorder="0" applyAlignment="0" applyProtection="0"/>
    <xf numFmtId="0" fontId="250" fillId="37" borderId="0" applyNumberFormat="0" applyBorder="0" applyAlignment="0" applyProtection="0"/>
    <xf numFmtId="0" fontId="250" fillId="39" borderId="0" applyNumberFormat="0" applyBorder="0" applyAlignment="0" applyProtection="0"/>
    <xf numFmtId="0" fontId="250" fillId="40" borderId="0" applyNumberFormat="0" applyBorder="0" applyAlignment="0" applyProtection="0"/>
    <xf numFmtId="0" fontId="250" fillId="41" borderId="0" applyNumberFormat="0" applyBorder="0" applyAlignment="0" applyProtection="0"/>
    <xf numFmtId="0" fontId="250" fillId="43" borderId="0" applyNumberFormat="0" applyBorder="0" applyAlignment="0" applyProtection="0"/>
    <xf numFmtId="0" fontId="250" fillId="44" borderId="0" applyNumberFormat="0" applyBorder="0" applyAlignment="0" applyProtection="0"/>
    <xf numFmtId="0" fontId="250" fillId="45" borderId="0" applyNumberFormat="0" applyBorder="0" applyAlignment="0" applyProtection="0"/>
    <xf numFmtId="0" fontId="250" fillId="47" borderId="0" applyNumberFormat="0" applyBorder="0" applyAlignment="0" applyProtection="0"/>
    <xf numFmtId="0" fontId="250" fillId="48" borderId="0" applyNumberFormat="0" applyBorder="0" applyAlignment="0" applyProtection="0"/>
    <xf numFmtId="0" fontId="250" fillId="49" borderId="0" applyNumberFormat="0" applyBorder="0" applyAlignment="0" applyProtection="0"/>
    <xf numFmtId="0" fontId="250" fillId="51" borderId="0" applyNumberFormat="0" applyBorder="0" applyAlignment="0" applyProtection="0"/>
    <xf numFmtId="0" fontId="250" fillId="52" borderId="0" applyNumberFormat="0" applyBorder="0" applyAlignment="0" applyProtection="0"/>
    <xf numFmtId="0" fontId="250" fillId="53" borderId="0" applyNumberFormat="0" applyBorder="0" applyAlignment="0" applyProtection="0"/>
    <xf numFmtId="0" fontId="249" fillId="0" borderId="0"/>
    <xf numFmtId="0" fontId="249" fillId="29" borderId="19" applyNumberFormat="0" applyFont="0" applyAlignment="0" applyProtection="0"/>
    <xf numFmtId="0" fontId="249" fillId="31" borderId="0" applyNumberFormat="0" applyBorder="0" applyAlignment="0" applyProtection="0"/>
    <xf numFmtId="0" fontId="249" fillId="32" borderId="0" applyNumberFormat="0" applyBorder="0" applyAlignment="0" applyProtection="0"/>
    <xf numFmtId="0" fontId="249" fillId="33" borderId="0" applyNumberFormat="0" applyBorder="0" applyAlignment="0" applyProtection="0"/>
    <xf numFmtId="0" fontId="249" fillId="35" borderId="0" applyNumberFormat="0" applyBorder="0" applyAlignment="0" applyProtection="0"/>
    <xf numFmtId="0" fontId="249" fillId="36" borderId="0" applyNumberFormat="0" applyBorder="0" applyAlignment="0" applyProtection="0"/>
    <xf numFmtId="0" fontId="249" fillId="37" borderId="0" applyNumberFormat="0" applyBorder="0" applyAlignment="0" applyProtection="0"/>
    <xf numFmtId="0" fontId="249" fillId="39" borderId="0" applyNumberFormat="0" applyBorder="0" applyAlignment="0" applyProtection="0"/>
    <xf numFmtId="0" fontId="249" fillId="40" borderId="0" applyNumberFormat="0" applyBorder="0" applyAlignment="0" applyProtection="0"/>
    <xf numFmtId="0" fontId="249" fillId="41" borderId="0" applyNumberFormat="0" applyBorder="0" applyAlignment="0" applyProtection="0"/>
    <xf numFmtId="0" fontId="249" fillId="43" borderId="0" applyNumberFormat="0" applyBorder="0" applyAlignment="0" applyProtection="0"/>
    <xf numFmtId="0" fontId="249" fillId="44" borderId="0" applyNumberFormat="0" applyBorder="0" applyAlignment="0" applyProtection="0"/>
    <xf numFmtId="0" fontId="249" fillId="45" borderId="0" applyNumberFormat="0" applyBorder="0" applyAlignment="0" applyProtection="0"/>
    <xf numFmtId="0" fontId="249" fillId="47" borderId="0" applyNumberFormat="0" applyBorder="0" applyAlignment="0" applyProtection="0"/>
    <xf numFmtId="0" fontId="249" fillId="48" borderId="0" applyNumberFormat="0" applyBorder="0" applyAlignment="0" applyProtection="0"/>
    <xf numFmtId="0" fontId="249" fillId="49" borderId="0" applyNumberFormat="0" applyBorder="0" applyAlignment="0" applyProtection="0"/>
    <xf numFmtId="0" fontId="249" fillId="51" borderId="0" applyNumberFormat="0" applyBorder="0" applyAlignment="0" applyProtection="0"/>
    <xf numFmtId="0" fontId="249" fillId="52" borderId="0" applyNumberFormat="0" applyBorder="0" applyAlignment="0" applyProtection="0"/>
    <xf numFmtId="0" fontId="249" fillId="53" borderId="0" applyNumberFormat="0" applyBorder="0" applyAlignment="0" applyProtection="0"/>
    <xf numFmtId="0" fontId="248" fillId="0" borderId="0"/>
    <xf numFmtId="0" fontId="248" fillId="29" borderId="19" applyNumberFormat="0" applyFont="0" applyAlignment="0" applyProtection="0"/>
    <xf numFmtId="0" fontId="248" fillId="31" borderId="0" applyNumberFormat="0" applyBorder="0" applyAlignment="0" applyProtection="0"/>
    <xf numFmtId="0" fontId="248" fillId="32" borderId="0" applyNumberFormat="0" applyBorder="0" applyAlignment="0" applyProtection="0"/>
    <xf numFmtId="0" fontId="248" fillId="33" borderId="0" applyNumberFormat="0" applyBorder="0" applyAlignment="0" applyProtection="0"/>
    <xf numFmtId="0" fontId="248" fillId="35" borderId="0" applyNumberFormat="0" applyBorder="0" applyAlignment="0" applyProtection="0"/>
    <xf numFmtId="0" fontId="248" fillId="36" borderId="0" applyNumberFormat="0" applyBorder="0" applyAlignment="0" applyProtection="0"/>
    <xf numFmtId="0" fontId="248" fillId="37" borderId="0" applyNumberFormat="0" applyBorder="0" applyAlignment="0" applyProtection="0"/>
    <xf numFmtId="0" fontId="248" fillId="39" borderId="0" applyNumberFormat="0" applyBorder="0" applyAlignment="0" applyProtection="0"/>
    <xf numFmtId="0" fontId="248" fillId="40" borderId="0" applyNumberFormat="0" applyBorder="0" applyAlignment="0" applyProtection="0"/>
    <xf numFmtId="0" fontId="248" fillId="41" borderId="0" applyNumberFormat="0" applyBorder="0" applyAlignment="0" applyProtection="0"/>
    <xf numFmtId="0" fontId="248" fillId="43" borderId="0" applyNumberFormat="0" applyBorder="0" applyAlignment="0" applyProtection="0"/>
    <xf numFmtId="0" fontId="248" fillId="44" borderId="0" applyNumberFormat="0" applyBorder="0" applyAlignment="0" applyProtection="0"/>
    <xf numFmtId="0" fontId="248" fillId="45" borderId="0" applyNumberFormat="0" applyBorder="0" applyAlignment="0" applyProtection="0"/>
    <xf numFmtId="0" fontId="248" fillId="47" borderId="0" applyNumberFormat="0" applyBorder="0" applyAlignment="0" applyProtection="0"/>
    <xf numFmtId="0" fontId="248" fillId="48" borderId="0" applyNumberFormat="0" applyBorder="0" applyAlignment="0" applyProtection="0"/>
    <xf numFmtId="0" fontId="248" fillId="49" borderId="0" applyNumberFormat="0" applyBorder="0" applyAlignment="0" applyProtection="0"/>
    <xf numFmtId="0" fontId="248" fillId="51" borderId="0" applyNumberFormat="0" applyBorder="0" applyAlignment="0" applyProtection="0"/>
    <xf numFmtId="0" fontId="248" fillId="52" borderId="0" applyNumberFormat="0" applyBorder="0" applyAlignment="0" applyProtection="0"/>
    <xf numFmtId="0" fontId="248" fillId="53" borderId="0" applyNumberFormat="0" applyBorder="0" applyAlignment="0" applyProtection="0"/>
    <xf numFmtId="0" fontId="247" fillId="0" borderId="0"/>
    <xf numFmtId="0" fontId="247" fillId="29" borderId="19" applyNumberFormat="0" applyFont="0" applyAlignment="0" applyProtection="0"/>
    <xf numFmtId="0" fontId="247" fillId="31" borderId="0" applyNumberFormat="0" applyBorder="0" applyAlignment="0" applyProtection="0"/>
    <xf numFmtId="0" fontId="247" fillId="32" borderId="0" applyNumberFormat="0" applyBorder="0" applyAlignment="0" applyProtection="0"/>
    <xf numFmtId="0" fontId="247" fillId="33" borderId="0" applyNumberFormat="0" applyBorder="0" applyAlignment="0" applyProtection="0"/>
    <xf numFmtId="0" fontId="247" fillId="35" borderId="0" applyNumberFormat="0" applyBorder="0" applyAlignment="0" applyProtection="0"/>
    <xf numFmtId="0" fontId="247" fillId="36" borderId="0" applyNumberFormat="0" applyBorder="0" applyAlignment="0" applyProtection="0"/>
    <xf numFmtId="0" fontId="247" fillId="37" borderId="0" applyNumberFormat="0" applyBorder="0" applyAlignment="0" applyProtection="0"/>
    <xf numFmtId="0" fontId="247" fillId="39" borderId="0" applyNumberFormat="0" applyBorder="0" applyAlignment="0" applyProtection="0"/>
    <xf numFmtId="0" fontId="247" fillId="40" borderId="0" applyNumberFormat="0" applyBorder="0" applyAlignment="0" applyProtection="0"/>
    <xf numFmtId="0" fontId="247" fillId="41" borderId="0" applyNumberFormat="0" applyBorder="0" applyAlignment="0" applyProtection="0"/>
    <xf numFmtId="0" fontId="247" fillId="43" borderId="0" applyNumberFormat="0" applyBorder="0" applyAlignment="0" applyProtection="0"/>
    <xf numFmtId="0" fontId="247" fillId="44" borderId="0" applyNumberFormat="0" applyBorder="0" applyAlignment="0" applyProtection="0"/>
    <xf numFmtId="0" fontId="247" fillId="45" borderId="0" applyNumberFormat="0" applyBorder="0" applyAlignment="0" applyProtection="0"/>
    <xf numFmtId="0" fontId="247" fillId="47" borderId="0" applyNumberFormat="0" applyBorder="0" applyAlignment="0" applyProtection="0"/>
    <xf numFmtId="0" fontId="247" fillId="48" borderId="0" applyNumberFormat="0" applyBorder="0" applyAlignment="0" applyProtection="0"/>
    <xf numFmtId="0" fontId="247" fillId="49" borderId="0" applyNumberFormat="0" applyBorder="0" applyAlignment="0" applyProtection="0"/>
    <xf numFmtId="0" fontId="247" fillId="51" borderId="0" applyNumberFormat="0" applyBorder="0" applyAlignment="0" applyProtection="0"/>
    <xf numFmtId="0" fontId="247" fillId="52" borderId="0" applyNumberFormat="0" applyBorder="0" applyAlignment="0" applyProtection="0"/>
    <xf numFmtId="0" fontId="247" fillId="53" borderId="0" applyNumberFormat="0" applyBorder="0" applyAlignment="0" applyProtection="0"/>
    <xf numFmtId="0" fontId="246" fillId="0" borderId="0"/>
    <xf numFmtId="0" fontId="246" fillId="29" borderId="19" applyNumberFormat="0" applyFont="0" applyAlignment="0" applyProtection="0"/>
    <xf numFmtId="0" fontId="246" fillId="31" borderId="0" applyNumberFormat="0" applyBorder="0" applyAlignment="0" applyProtection="0"/>
    <xf numFmtId="0" fontId="246" fillId="32" borderId="0" applyNumberFormat="0" applyBorder="0" applyAlignment="0" applyProtection="0"/>
    <xf numFmtId="0" fontId="246" fillId="33" borderId="0" applyNumberFormat="0" applyBorder="0" applyAlignment="0" applyProtection="0"/>
    <xf numFmtId="0" fontId="246" fillId="35" borderId="0" applyNumberFormat="0" applyBorder="0" applyAlignment="0" applyProtection="0"/>
    <xf numFmtId="0" fontId="246" fillId="36" borderId="0" applyNumberFormat="0" applyBorder="0" applyAlignment="0" applyProtection="0"/>
    <xf numFmtId="0" fontId="246" fillId="37" borderId="0" applyNumberFormat="0" applyBorder="0" applyAlignment="0" applyProtection="0"/>
    <xf numFmtId="0" fontId="246" fillId="39" borderId="0" applyNumberFormat="0" applyBorder="0" applyAlignment="0" applyProtection="0"/>
    <xf numFmtId="0" fontId="246" fillId="40" borderId="0" applyNumberFormat="0" applyBorder="0" applyAlignment="0" applyProtection="0"/>
    <xf numFmtId="0" fontId="246" fillId="41" borderId="0" applyNumberFormat="0" applyBorder="0" applyAlignment="0" applyProtection="0"/>
    <xf numFmtId="0" fontId="246" fillId="43" borderId="0" applyNumberFormat="0" applyBorder="0" applyAlignment="0" applyProtection="0"/>
    <xf numFmtId="0" fontId="246" fillId="44" borderId="0" applyNumberFormat="0" applyBorder="0" applyAlignment="0" applyProtection="0"/>
    <xf numFmtId="0" fontId="246" fillId="45" borderId="0" applyNumberFormat="0" applyBorder="0" applyAlignment="0" applyProtection="0"/>
    <xf numFmtId="0" fontId="246" fillId="47" borderId="0" applyNumberFormat="0" applyBorder="0" applyAlignment="0" applyProtection="0"/>
    <xf numFmtId="0" fontId="246" fillId="48" borderId="0" applyNumberFormat="0" applyBorder="0" applyAlignment="0" applyProtection="0"/>
    <xf numFmtId="0" fontId="246" fillId="49" borderId="0" applyNumberFormat="0" applyBorder="0" applyAlignment="0" applyProtection="0"/>
    <xf numFmtId="0" fontId="246" fillId="51" borderId="0" applyNumberFormat="0" applyBorder="0" applyAlignment="0" applyProtection="0"/>
    <xf numFmtId="0" fontId="246" fillId="52" borderId="0" applyNumberFormat="0" applyBorder="0" applyAlignment="0" applyProtection="0"/>
    <xf numFmtId="0" fontId="246" fillId="53" borderId="0" applyNumberFormat="0" applyBorder="0" applyAlignment="0" applyProtection="0"/>
    <xf numFmtId="0" fontId="245" fillId="0" borderId="0"/>
    <xf numFmtId="0" fontId="245" fillId="29" borderId="19" applyNumberFormat="0" applyFont="0" applyAlignment="0" applyProtection="0"/>
    <xf numFmtId="0" fontId="245" fillId="31" borderId="0" applyNumberFormat="0" applyBorder="0" applyAlignment="0" applyProtection="0"/>
    <xf numFmtId="0" fontId="245" fillId="32" borderId="0" applyNumberFormat="0" applyBorder="0" applyAlignment="0" applyProtection="0"/>
    <xf numFmtId="0" fontId="245" fillId="33" borderId="0" applyNumberFormat="0" applyBorder="0" applyAlignment="0" applyProtection="0"/>
    <xf numFmtId="0" fontId="245" fillId="35" borderId="0" applyNumberFormat="0" applyBorder="0" applyAlignment="0" applyProtection="0"/>
    <xf numFmtId="0" fontId="245" fillId="36" borderId="0" applyNumberFormat="0" applyBorder="0" applyAlignment="0" applyProtection="0"/>
    <xf numFmtId="0" fontId="245" fillId="37" borderId="0" applyNumberFormat="0" applyBorder="0" applyAlignment="0" applyProtection="0"/>
    <xf numFmtId="0" fontId="245" fillId="39" borderId="0" applyNumberFormat="0" applyBorder="0" applyAlignment="0" applyProtection="0"/>
    <xf numFmtId="0" fontId="245" fillId="40" borderId="0" applyNumberFormat="0" applyBorder="0" applyAlignment="0" applyProtection="0"/>
    <xf numFmtId="0" fontId="245" fillId="41" borderId="0" applyNumberFormat="0" applyBorder="0" applyAlignment="0" applyProtection="0"/>
    <xf numFmtId="0" fontId="245" fillId="43" borderId="0" applyNumberFormat="0" applyBorder="0" applyAlignment="0" applyProtection="0"/>
    <xf numFmtId="0" fontId="245" fillId="44" borderId="0" applyNumberFormat="0" applyBorder="0" applyAlignment="0" applyProtection="0"/>
    <xf numFmtId="0" fontId="245" fillId="45" borderId="0" applyNumberFormat="0" applyBorder="0" applyAlignment="0" applyProtection="0"/>
    <xf numFmtId="0" fontId="245" fillId="47" borderId="0" applyNumberFormat="0" applyBorder="0" applyAlignment="0" applyProtection="0"/>
    <xf numFmtId="0" fontId="245" fillId="48" borderId="0" applyNumberFormat="0" applyBorder="0" applyAlignment="0" applyProtection="0"/>
    <xf numFmtId="0" fontId="245" fillId="49" borderId="0" applyNumberFormat="0" applyBorder="0" applyAlignment="0" applyProtection="0"/>
    <xf numFmtId="0" fontId="245" fillId="51" borderId="0" applyNumberFormat="0" applyBorder="0" applyAlignment="0" applyProtection="0"/>
    <xf numFmtId="0" fontId="245" fillId="52" borderId="0" applyNumberFormat="0" applyBorder="0" applyAlignment="0" applyProtection="0"/>
    <xf numFmtId="0" fontId="245" fillId="53" borderId="0" applyNumberFormat="0" applyBorder="0" applyAlignment="0" applyProtection="0"/>
    <xf numFmtId="0" fontId="244" fillId="0" borderId="0"/>
    <xf numFmtId="0" fontId="244" fillId="29" borderId="19" applyNumberFormat="0" applyFont="0" applyAlignment="0" applyProtection="0"/>
    <xf numFmtId="0" fontId="244" fillId="31" borderId="0" applyNumberFormat="0" applyBorder="0" applyAlignment="0" applyProtection="0"/>
    <xf numFmtId="0" fontId="244" fillId="32" borderId="0" applyNumberFormat="0" applyBorder="0" applyAlignment="0" applyProtection="0"/>
    <xf numFmtId="0" fontId="244" fillId="33" borderId="0" applyNumberFormat="0" applyBorder="0" applyAlignment="0" applyProtection="0"/>
    <xf numFmtId="0" fontId="244" fillId="35" borderId="0" applyNumberFormat="0" applyBorder="0" applyAlignment="0" applyProtection="0"/>
    <xf numFmtId="0" fontId="244" fillId="36" borderId="0" applyNumberFormat="0" applyBorder="0" applyAlignment="0" applyProtection="0"/>
    <xf numFmtId="0" fontId="244" fillId="37" borderId="0" applyNumberFormat="0" applyBorder="0" applyAlignment="0" applyProtection="0"/>
    <xf numFmtId="0" fontId="244" fillId="39" borderId="0" applyNumberFormat="0" applyBorder="0" applyAlignment="0" applyProtection="0"/>
    <xf numFmtId="0" fontId="244" fillId="40" borderId="0" applyNumberFormat="0" applyBorder="0" applyAlignment="0" applyProtection="0"/>
    <xf numFmtId="0" fontId="244" fillId="41" borderId="0" applyNumberFormat="0" applyBorder="0" applyAlignment="0" applyProtection="0"/>
    <xf numFmtId="0" fontId="244" fillId="43" borderId="0" applyNumberFormat="0" applyBorder="0" applyAlignment="0" applyProtection="0"/>
    <xf numFmtId="0" fontId="244" fillId="44" borderId="0" applyNumberFormat="0" applyBorder="0" applyAlignment="0" applyProtection="0"/>
    <xf numFmtId="0" fontId="244" fillId="45" borderId="0" applyNumberFormat="0" applyBorder="0" applyAlignment="0" applyProtection="0"/>
    <xf numFmtId="0" fontId="244" fillId="47" borderId="0" applyNumberFormat="0" applyBorder="0" applyAlignment="0" applyProtection="0"/>
    <xf numFmtId="0" fontId="244" fillId="48" borderId="0" applyNumberFormat="0" applyBorder="0" applyAlignment="0" applyProtection="0"/>
    <xf numFmtId="0" fontId="244" fillId="49" borderId="0" applyNumberFormat="0" applyBorder="0" applyAlignment="0" applyProtection="0"/>
    <xf numFmtId="0" fontId="244" fillId="51" borderId="0" applyNumberFormat="0" applyBorder="0" applyAlignment="0" applyProtection="0"/>
    <xf numFmtId="0" fontId="244" fillId="52" borderId="0" applyNumberFormat="0" applyBorder="0" applyAlignment="0" applyProtection="0"/>
    <xf numFmtId="0" fontId="244" fillId="53" borderId="0" applyNumberFormat="0" applyBorder="0" applyAlignment="0" applyProtection="0"/>
    <xf numFmtId="0" fontId="243" fillId="0" borderId="0"/>
    <xf numFmtId="0" fontId="243" fillId="29" borderId="19" applyNumberFormat="0" applyFont="0" applyAlignment="0" applyProtection="0"/>
    <xf numFmtId="0" fontId="243" fillId="31" borderId="0" applyNumberFormat="0" applyBorder="0" applyAlignment="0" applyProtection="0"/>
    <xf numFmtId="0" fontId="243" fillId="32" borderId="0" applyNumberFormat="0" applyBorder="0" applyAlignment="0" applyProtection="0"/>
    <xf numFmtId="0" fontId="243" fillId="33" borderId="0" applyNumberFormat="0" applyBorder="0" applyAlignment="0" applyProtection="0"/>
    <xf numFmtId="0" fontId="243" fillId="35" borderId="0" applyNumberFormat="0" applyBorder="0" applyAlignment="0" applyProtection="0"/>
    <xf numFmtId="0" fontId="243" fillId="36" borderId="0" applyNumberFormat="0" applyBorder="0" applyAlignment="0" applyProtection="0"/>
    <xf numFmtId="0" fontId="243" fillId="37" borderId="0" applyNumberFormat="0" applyBorder="0" applyAlignment="0" applyProtection="0"/>
    <xf numFmtId="0" fontId="243" fillId="39" borderId="0" applyNumberFormat="0" applyBorder="0" applyAlignment="0" applyProtection="0"/>
    <xf numFmtId="0" fontId="243" fillId="40" borderId="0" applyNumberFormat="0" applyBorder="0" applyAlignment="0" applyProtection="0"/>
    <xf numFmtId="0" fontId="243" fillId="41" borderId="0" applyNumberFormat="0" applyBorder="0" applyAlignment="0" applyProtection="0"/>
    <xf numFmtId="0" fontId="243" fillId="43" borderId="0" applyNumberFormat="0" applyBorder="0" applyAlignment="0" applyProtection="0"/>
    <xf numFmtId="0" fontId="243" fillId="44" borderId="0" applyNumberFormat="0" applyBorder="0" applyAlignment="0" applyProtection="0"/>
    <xf numFmtId="0" fontId="243" fillId="45" borderId="0" applyNumberFormat="0" applyBorder="0" applyAlignment="0" applyProtection="0"/>
    <xf numFmtId="0" fontId="243" fillId="47" borderId="0" applyNumberFormat="0" applyBorder="0" applyAlignment="0" applyProtection="0"/>
    <xf numFmtId="0" fontId="243" fillId="48" borderId="0" applyNumberFormat="0" applyBorder="0" applyAlignment="0" applyProtection="0"/>
    <xf numFmtId="0" fontId="243" fillId="49" borderId="0" applyNumberFormat="0" applyBorder="0" applyAlignment="0" applyProtection="0"/>
    <xf numFmtId="0" fontId="243" fillId="51" borderId="0" applyNumberFormat="0" applyBorder="0" applyAlignment="0" applyProtection="0"/>
    <xf numFmtId="0" fontId="243" fillId="52" borderId="0" applyNumberFormat="0" applyBorder="0" applyAlignment="0" applyProtection="0"/>
    <xf numFmtId="0" fontId="243" fillId="53" borderId="0" applyNumberFormat="0" applyBorder="0" applyAlignment="0" applyProtection="0"/>
    <xf numFmtId="0" fontId="242" fillId="0" borderId="0"/>
    <xf numFmtId="0" fontId="242" fillId="29" borderId="19" applyNumberFormat="0" applyFont="0" applyAlignment="0" applyProtection="0"/>
    <xf numFmtId="0" fontId="242" fillId="31" borderId="0" applyNumberFormat="0" applyBorder="0" applyAlignment="0" applyProtection="0"/>
    <xf numFmtId="0" fontId="242" fillId="32" borderId="0" applyNumberFormat="0" applyBorder="0" applyAlignment="0" applyProtection="0"/>
    <xf numFmtId="0" fontId="242" fillId="33" borderId="0" applyNumberFormat="0" applyBorder="0" applyAlignment="0" applyProtection="0"/>
    <xf numFmtId="0" fontId="242" fillId="35" borderId="0" applyNumberFormat="0" applyBorder="0" applyAlignment="0" applyProtection="0"/>
    <xf numFmtId="0" fontId="242" fillId="36" borderId="0" applyNumberFormat="0" applyBorder="0" applyAlignment="0" applyProtection="0"/>
    <xf numFmtId="0" fontId="242" fillId="37" borderId="0" applyNumberFormat="0" applyBorder="0" applyAlignment="0" applyProtection="0"/>
    <xf numFmtId="0" fontId="242" fillId="39" borderId="0" applyNumberFormat="0" applyBorder="0" applyAlignment="0" applyProtection="0"/>
    <xf numFmtId="0" fontId="242" fillId="40" borderId="0" applyNumberFormat="0" applyBorder="0" applyAlignment="0" applyProtection="0"/>
    <xf numFmtId="0" fontId="242" fillId="41" borderId="0" applyNumberFormat="0" applyBorder="0" applyAlignment="0" applyProtection="0"/>
    <xf numFmtId="0" fontId="242" fillId="43" borderId="0" applyNumberFormat="0" applyBorder="0" applyAlignment="0" applyProtection="0"/>
    <xf numFmtId="0" fontId="242" fillId="44" borderId="0" applyNumberFormat="0" applyBorder="0" applyAlignment="0" applyProtection="0"/>
    <xf numFmtId="0" fontId="242" fillId="45" borderId="0" applyNumberFormat="0" applyBorder="0" applyAlignment="0" applyProtection="0"/>
    <xf numFmtId="0" fontId="242" fillId="47" borderId="0" applyNumberFormat="0" applyBorder="0" applyAlignment="0" applyProtection="0"/>
    <xf numFmtId="0" fontId="242" fillId="48" borderId="0" applyNumberFormat="0" applyBorder="0" applyAlignment="0" applyProtection="0"/>
    <xf numFmtId="0" fontId="242" fillId="49" borderId="0" applyNumberFormat="0" applyBorder="0" applyAlignment="0" applyProtection="0"/>
    <xf numFmtId="0" fontId="242" fillId="51" borderId="0" applyNumberFormat="0" applyBorder="0" applyAlignment="0" applyProtection="0"/>
    <xf numFmtId="0" fontId="242" fillId="52" borderId="0" applyNumberFormat="0" applyBorder="0" applyAlignment="0" applyProtection="0"/>
    <xf numFmtId="0" fontId="242" fillId="53" borderId="0" applyNumberFormat="0" applyBorder="0" applyAlignment="0" applyProtection="0"/>
    <xf numFmtId="0" fontId="241" fillId="0" borderId="0"/>
    <xf numFmtId="0" fontId="241" fillId="29" borderId="19" applyNumberFormat="0" applyFont="0" applyAlignment="0" applyProtection="0"/>
    <xf numFmtId="0" fontId="241" fillId="31" borderId="0" applyNumberFormat="0" applyBorder="0" applyAlignment="0" applyProtection="0"/>
    <xf numFmtId="0" fontId="241" fillId="32" borderId="0" applyNumberFormat="0" applyBorder="0" applyAlignment="0" applyProtection="0"/>
    <xf numFmtId="0" fontId="241" fillId="33" borderId="0" applyNumberFormat="0" applyBorder="0" applyAlignment="0" applyProtection="0"/>
    <xf numFmtId="0" fontId="241" fillId="35" borderId="0" applyNumberFormat="0" applyBorder="0" applyAlignment="0" applyProtection="0"/>
    <xf numFmtId="0" fontId="241" fillId="36" borderId="0" applyNumberFormat="0" applyBorder="0" applyAlignment="0" applyProtection="0"/>
    <xf numFmtId="0" fontId="241" fillId="37" borderId="0" applyNumberFormat="0" applyBorder="0" applyAlignment="0" applyProtection="0"/>
    <xf numFmtId="0" fontId="241" fillId="39" borderId="0" applyNumberFormat="0" applyBorder="0" applyAlignment="0" applyProtection="0"/>
    <xf numFmtId="0" fontId="241" fillId="40" borderId="0" applyNumberFormat="0" applyBorder="0" applyAlignment="0" applyProtection="0"/>
    <xf numFmtId="0" fontId="241" fillId="41" borderId="0" applyNumberFormat="0" applyBorder="0" applyAlignment="0" applyProtection="0"/>
    <xf numFmtId="0" fontId="241" fillId="43" borderId="0" applyNumberFormat="0" applyBorder="0" applyAlignment="0" applyProtection="0"/>
    <xf numFmtId="0" fontId="241" fillId="44" borderId="0" applyNumberFormat="0" applyBorder="0" applyAlignment="0" applyProtection="0"/>
    <xf numFmtId="0" fontId="241" fillId="45" borderId="0" applyNumberFormat="0" applyBorder="0" applyAlignment="0" applyProtection="0"/>
    <xf numFmtId="0" fontId="241" fillId="47" borderId="0" applyNumberFormat="0" applyBorder="0" applyAlignment="0" applyProtection="0"/>
    <xf numFmtId="0" fontId="241" fillId="48" borderId="0" applyNumberFormat="0" applyBorder="0" applyAlignment="0" applyProtection="0"/>
    <xf numFmtId="0" fontId="241" fillId="49" borderId="0" applyNumberFormat="0" applyBorder="0" applyAlignment="0" applyProtection="0"/>
    <xf numFmtId="0" fontId="241" fillId="51" borderId="0" applyNumberFormat="0" applyBorder="0" applyAlignment="0" applyProtection="0"/>
    <xf numFmtId="0" fontId="241" fillId="52" borderId="0" applyNumberFormat="0" applyBorder="0" applyAlignment="0" applyProtection="0"/>
    <xf numFmtId="0" fontId="241" fillId="53" borderId="0" applyNumberFormat="0" applyBorder="0" applyAlignment="0" applyProtection="0"/>
    <xf numFmtId="0" fontId="240" fillId="0" borderId="0"/>
    <xf numFmtId="0" fontId="240" fillId="29" borderId="19" applyNumberFormat="0" applyFont="0" applyAlignment="0" applyProtection="0"/>
    <xf numFmtId="0" fontId="240" fillId="31" borderId="0" applyNumberFormat="0" applyBorder="0" applyAlignment="0" applyProtection="0"/>
    <xf numFmtId="0" fontId="240" fillId="32" borderId="0" applyNumberFormat="0" applyBorder="0" applyAlignment="0" applyProtection="0"/>
    <xf numFmtId="0" fontId="240" fillId="33" borderId="0" applyNumberFormat="0" applyBorder="0" applyAlignment="0" applyProtection="0"/>
    <xf numFmtId="0" fontId="240" fillId="35" borderId="0" applyNumberFormat="0" applyBorder="0" applyAlignment="0" applyProtection="0"/>
    <xf numFmtId="0" fontId="240" fillId="36" borderId="0" applyNumberFormat="0" applyBorder="0" applyAlignment="0" applyProtection="0"/>
    <xf numFmtId="0" fontId="240" fillId="37" borderId="0" applyNumberFormat="0" applyBorder="0" applyAlignment="0" applyProtection="0"/>
    <xf numFmtId="0" fontId="240" fillId="39" borderId="0" applyNumberFormat="0" applyBorder="0" applyAlignment="0" applyProtection="0"/>
    <xf numFmtId="0" fontId="240" fillId="40" borderId="0" applyNumberFormat="0" applyBorder="0" applyAlignment="0" applyProtection="0"/>
    <xf numFmtId="0" fontId="240" fillId="41" borderId="0" applyNumberFormat="0" applyBorder="0" applyAlignment="0" applyProtection="0"/>
    <xf numFmtId="0" fontId="240" fillId="43" borderId="0" applyNumberFormat="0" applyBorder="0" applyAlignment="0" applyProtection="0"/>
    <xf numFmtId="0" fontId="240" fillId="44" borderId="0" applyNumberFormat="0" applyBorder="0" applyAlignment="0" applyProtection="0"/>
    <xf numFmtId="0" fontId="240" fillId="45" borderId="0" applyNumberFormat="0" applyBorder="0" applyAlignment="0" applyProtection="0"/>
    <xf numFmtId="0" fontId="240" fillId="47" borderId="0" applyNumberFormat="0" applyBorder="0" applyAlignment="0" applyProtection="0"/>
    <xf numFmtId="0" fontId="240" fillId="48" borderId="0" applyNumberFormat="0" applyBorder="0" applyAlignment="0" applyProtection="0"/>
    <xf numFmtId="0" fontId="240" fillId="49" borderId="0" applyNumberFormat="0" applyBorder="0" applyAlignment="0" applyProtection="0"/>
    <xf numFmtId="0" fontId="240" fillId="51" borderId="0" applyNumberFormat="0" applyBorder="0" applyAlignment="0" applyProtection="0"/>
    <xf numFmtId="0" fontId="240" fillId="52" borderId="0" applyNumberFormat="0" applyBorder="0" applyAlignment="0" applyProtection="0"/>
    <xf numFmtId="0" fontId="240" fillId="53" borderId="0" applyNumberFormat="0" applyBorder="0" applyAlignment="0" applyProtection="0"/>
    <xf numFmtId="0" fontId="239" fillId="0" borderId="0"/>
    <xf numFmtId="0" fontId="239" fillId="29" borderId="19" applyNumberFormat="0" applyFont="0" applyAlignment="0" applyProtection="0"/>
    <xf numFmtId="0" fontId="239" fillId="31" borderId="0" applyNumberFormat="0" applyBorder="0" applyAlignment="0" applyProtection="0"/>
    <xf numFmtId="0" fontId="239" fillId="32" borderId="0" applyNumberFormat="0" applyBorder="0" applyAlignment="0" applyProtection="0"/>
    <xf numFmtId="0" fontId="239" fillId="33" borderId="0" applyNumberFormat="0" applyBorder="0" applyAlignment="0" applyProtection="0"/>
    <xf numFmtId="0" fontId="239" fillId="35" borderId="0" applyNumberFormat="0" applyBorder="0" applyAlignment="0" applyProtection="0"/>
    <xf numFmtId="0" fontId="239" fillId="36" borderId="0" applyNumberFormat="0" applyBorder="0" applyAlignment="0" applyProtection="0"/>
    <xf numFmtId="0" fontId="239" fillId="37" borderId="0" applyNumberFormat="0" applyBorder="0" applyAlignment="0" applyProtection="0"/>
    <xf numFmtId="0" fontId="239" fillId="39" borderId="0" applyNumberFormat="0" applyBorder="0" applyAlignment="0" applyProtection="0"/>
    <xf numFmtId="0" fontId="239" fillId="40" borderId="0" applyNumberFormat="0" applyBorder="0" applyAlignment="0" applyProtection="0"/>
    <xf numFmtId="0" fontId="239" fillId="41" borderId="0" applyNumberFormat="0" applyBorder="0" applyAlignment="0" applyProtection="0"/>
    <xf numFmtId="0" fontId="239" fillId="43" borderId="0" applyNumberFormat="0" applyBorder="0" applyAlignment="0" applyProtection="0"/>
    <xf numFmtId="0" fontId="239" fillId="44" borderId="0" applyNumberFormat="0" applyBorder="0" applyAlignment="0" applyProtection="0"/>
    <xf numFmtId="0" fontId="239" fillId="45" borderId="0" applyNumberFormat="0" applyBorder="0" applyAlignment="0" applyProtection="0"/>
    <xf numFmtId="0" fontId="239" fillId="47" borderId="0" applyNumberFormat="0" applyBorder="0" applyAlignment="0" applyProtection="0"/>
    <xf numFmtId="0" fontId="239" fillId="48" borderId="0" applyNumberFormat="0" applyBorder="0" applyAlignment="0" applyProtection="0"/>
    <xf numFmtId="0" fontId="239" fillId="49" borderId="0" applyNumberFormat="0" applyBorder="0" applyAlignment="0" applyProtection="0"/>
    <xf numFmtId="0" fontId="239" fillId="51" borderId="0" applyNumberFormat="0" applyBorder="0" applyAlignment="0" applyProtection="0"/>
    <xf numFmtId="0" fontId="239" fillId="52" borderId="0" applyNumberFormat="0" applyBorder="0" applyAlignment="0" applyProtection="0"/>
    <xf numFmtId="0" fontId="239" fillId="53" borderId="0" applyNumberFormat="0" applyBorder="0" applyAlignment="0" applyProtection="0"/>
    <xf numFmtId="0" fontId="238" fillId="0" borderId="0"/>
    <xf numFmtId="0" fontId="238" fillId="29" borderId="19" applyNumberFormat="0" applyFont="0" applyAlignment="0" applyProtection="0"/>
    <xf numFmtId="0" fontId="238" fillId="31" borderId="0" applyNumberFormat="0" applyBorder="0" applyAlignment="0" applyProtection="0"/>
    <xf numFmtId="0" fontId="238" fillId="32" borderId="0" applyNumberFormat="0" applyBorder="0" applyAlignment="0" applyProtection="0"/>
    <xf numFmtId="0" fontId="238" fillId="33" borderId="0" applyNumberFormat="0" applyBorder="0" applyAlignment="0" applyProtection="0"/>
    <xf numFmtId="0" fontId="238" fillId="35" borderId="0" applyNumberFormat="0" applyBorder="0" applyAlignment="0" applyProtection="0"/>
    <xf numFmtId="0" fontId="238" fillId="36" borderId="0" applyNumberFormat="0" applyBorder="0" applyAlignment="0" applyProtection="0"/>
    <xf numFmtId="0" fontId="238" fillId="37" borderId="0" applyNumberFormat="0" applyBorder="0" applyAlignment="0" applyProtection="0"/>
    <xf numFmtId="0" fontId="238" fillId="39" borderId="0" applyNumberFormat="0" applyBorder="0" applyAlignment="0" applyProtection="0"/>
    <xf numFmtId="0" fontId="238" fillId="40" borderId="0" applyNumberFormat="0" applyBorder="0" applyAlignment="0" applyProtection="0"/>
    <xf numFmtId="0" fontId="238" fillId="41" borderId="0" applyNumberFormat="0" applyBorder="0" applyAlignment="0" applyProtection="0"/>
    <xf numFmtId="0" fontId="238" fillId="43" borderId="0" applyNumberFormat="0" applyBorder="0" applyAlignment="0" applyProtection="0"/>
    <xf numFmtId="0" fontId="238" fillId="44" borderId="0" applyNumberFormat="0" applyBorder="0" applyAlignment="0" applyProtection="0"/>
    <xf numFmtId="0" fontId="238" fillId="45" borderId="0" applyNumberFormat="0" applyBorder="0" applyAlignment="0" applyProtection="0"/>
    <xf numFmtId="0" fontId="238" fillId="47" borderId="0" applyNumberFormat="0" applyBorder="0" applyAlignment="0" applyProtection="0"/>
    <xf numFmtId="0" fontId="238" fillId="48" borderId="0" applyNumberFormat="0" applyBorder="0" applyAlignment="0" applyProtection="0"/>
    <xf numFmtId="0" fontId="238" fillId="49" borderId="0" applyNumberFormat="0" applyBorder="0" applyAlignment="0" applyProtection="0"/>
    <xf numFmtId="0" fontId="238" fillId="51" borderId="0" applyNumberFormat="0" applyBorder="0" applyAlignment="0" applyProtection="0"/>
    <xf numFmtId="0" fontId="238" fillId="52" borderId="0" applyNumberFormat="0" applyBorder="0" applyAlignment="0" applyProtection="0"/>
    <xf numFmtId="0" fontId="238" fillId="53" borderId="0" applyNumberFormat="0" applyBorder="0" applyAlignment="0" applyProtection="0"/>
    <xf numFmtId="0" fontId="237" fillId="0" borderId="0"/>
    <xf numFmtId="0" fontId="237" fillId="29" borderId="19" applyNumberFormat="0" applyFont="0" applyAlignment="0" applyProtection="0"/>
    <xf numFmtId="0" fontId="237" fillId="31" borderId="0" applyNumberFormat="0" applyBorder="0" applyAlignment="0" applyProtection="0"/>
    <xf numFmtId="0" fontId="237" fillId="32" borderId="0" applyNumberFormat="0" applyBorder="0" applyAlignment="0" applyProtection="0"/>
    <xf numFmtId="0" fontId="237" fillId="33" borderId="0" applyNumberFormat="0" applyBorder="0" applyAlignment="0" applyProtection="0"/>
    <xf numFmtId="0" fontId="237" fillId="35" borderId="0" applyNumberFormat="0" applyBorder="0" applyAlignment="0" applyProtection="0"/>
    <xf numFmtId="0" fontId="237" fillId="36" borderId="0" applyNumberFormat="0" applyBorder="0" applyAlignment="0" applyProtection="0"/>
    <xf numFmtId="0" fontId="237" fillId="37" borderId="0" applyNumberFormat="0" applyBorder="0" applyAlignment="0" applyProtection="0"/>
    <xf numFmtId="0" fontId="237" fillId="39" borderId="0" applyNumberFormat="0" applyBorder="0" applyAlignment="0" applyProtection="0"/>
    <xf numFmtId="0" fontId="237" fillId="40" borderId="0" applyNumberFormat="0" applyBorder="0" applyAlignment="0" applyProtection="0"/>
    <xf numFmtId="0" fontId="237" fillId="41" borderId="0" applyNumberFormat="0" applyBorder="0" applyAlignment="0" applyProtection="0"/>
    <xf numFmtId="0" fontId="237" fillId="43" borderId="0" applyNumberFormat="0" applyBorder="0" applyAlignment="0" applyProtection="0"/>
    <xf numFmtId="0" fontId="237" fillId="44" borderId="0" applyNumberFormat="0" applyBorder="0" applyAlignment="0" applyProtection="0"/>
    <xf numFmtId="0" fontId="237" fillId="45" borderId="0" applyNumberFormat="0" applyBorder="0" applyAlignment="0" applyProtection="0"/>
    <xf numFmtId="0" fontId="237" fillId="47" borderId="0" applyNumberFormat="0" applyBorder="0" applyAlignment="0" applyProtection="0"/>
    <xf numFmtId="0" fontId="237" fillId="48" borderId="0" applyNumberFormat="0" applyBorder="0" applyAlignment="0" applyProtection="0"/>
    <xf numFmtId="0" fontId="237" fillId="49" borderId="0" applyNumberFormat="0" applyBorder="0" applyAlignment="0" applyProtection="0"/>
    <xf numFmtId="0" fontId="237" fillId="51" borderId="0" applyNumberFormat="0" applyBorder="0" applyAlignment="0" applyProtection="0"/>
    <xf numFmtId="0" fontId="237" fillId="52" borderId="0" applyNumberFormat="0" applyBorder="0" applyAlignment="0" applyProtection="0"/>
    <xf numFmtId="0" fontId="237" fillId="53" borderId="0" applyNumberFormat="0" applyBorder="0" applyAlignment="0" applyProtection="0"/>
    <xf numFmtId="0" fontId="236" fillId="0" borderId="0"/>
    <xf numFmtId="0" fontId="236" fillId="29" borderId="19" applyNumberFormat="0" applyFont="0" applyAlignment="0" applyProtection="0"/>
    <xf numFmtId="0" fontId="236" fillId="31" borderId="0" applyNumberFormat="0" applyBorder="0" applyAlignment="0" applyProtection="0"/>
    <xf numFmtId="0" fontId="236" fillId="32" borderId="0" applyNumberFormat="0" applyBorder="0" applyAlignment="0" applyProtection="0"/>
    <xf numFmtId="0" fontId="236" fillId="33" borderId="0" applyNumberFormat="0" applyBorder="0" applyAlignment="0" applyProtection="0"/>
    <xf numFmtId="0" fontId="236" fillId="35" borderId="0" applyNumberFormat="0" applyBorder="0" applyAlignment="0" applyProtection="0"/>
    <xf numFmtId="0" fontId="236" fillId="36" borderId="0" applyNumberFormat="0" applyBorder="0" applyAlignment="0" applyProtection="0"/>
    <xf numFmtId="0" fontId="236" fillId="37" borderId="0" applyNumberFormat="0" applyBorder="0" applyAlignment="0" applyProtection="0"/>
    <xf numFmtId="0" fontId="236" fillId="39" borderId="0" applyNumberFormat="0" applyBorder="0" applyAlignment="0" applyProtection="0"/>
    <xf numFmtId="0" fontId="236" fillId="40" borderId="0" applyNumberFormat="0" applyBorder="0" applyAlignment="0" applyProtection="0"/>
    <xf numFmtId="0" fontId="236" fillId="41" borderId="0" applyNumberFormat="0" applyBorder="0" applyAlignment="0" applyProtection="0"/>
    <xf numFmtId="0" fontId="236" fillId="43" borderId="0" applyNumberFormat="0" applyBorder="0" applyAlignment="0" applyProtection="0"/>
    <xf numFmtId="0" fontId="236" fillId="44" borderId="0" applyNumberFormat="0" applyBorder="0" applyAlignment="0" applyProtection="0"/>
    <xf numFmtId="0" fontId="236" fillId="45" borderId="0" applyNumberFormat="0" applyBorder="0" applyAlignment="0" applyProtection="0"/>
    <xf numFmtId="0" fontId="236" fillId="47" borderId="0" applyNumberFormat="0" applyBorder="0" applyAlignment="0" applyProtection="0"/>
    <xf numFmtId="0" fontId="236" fillId="48" borderId="0" applyNumberFormat="0" applyBorder="0" applyAlignment="0" applyProtection="0"/>
    <xf numFmtId="0" fontId="236" fillId="49" borderId="0" applyNumberFormat="0" applyBorder="0" applyAlignment="0" applyProtection="0"/>
    <xf numFmtId="0" fontId="236" fillId="51" borderId="0" applyNumberFormat="0" applyBorder="0" applyAlignment="0" applyProtection="0"/>
    <xf numFmtId="0" fontId="236" fillId="52" borderId="0" applyNumberFormat="0" applyBorder="0" applyAlignment="0" applyProtection="0"/>
    <xf numFmtId="0" fontId="236" fillId="53" borderId="0" applyNumberFormat="0" applyBorder="0" applyAlignment="0" applyProtection="0"/>
    <xf numFmtId="0" fontId="235" fillId="0" borderId="0"/>
    <xf numFmtId="0" fontId="235" fillId="29" borderId="19" applyNumberFormat="0" applyFont="0" applyAlignment="0" applyProtection="0"/>
    <xf numFmtId="0" fontId="235" fillId="31" borderId="0" applyNumberFormat="0" applyBorder="0" applyAlignment="0" applyProtection="0"/>
    <xf numFmtId="0" fontId="235" fillId="32" borderId="0" applyNumberFormat="0" applyBorder="0" applyAlignment="0" applyProtection="0"/>
    <xf numFmtId="0" fontId="235" fillId="33" borderId="0" applyNumberFormat="0" applyBorder="0" applyAlignment="0" applyProtection="0"/>
    <xf numFmtId="0" fontId="235" fillId="35" borderId="0" applyNumberFormat="0" applyBorder="0" applyAlignment="0" applyProtection="0"/>
    <xf numFmtId="0" fontId="235" fillId="36" borderId="0" applyNumberFormat="0" applyBorder="0" applyAlignment="0" applyProtection="0"/>
    <xf numFmtId="0" fontId="235" fillId="37" borderId="0" applyNumberFormat="0" applyBorder="0" applyAlignment="0" applyProtection="0"/>
    <xf numFmtId="0" fontId="235" fillId="39" borderId="0" applyNumberFormat="0" applyBorder="0" applyAlignment="0" applyProtection="0"/>
    <xf numFmtId="0" fontId="235" fillId="40" borderId="0" applyNumberFormat="0" applyBorder="0" applyAlignment="0" applyProtection="0"/>
    <xf numFmtId="0" fontId="235" fillId="41" borderId="0" applyNumberFormat="0" applyBorder="0" applyAlignment="0" applyProtection="0"/>
    <xf numFmtId="0" fontId="235" fillId="43" borderId="0" applyNumberFormat="0" applyBorder="0" applyAlignment="0" applyProtection="0"/>
    <xf numFmtId="0" fontId="235" fillId="44" borderId="0" applyNumberFormat="0" applyBorder="0" applyAlignment="0" applyProtection="0"/>
    <xf numFmtId="0" fontId="235" fillId="45" borderId="0" applyNumberFormat="0" applyBorder="0" applyAlignment="0" applyProtection="0"/>
    <xf numFmtId="0" fontId="235" fillId="47" borderId="0" applyNumberFormat="0" applyBorder="0" applyAlignment="0" applyProtection="0"/>
    <xf numFmtId="0" fontId="235" fillId="48" borderId="0" applyNumberFormat="0" applyBorder="0" applyAlignment="0" applyProtection="0"/>
    <xf numFmtId="0" fontId="235" fillId="49" borderId="0" applyNumberFormat="0" applyBorder="0" applyAlignment="0" applyProtection="0"/>
    <xf numFmtId="0" fontId="235" fillId="51" borderId="0" applyNumberFormat="0" applyBorder="0" applyAlignment="0" applyProtection="0"/>
    <xf numFmtId="0" fontId="235" fillId="52" borderId="0" applyNumberFormat="0" applyBorder="0" applyAlignment="0" applyProtection="0"/>
    <xf numFmtId="0" fontId="235" fillId="53" borderId="0" applyNumberFormat="0" applyBorder="0" applyAlignment="0" applyProtection="0"/>
    <xf numFmtId="0" fontId="234" fillId="0" borderId="0"/>
    <xf numFmtId="0" fontId="234" fillId="29" borderId="19" applyNumberFormat="0" applyFont="0" applyAlignment="0" applyProtection="0"/>
    <xf numFmtId="0" fontId="234" fillId="31" borderId="0" applyNumberFormat="0" applyBorder="0" applyAlignment="0" applyProtection="0"/>
    <xf numFmtId="0" fontId="234" fillId="32" borderId="0" applyNumberFormat="0" applyBorder="0" applyAlignment="0" applyProtection="0"/>
    <xf numFmtId="0" fontId="234" fillId="33" borderId="0" applyNumberFormat="0" applyBorder="0" applyAlignment="0" applyProtection="0"/>
    <xf numFmtId="0" fontId="234" fillId="35" borderId="0" applyNumberFormat="0" applyBorder="0" applyAlignment="0" applyProtection="0"/>
    <xf numFmtId="0" fontId="234" fillId="36" borderId="0" applyNumberFormat="0" applyBorder="0" applyAlignment="0" applyProtection="0"/>
    <xf numFmtId="0" fontId="234" fillId="37" borderId="0" applyNumberFormat="0" applyBorder="0" applyAlignment="0" applyProtection="0"/>
    <xf numFmtId="0" fontId="234" fillId="39" borderId="0" applyNumberFormat="0" applyBorder="0" applyAlignment="0" applyProtection="0"/>
    <xf numFmtId="0" fontId="234" fillId="40" borderId="0" applyNumberFormat="0" applyBorder="0" applyAlignment="0" applyProtection="0"/>
    <xf numFmtId="0" fontId="234" fillId="41" borderId="0" applyNumberFormat="0" applyBorder="0" applyAlignment="0" applyProtection="0"/>
    <xf numFmtId="0" fontId="234" fillId="43" borderId="0" applyNumberFormat="0" applyBorder="0" applyAlignment="0" applyProtection="0"/>
    <xf numFmtId="0" fontId="234" fillId="44" borderId="0" applyNumberFormat="0" applyBorder="0" applyAlignment="0" applyProtection="0"/>
    <xf numFmtId="0" fontId="234" fillId="45" borderId="0" applyNumberFormat="0" applyBorder="0" applyAlignment="0" applyProtection="0"/>
    <xf numFmtId="0" fontId="234" fillId="47" borderId="0" applyNumberFormat="0" applyBorder="0" applyAlignment="0" applyProtection="0"/>
    <xf numFmtId="0" fontId="234" fillId="48" borderId="0" applyNumberFormat="0" applyBorder="0" applyAlignment="0" applyProtection="0"/>
    <xf numFmtId="0" fontId="234" fillId="49" borderId="0" applyNumberFormat="0" applyBorder="0" applyAlignment="0" applyProtection="0"/>
    <xf numFmtId="0" fontId="234" fillId="51" borderId="0" applyNumberFormat="0" applyBorder="0" applyAlignment="0" applyProtection="0"/>
    <xf numFmtId="0" fontId="234" fillId="52" borderId="0" applyNumberFormat="0" applyBorder="0" applyAlignment="0" applyProtection="0"/>
    <xf numFmtId="0" fontId="234" fillId="53" borderId="0" applyNumberFormat="0" applyBorder="0" applyAlignment="0" applyProtection="0"/>
    <xf numFmtId="0" fontId="233" fillId="0" borderId="0"/>
    <xf numFmtId="0" fontId="233" fillId="29" borderId="19" applyNumberFormat="0" applyFont="0" applyAlignment="0" applyProtection="0"/>
    <xf numFmtId="0" fontId="233" fillId="31" borderId="0" applyNumberFormat="0" applyBorder="0" applyAlignment="0" applyProtection="0"/>
    <xf numFmtId="0" fontId="233" fillId="32" borderId="0" applyNumberFormat="0" applyBorder="0" applyAlignment="0" applyProtection="0"/>
    <xf numFmtId="0" fontId="233" fillId="33" borderId="0" applyNumberFormat="0" applyBorder="0" applyAlignment="0" applyProtection="0"/>
    <xf numFmtId="0" fontId="233" fillId="35" borderId="0" applyNumberFormat="0" applyBorder="0" applyAlignment="0" applyProtection="0"/>
    <xf numFmtId="0" fontId="233" fillId="36" borderId="0" applyNumberFormat="0" applyBorder="0" applyAlignment="0" applyProtection="0"/>
    <xf numFmtId="0" fontId="233" fillId="37" borderId="0" applyNumberFormat="0" applyBorder="0" applyAlignment="0" applyProtection="0"/>
    <xf numFmtId="0" fontId="233" fillId="39" borderId="0" applyNumberFormat="0" applyBorder="0" applyAlignment="0" applyProtection="0"/>
    <xf numFmtId="0" fontId="233" fillId="40" borderId="0" applyNumberFormat="0" applyBorder="0" applyAlignment="0" applyProtection="0"/>
    <xf numFmtId="0" fontId="233" fillId="41" borderId="0" applyNumberFormat="0" applyBorder="0" applyAlignment="0" applyProtection="0"/>
    <xf numFmtId="0" fontId="233" fillId="43" borderId="0" applyNumberFormat="0" applyBorder="0" applyAlignment="0" applyProtection="0"/>
    <xf numFmtId="0" fontId="233" fillId="44" borderId="0" applyNumberFormat="0" applyBorder="0" applyAlignment="0" applyProtection="0"/>
    <xf numFmtId="0" fontId="233" fillId="45" borderId="0" applyNumberFormat="0" applyBorder="0" applyAlignment="0" applyProtection="0"/>
    <xf numFmtId="0" fontId="233" fillId="47" borderId="0" applyNumberFormat="0" applyBorder="0" applyAlignment="0" applyProtection="0"/>
    <xf numFmtId="0" fontId="233" fillId="48" borderId="0" applyNumberFormat="0" applyBorder="0" applyAlignment="0" applyProtection="0"/>
    <xf numFmtId="0" fontId="233" fillId="49" borderId="0" applyNumberFormat="0" applyBorder="0" applyAlignment="0" applyProtection="0"/>
    <xf numFmtId="0" fontId="233" fillId="51" borderId="0" applyNumberFormat="0" applyBorder="0" applyAlignment="0" applyProtection="0"/>
    <xf numFmtId="0" fontId="233" fillId="52" borderId="0" applyNumberFormat="0" applyBorder="0" applyAlignment="0" applyProtection="0"/>
    <xf numFmtId="0" fontId="233" fillId="53" borderId="0" applyNumberFormat="0" applyBorder="0" applyAlignment="0" applyProtection="0"/>
    <xf numFmtId="0" fontId="232" fillId="0" borderId="0"/>
    <xf numFmtId="0" fontId="232" fillId="29" borderId="19" applyNumberFormat="0" applyFont="0" applyAlignment="0" applyProtection="0"/>
    <xf numFmtId="0" fontId="232" fillId="31" borderId="0" applyNumberFormat="0" applyBorder="0" applyAlignment="0" applyProtection="0"/>
    <xf numFmtId="0" fontId="232" fillId="32" borderId="0" applyNumberFormat="0" applyBorder="0" applyAlignment="0" applyProtection="0"/>
    <xf numFmtId="0" fontId="232" fillId="33" borderId="0" applyNumberFormat="0" applyBorder="0" applyAlignment="0" applyProtection="0"/>
    <xf numFmtId="0" fontId="232" fillId="35" borderId="0" applyNumberFormat="0" applyBorder="0" applyAlignment="0" applyProtection="0"/>
    <xf numFmtId="0" fontId="232" fillId="36" borderId="0" applyNumberFormat="0" applyBorder="0" applyAlignment="0" applyProtection="0"/>
    <xf numFmtId="0" fontId="232" fillId="37" borderId="0" applyNumberFormat="0" applyBorder="0" applyAlignment="0" applyProtection="0"/>
    <xf numFmtId="0" fontId="232" fillId="39" borderId="0" applyNumberFormat="0" applyBorder="0" applyAlignment="0" applyProtection="0"/>
    <xf numFmtId="0" fontId="232" fillId="40" borderId="0" applyNumberFormat="0" applyBorder="0" applyAlignment="0" applyProtection="0"/>
    <xf numFmtId="0" fontId="232" fillId="41" borderId="0" applyNumberFormat="0" applyBorder="0" applyAlignment="0" applyProtection="0"/>
    <xf numFmtId="0" fontId="232" fillId="43" borderId="0" applyNumberFormat="0" applyBorder="0" applyAlignment="0" applyProtection="0"/>
    <xf numFmtId="0" fontId="232" fillId="44" borderId="0" applyNumberFormat="0" applyBorder="0" applyAlignment="0" applyProtection="0"/>
    <xf numFmtId="0" fontId="232" fillId="45" borderId="0" applyNumberFormat="0" applyBorder="0" applyAlignment="0" applyProtection="0"/>
    <xf numFmtId="0" fontId="232" fillId="47" borderId="0" applyNumberFormat="0" applyBorder="0" applyAlignment="0" applyProtection="0"/>
    <xf numFmtId="0" fontId="232" fillId="48" borderId="0" applyNumberFormat="0" applyBorder="0" applyAlignment="0" applyProtection="0"/>
    <xf numFmtId="0" fontId="232" fillId="49" borderId="0" applyNumberFormat="0" applyBorder="0" applyAlignment="0" applyProtection="0"/>
    <xf numFmtId="0" fontId="232" fillId="51" borderId="0" applyNumberFormat="0" applyBorder="0" applyAlignment="0" applyProtection="0"/>
    <xf numFmtId="0" fontId="232" fillId="52" borderId="0" applyNumberFormat="0" applyBorder="0" applyAlignment="0" applyProtection="0"/>
    <xf numFmtId="0" fontId="232" fillId="53" borderId="0" applyNumberFormat="0" applyBorder="0" applyAlignment="0" applyProtection="0"/>
    <xf numFmtId="0" fontId="231" fillId="0" borderId="0"/>
    <xf numFmtId="0" fontId="231" fillId="29" borderId="19" applyNumberFormat="0" applyFont="0" applyAlignment="0" applyProtection="0"/>
    <xf numFmtId="0" fontId="231" fillId="31" borderId="0" applyNumberFormat="0" applyBorder="0" applyAlignment="0" applyProtection="0"/>
    <xf numFmtId="0" fontId="231" fillId="32" borderId="0" applyNumberFormat="0" applyBorder="0" applyAlignment="0" applyProtection="0"/>
    <xf numFmtId="0" fontId="231" fillId="33" borderId="0" applyNumberFormat="0" applyBorder="0" applyAlignment="0" applyProtection="0"/>
    <xf numFmtId="0" fontId="231" fillId="35" borderId="0" applyNumberFormat="0" applyBorder="0" applyAlignment="0" applyProtection="0"/>
    <xf numFmtId="0" fontId="231" fillId="36" borderId="0" applyNumberFormat="0" applyBorder="0" applyAlignment="0" applyProtection="0"/>
    <xf numFmtId="0" fontId="231" fillId="37" borderId="0" applyNumberFormat="0" applyBorder="0" applyAlignment="0" applyProtection="0"/>
    <xf numFmtId="0" fontId="231" fillId="39" borderId="0" applyNumberFormat="0" applyBorder="0" applyAlignment="0" applyProtection="0"/>
    <xf numFmtId="0" fontId="231" fillId="40" borderId="0" applyNumberFormat="0" applyBorder="0" applyAlignment="0" applyProtection="0"/>
    <xf numFmtId="0" fontId="231" fillId="41" borderId="0" applyNumberFormat="0" applyBorder="0" applyAlignment="0" applyProtection="0"/>
    <xf numFmtId="0" fontId="231" fillId="43" borderId="0" applyNumberFormat="0" applyBorder="0" applyAlignment="0" applyProtection="0"/>
    <xf numFmtId="0" fontId="231" fillId="44" borderId="0" applyNumberFormat="0" applyBorder="0" applyAlignment="0" applyProtection="0"/>
    <xf numFmtId="0" fontId="231" fillId="45" borderId="0" applyNumberFormat="0" applyBorder="0" applyAlignment="0" applyProtection="0"/>
    <xf numFmtId="0" fontId="231" fillId="47" borderId="0" applyNumberFormat="0" applyBorder="0" applyAlignment="0" applyProtection="0"/>
    <xf numFmtId="0" fontId="231" fillId="48" borderId="0" applyNumberFormat="0" applyBorder="0" applyAlignment="0" applyProtection="0"/>
    <xf numFmtId="0" fontId="231" fillId="49" borderId="0" applyNumberFormat="0" applyBorder="0" applyAlignment="0" applyProtection="0"/>
    <xf numFmtId="0" fontId="231" fillId="51" borderId="0" applyNumberFormat="0" applyBorder="0" applyAlignment="0" applyProtection="0"/>
    <xf numFmtId="0" fontId="231" fillId="52" borderId="0" applyNumberFormat="0" applyBorder="0" applyAlignment="0" applyProtection="0"/>
    <xf numFmtId="0" fontId="231" fillId="53" borderId="0" applyNumberFormat="0" applyBorder="0" applyAlignment="0" applyProtection="0"/>
    <xf numFmtId="0" fontId="230" fillId="0" borderId="0"/>
    <xf numFmtId="0" fontId="230" fillId="29" borderId="19" applyNumberFormat="0" applyFont="0" applyAlignment="0" applyProtection="0"/>
    <xf numFmtId="0" fontId="230" fillId="31" borderId="0" applyNumberFormat="0" applyBorder="0" applyAlignment="0" applyProtection="0"/>
    <xf numFmtId="0" fontId="230" fillId="32" borderId="0" applyNumberFormat="0" applyBorder="0" applyAlignment="0" applyProtection="0"/>
    <xf numFmtId="0" fontId="230" fillId="33" borderId="0" applyNumberFormat="0" applyBorder="0" applyAlignment="0" applyProtection="0"/>
    <xf numFmtId="0" fontId="230" fillId="35" borderId="0" applyNumberFormat="0" applyBorder="0" applyAlignment="0" applyProtection="0"/>
    <xf numFmtId="0" fontId="230" fillId="36" borderId="0" applyNumberFormat="0" applyBorder="0" applyAlignment="0" applyProtection="0"/>
    <xf numFmtId="0" fontId="230" fillId="37" borderId="0" applyNumberFormat="0" applyBorder="0" applyAlignment="0" applyProtection="0"/>
    <xf numFmtId="0" fontId="230" fillId="39" borderId="0" applyNumberFormat="0" applyBorder="0" applyAlignment="0" applyProtection="0"/>
    <xf numFmtId="0" fontId="230" fillId="40" borderId="0" applyNumberFormat="0" applyBorder="0" applyAlignment="0" applyProtection="0"/>
    <xf numFmtId="0" fontId="230" fillId="41" borderId="0" applyNumberFormat="0" applyBorder="0" applyAlignment="0" applyProtection="0"/>
    <xf numFmtId="0" fontId="230" fillId="43" borderId="0" applyNumberFormat="0" applyBorder="0" applyAlignment="0" applyProtection="0"/>
    <xf numFmtId="0" fontId="230" fillId="44" borderId="0" applyNumberFormat="0" applyBorder="0" applyAlignment="0" applyProtection="0"/>
    <xf numFmtId="0" fontId="230" fillId="45" borderId="0" applyNumberFormat="0" applyBorder="0" applyAlignment="0" applyProtection="0"/>
    <xf numFmtId="0" fontId="230" fillId="47" borderId="0" applyNumberFormat="0" applyBorder="0" applyAlignment="0" applyProtection="0"/>
    <xf numFmtId="0" fontId="230" fillId="48" borderId="0" applyNumberFormat="0" applyBorder="0" applyAlignment="0" applyProtection="0"/>
    <xf numFmtId="0" fontId="230" fillId="49" borderId="0" applyNumberFormat="0" applyBorder="0" applyAlignment="0" applyProtection="0"/>
    <xf numFmtId="0" fontId="230" fillId="51" borderId="0" applyNumberFormat="0" applyBorder="0" applyAlignment="0" applyProtection="0"/>
    <xf numFmtId="0" fontId="230" fillId="52" borderId="0" applyNumberFormat="0" applyBorder="0" applyAlignment="0" applyProtection="0"/>
    <xf numFmtId="0" fontId="230" fillId="53" borderId="0" applyNumberFormat="0" applyBorder="0" applyAlignment="0" applyProtection="0"/>
    <xf numFmtId="0" fontId="229" fillId="0" borderId="0"/>
    <xf numFmtId="0" fontId="229" fillId="29" borderId="19" applyNumberFormat="0" applyFont="0" applyAlignment="0" applyProtection="0"/>
    <xf numFmtId="0" fontId="229" fillId="31" borderId="0" applyNumberFormat="0" applyBorder="0" applyAlignment="0" applyProtection="0"/>
    <xf numFmtId="0" fontId="229" fillId="32" borderId="0" applyNumberFormat="0" applyBorder="0" applyAlignment="0" applyProtection="0"/>
    <xf numFmtId="0" fontId="229" fillId="33" borderId="0" applyNumberFormat="0" applyBorder="0" applyAlignment="0" applyProtection="0"/>
    <xf numFmtId="0" fontId="229" fillId="35" borderId="0" applyNumberFormat="0" applyBorder="0" applyAlignment="0" applyProtection="0"/>
    <xf numFmtId="0" fontId="229" fillId="36" borderId="0" applyNumberFormat="0" applyBorder="0" applyAlignment="0" applyProtection="0"/>
    <xf numFmtId="0" fontId="229" fillId="37" borderId="0" applyNumberFormat="0" applyBorder="0" applyAlignment="0" applyProtection="0"/>
    <xf numFmtId="0" fontId="229" fillId="39" borderId="0" applyNumberFormat="0" applyBorder="0" applyAlignment="0" applyProtection="0"/>
    <xf numFmtId="0" fontId="229" fillId="40" borderId="0" applyNumberFormat="0" applyBorder="0" applyAlignment="0" applyProtection="0"/>
    <xf numFmtId="0" fontId="229" fillId="41" borderId="0" applyNumberFormat="0" applyBorder="0" applyAlignment="0" applyProtection="0"/>
    <xf numFmtId="0" fontId="229" fillId="43" borderId="0" applyNumberFormat="0" applyBorder="0" applyAlignment="0" applyProtection="0"/>
    <xf numFmtId="0" fontId="229" fillId="44" borderId="0" applyNumberFormat="0" applyBorder="0" applyAlignment="0" applyProtection="0"/>
    <xf numFmtId="0" fontId="229" fillId="45" borderId="0" applyNumberFormat="0" applyBorder="0" applyAlignment="0" applyProtection="0"/>
    <xf numFmtId="0" fontId="229" fillId="47" borderId="0" applyNumberFormat="0" applyBorder="0" applyAlignment="0" applyProtection="0"/>
    <xf numFmtId="0" fontId="229" fillId="48" borderId="0" applyNumberFormat="0" applyBorder="0" applyAlignment="0" applyProtection="0"/>
    <xf numFmtId="0" fontId="229" fillId="49" borderId="0" applyNumberFormat="0" applyBorder="0" applyAlignment="0" applyProtection="0"/>
    <xf numFmtId="0" fontId="229" fillId="51" borderId="0" applyNumberFormat="0" applyBorder="0" applyAlignment="0" applyProtection="0"/>
    <xf numFmtId="0" fontId="229" fillId="52" borderId="0" applyNumberFormat="0" applyBorder="0" applyAlignment="0" applyProtection="0"/>
    <xf numFmtId="0" fontId="229" fillId="53" borderId="0" applyNumberFormat="0" applyBorder="0" applyAlignment="0" applyProtection="0"/>
    <xf numFmtId="0" fontId="228" fillId="0" borderId="0"/>
    <xf numFmtId="0" fontId="228" fillId="29" borderId="19" applyNumberFormat="0" applyFont="0" applyAlignment="0" applyProtection="0"/>
    <xf numFmtId="0" fontId="228" fillId="31" borderId="0" applyNumberFormat="0" applyBorder="0" applyAlignment="0" applyProtection="0"/>
    <xf numFmtId="0" fontId="228" fillId="32" borderId="0" applyNumberFormat="0" applyBorder="0" applyAlignment="0" applyProtection="0"/>
    <xf numFmtId="0" fontId="228" fillId="33" borderId="0" applyNumberFormat="0" applyBorder="0" applyAlignment="0" applyProtection="0"/>
    <xf numFmtId="0" fontId="228" fillId="35" borderId="0" applyNumberFormat="0" applyBorder="0" applyAlignment="0" applyProtection="0"/>
    <xf numFmtId="0" fontId="228" fillId="36" borderId="0" applyNumberFormat="0" applyBorder="0" applyAlignment="0" applyProtection="0"/>
    <xf numFmtId="0" fontId="228" fillId="37" borderId="0" applyNumberFormat="0" applyBorder="0" applyAlignment="0" applyProtection="0"/>
    <xf numFmtId="0" fontId="228" fillId="39" borderId="0" applyNumberFormat="0" applyBorder="0" applyAlignment="0" applyProtection="0"/>
    <xf numFmtId="0" fontId="228" fillId="40" borderId="0" applyNumberFormat="0" applyBorder="0" applyAlignment="0" applyProtection="0"/>
    <xf numFmtId="0" fontId="228" fillId="41" borderId="0" applyNumberFormat="0" applyBorder="0" applyAlignment="0" applyProtection="0"/>
    <xf numFmtId="0" fontId="228" fillId="43" borderId="0" applyNumberFormat="0" applyBorder="0" applyAlignment="0" applyProtection="0"/>
    <xf numFmtId="0" fontId="228" fillId="44" borderId="0" applyNumberFormat="0" applyBorder="0" applyAlignment="0" applyProtection="0"/>
    <xf numFmtId="0" fontId="228" fillId="45" borderId="0" applyNumberFormat="0" applyBorder="0" applyAlignment="0" applyProtection="0"/>
    <xf numFmtId="0" fontId="228" fillId="47" borderId="0" applyNumberFormat="0" applyBorder="0" applyAlignment="0" applyProtection="0"/>
    <xf numFmtId="0" fontId="228" fillId="48" borderId="0" applyNumberFormat="0" applyBorder="0" applyAlignment="0" applyProtection="0"/>
    <xf numFmtId="0" fontId="228" fillId="49" borderId="0" applyNumberFormat="0" applyBorder="0" applyAlignment="0" applyProtection="0"/>
    <xf numFmtId="0" fontId="228" fillId="51" borderId="0" applyNumberFormat="0" applyBorder="0" applyAlignment="0" applyProtection="0"/>
    <xf numFmtId="0" fontId="228" fillId="52" borderId="0" applyNumberFormat="0" applyBorder="0" applyAlignment="0" applyProtection="0"/>
    <xf numFmtId="0" fontId="228" fillId="53" borderId="0" applyNumberFormat="0" applyBorder="0" applyAlignment="0" applyProtection="0"/>
    <xf numFmtId="0" fontId="227" fillId="0" borderId="0"/>
    <xf numFmtId="0" fontId="227" fillId="29" borderId="19" applyNumberFormat="0" applyFont="0" applyAlignment="0" applyProtection="0"/>
    <xf numFmtId="0" fontId="227" fillId="31" borderId="0" applyNumberFormat="0" applyBorder="0" applyAlignment="0" applyProtection="0"/>
    <xf numFmtId="0" fontId="227" fillId="32" borderId="0" applyNumberFormat="0" applyBorder="0" applyAlignment="0" applyProtection="0"/>
    <xf numFmtId="0" fontId="227" fillId="33" borderId="0" applyNumberFormat="0" applyBorder="0" applyAlignment="0" applyProtection="0"/>
    <xf numFmtId="0" fontId="227" fillId="35" borderId="0" applyNumberFormat="0" applyBorder="0" applyAlignment="0" applyProtection="0"/>
    <xf numFmtId="0" fontId="227" fillId="36" borderId="0" applyNumberFormat="0" applyBorder="0" applyAlignment="0" applyProtection="0"/>
    <xf numFmtId="0" fontId="227" fillId="37" borderId="0" applyNumberFormat="0" applyBorder="0" applyAlignment="0" applyProtection="0"/>
    <xf numFmtId="0" fontId="227" fillId="39" borderId="0" applyNumberFormat="0" applyBorder="0" applyAlignment="0" applyProtection="0"/>
    <xf numFmtId="0" fontId="227" fillId="40" borderId="0" applyNumberFormat="0" applyBorder="0" applyAlignment="0" applyProtection="0"/>
    <xf numFmtId="0" fontId="227" fillId="41" borderId="0" applyNumberFormat="0" applyBorder="0" applyAlignment="0" applyProtection="0"/>
    <xf numFmtId="0" fontId="227" fillId="43" borderId="0" applyNumberFormat="0" applyBorder="0" applyAlignment="0" applyProtection="0"/>
    <xf numFmtId="0" fontId="227" fillId="44" borderId="0" applyNumberFormat="0" applyBorder="0" applyAlignment="0" applyProtection="0"/>
    <xf numFmtId="0" fontId="227" fillId="45" borderId="0" applyNumberFormat="0" applyBorder="0" applyAlignment="0" applyProtection="0"/>
    <xf numFmtId="0" fontId="227" fillId="47" borderId="0" applyNumberFormat="0" applyBorder="0" applyAlignment="0" applyProtection="0"/>
    <xf numFmtId="0" fontId="227" fillId="48" borderId="0" applyNumberFormat="0" applyBorder="0" applyAlignment="0" applyProtection="0"/>
    <xf numFmtId="0" fontId="227" fillId="49" borderId="0" applyNumberFormat="0" applyBorder="0" applyAlignment="0" applyProtection="0"/>
    <xf numFmtId="0" fontId="227" fillId="51" borderId="0" applyNumberFormat="0" applyBorder="0" applyAlignment="0" applyProtection="0"/>
    <xf numFmtId="0" fontId="227" fillId="52" borderId="0" applyNumberFormat="0" applyBorder="0" applyAlignment="0" applyProtection="0"/>
    <xf numFmtId="0" fontId="227" fillId="53" borderId="0" applyNumberFormat="0" applyBorder="0" applyAlignment="0" applyProtection="0"/>
    <xf numFmtId="0" fontId="226" fillId="0" borderId="0"/>
    <xf numFmtId="0" fontId="226" fillId="29" borderId="19" applyNumberFormat="0" applyFont="0" applyAlignment="0" applyProtection="0"/>
    <xf numFmtId="0" fontId="226" fillId="31" borderId="0" applyNumberFormat="0" applyBorder="0" applyAlignment="0" applyProtection="0"/>
    <xf numFmtId="0" fontId="226" fillId="32" borderId="0" applyNumberFormat="0" applyBorder="0" applyAlignment="0" applyProtection="0"/>
    <xf numFmtId="0" fontId="226" fillId="33" borderId="0" applyNumberFormat="0" applyBorder="0" applyAlignment="0" applyProtection="0"/>
    <xf numFmtId="0" fontId="226" fillId="35" borderId="0" applyNumberFormat="0" applyBorder="0" applyAlignment="0" applyProtection="0"/>
    <xf numFmtId="0" fontId="226" fillId="36" borderId="0" applyNumberFormat="0" applyBorder="0" applyAlignment="0" applyProtection="0"/>
    <xf numFmtId="0" fontId="226" fillId="37" borderId="0" applyNumberFormat="0" applyBorder="0" applyAlignment="0" applyProtection="0"/>
    <xf numFmtId="0" fontId="226" fillId="39" borderId="0" applyNumberFormat="0" applyBorder="0" applyAlignment="0" applyProtection="0"/>
    <xf numFmtId="0" fontId="226" fillId="40" borderId="0" applyNumberFormat="0" applyBorder="0" applyAlignment="0" applyProtection="0"/>
    <xf numFmtId="0" fontId="226" fillId="41" borderId="0" applyNumberFormat="0" applyBorder="0" applyAlignment="0" applyProtection="0"/>
    <xf numFmtId="0" fontId="226" fillId="43" borderId="0" applyNumberFormat="0" applyBorder="0" applyAlignment="0" applyProtection="0"/>
    <xf numFmtId="0" fontId="226" fillId="44" borderId="0" applyNumberFormat="0" applyBorder="0" applyAlignment="0" applyProtection="0"/>
    <xf numFmtId="0" fontId="226" fillId="45" borderId="0" applyNumberFormat="0" applyBorder="0" applyAlignment="0" applyProtection="0"/>
    <xf numFmtId="0" fontId="226" fillId="47" borderId="0" applyNumberFormat="0" applyBorder="0" applyAlignment="0" applyProtection="0"/>
    <xf numFmtId="0" fontId="226" fillId="48" borderId="0" applyNumberFormat="0" applyBorder="0" applyAlignment="0" applyProtection="0"/>
    <xf numFmtId="0" fontId="226" fillId="49" borderId="0" applyNumberFormat="0" applyBorder="0" applyAlignment="0" applyProtection="0"/>
    <xf numFmtId="0" fontId="226" fillId="51" borderId="0" applyNumberFormat="0" applyBorder="0" applyAlignment="0" applyProtection="0"/>
    <xf numFmtId="0" fontId="226" fillId="52" borderId="0" applyNumberFormat="0" applyBorder="0" applyAlignment="0" applyProtection="0"/>
    <xf numFmtId="0" fontId="226" fillId="53" borderId="0" applyNumberFormat="0" applyBorder="0" applyAlignment="0" applyProtection="0"/>
    <xf numFmtId="0" fontId="225" fillId="0" borderId="0"/>
    <xf numFmtId="0" fontId="225" fillId="29" borderId="19" applyNumberFormat="0" applyFont="0" applyAlignment="0" applyProtection="0"/>
    <xf numFmtId="0" fontId="225" fillId="31" borderId="0" applyNumberFormat="0" applyBorder="0" applyAlignment="0" applyProtection="0"/>
    <xf numFmtId="0" fontId="225" fillId="32" borderId="0" applyNumberFormat="0" applyBorder="0" applyAlignment="0" applyProtection="0"/>
    <xf numFmtId="0" fontId="225" fillId="33" borderId="0" applyNumberFormat="0" applyBorder="0" applyAlignment="0" applyProtection="0"/>
    <xf numFmtId="0" fontId="225" fillId="35" borderId="0" applyNumberFormat="0" applyBorder="0" applyAlignment="0" applyProtection="0"/>
    <xf numFmtId="0" fontId="225" fillId="36" borderId="0" applyNumberFormat="0" applyBorder="0" applyAlignment="0" applyProtection="0"/>
    <xf numFmtId="0" fontId="225" fillId="37" borderId="0" applyNumberFormat="0" applyBorder="0" applyAlignment="0" applyProtection="0"/>
    <xf numFmtId="0" fontId="225" fillId="39" borderId="0" applyNumberFormat="0" applyBorder="0" applyAlignment="0" applyProtection="0"/>
    <xf numFmtId="0" fontId="225" fillId="40" borderId="0" applyNumberFormat="0" applyBorder="0" applyAlignment="0" applyProtection="0"/>
    <xf numFmtId="0" fontId="225" fillId="41" borderId="0" applyNumberFormat="0" applyBorder="0" applyAlignment="0" applyProtection="0"/>
    <xf numFmtId="0" fontId="225" fillId="43" borderId="0" applyNumberFormat="0" applyBorder="0" applyAlignment="0" applyProtection="0"/>
    <xf numFmtId="0" fontId="225" fillId="44" borderId="0" applyNumberFormat="0" applyBorder="0" applyAlignment="0" applyProtection="0"/>
    <xf numFmtId="0" fontId="225" fillId="45" borderId="0" applyNumberFormat="0" applyBorder="0" applyAlignment="0" applyProtection="0"/>
    <xf numFmtId="0" fontId="225" fillId="47" borderId="0" applyNumberFormat="0" applyBorder="0" applyAlignment="0" applyProtection="0"/>
    <xf numFmtId="0" fontId="225" fillId="48" borderId="0" applyNumberFormat="0" applyBorder="0" applyAlignment="0" applyProtection="0"/>
    <xf numFmtId="0" fontId="225" fillId="49" borderId="0" applyNumberFormat="0" applyBorder="0" applyAlignment="0" applyProtection="0"/>
    <xf numFmtId="0" fontId="225" fillId="51" borderId="0" applyNumberFormat="0" applyBorder="0" applyAlignment="0" applyProtection="0"/>
    <xf numFmtId="0" fontId="225" fillId="52" borderId="0" applyNumberFormat="0" applyBorder="0" applyAlignment="0" applyProtection="0"/>
    <xf numFmtId="0" fontId="225" fillId="53" borderId="0" applyNumberFormat="0" applyBorder="0" applyAlignment="0" applyProtection="0"/>
    <xf numFmtId="0" fontId="224" fillId="0" borderId="0"/>
    <xf numFmtId="0" fontId="224" fillId="29" borderId="19" applyNumberFormat="0" applyFont="0" applyAlignment="0" applyProtection="0"/>
    <xf numFmtId="0" fontId="224" fillId="31" borderId="0" applyNumberFormat="0" applyBorder="0" applyAlignment="0" applyProtection="0"/>
    <xf numFmtId="0" fontId="224" fillId="32" borderId="0" applyNumberFormat="0" applyBorder="0" applyAlignment="0" applyProtection="0"/>
    <xf numFmtId="0" fontId="224" fillId="33" borderId="0" applyNumberFormat="0" applyBorder="0" applyAlignment="0" applyProtection="0"/>
    <xf numFmtId="0" fontId="224" fillId="35" borderId="0" applyNumberFormat="0" applyBorder="0" applyAlignment="0" applyProtection="0"/>
    <xf numFmtId="0" fontId="224" fillId="36" borderId="0" applyNumberFormat="0" applyBorder="0" applyAlignment="0" applyProtection="0"/>
    <xf numFmtId="0" fontId="224" fillId="37" borderId="0" applyNumberFormat="0" applyBorder="0" applyAlignment="0" applyProtection="0"/>
    <xf numFmtId="0" fontId="224" fillId="39" borderId="0" applyNumberFormat="0" applyBorder="0" applyAlignment="0" applyProtection="0"/>
    <xf numFmtId="0" fontId="224" fillId="40" borderId="0" applyNumberFormat="0" applyBorder="0" applyAlignment="0" applyProtection="0"/>
    <xf numFmtId="0" fontId="224" fillId="41" borderId="0" applyNumberFormat="0" applyBorder="0" applyAlignment="0" applyProtection="0"/>
    <xf numFmtId="0" fontId="224" fillId="43" borderId="0" applyNumberFormat="0" applyBorder="0" applyAlignment="0" applyProtection="0"/>
    <xf numFmtId="0" fontId="224" fillId="44" borderId="0" applyNumberFormat="0" applyBorder="0" applyAlignment="0" applyProtection="0"/>
    <xf numFmtId="0" fontId="224" fillId="45" borderId="0" applyNumberFormat="0" applyBorder="0" applyAlignment="0" applyProtection="0"/>
    <xf numFmtId="0" fontId="224" fillId="47" borderId="0" applyNumberFormat="0" applyBorder="0" applyAlignment="0" applyProtection="0"/>
    <xf numFmtId="0" fontId="224" fillId="48" borderId="0" applyNumberFormat="0" applyBorder="0" applyAlignment="0" applyProtection="0"/>
    <xf numFmtId="0" fontId="224" fillId="49" borderId="0" applyNumberFormat="0" applyBorder="0" applyAlignment="0" applyProtection="0"/>
    <xf numFmtId="0" fontId="224" fillId="51" borderId="0" applyNumberFormat="0" applyBorder="0" applyAlignment="0" applyProtection="0"/>
    <xf numFmtId="0" fontId="224" fillId="52" borderId="0" applyNumberFormat="0" applyBorder="0" applyAlignment="0" applyProtection="0"/>
    <xf numFmtId="0" fontId="224" fillId="53" borderId="0" applyNumberFormat="0" applyBorder="0" applyAlignment="0" applyProtection="0"/>
    <xf numFmtId="0" fontId="223" fillId="0" borderId="0"/>
    <xf numFmtId="0" fontId="223" fillId="29" borderId="19" applyNumberFormat="0" applyFont="0" applyAlignment="0" applyProtection="0"/>
    <xf numFmtId="0" fontId="223" fillId="31" borderId="0" applyNumberFormat="0" applyBorder="0" applyAlignment="0" applyProtection="0"/>
    <xf numFmtId="0" fontId="223" fillId="32" borderId="0" applyNumberFormat="0" applyBorder="0" applyAlignment="0" applyProtection="0"/>
    <xf numFmtId="0" fontId="223" fillId="33" borderId="0" applyNumberFormat="0" applyBorder="0" applyAlignment="0" applyProtection="0"/>
    <xf numFmtId="0" fontId="223" fillId="35" borderId="0" applyNumberFormat="0" applyBorder="0" applyAlignment="0" applyProtection="0"/>
    <xf numFmtId="0" fontId="223" fillId="36" borderId="0" applyNumberFormat="0" applyBorder="0" applyAlignment="0" applyProtection="0"/>
    <xf numFmtId="0" fontId="223" fillId="37" borderId="0" applyNumberFormat="0" applyBorder="0" applyAlignment="0" applyProtection="0"/>
    <xf numFmtId="0" fontId="223" fillId="39" borderId="0" applyNumberFormat="0" applyBorder="0" applyAlignment="0" applyProtection="0"/>
    <xf numFmtId="0" fontId="223" fillId="40" borderId="0" applyNumberFormat="0" applyBorder="0" applyAlignment="0" applyProtection="0"/>
    <xf numFmtId="0" fontId="223" fillId="41" borderId="0" applyNumberFormat="0" applyBorder="0" applyAlignment="0" applyProtection="0"/>
    <xf numFmtId="0" fontId="223" fillId="43" borderId="0" applyNumberFormat="0" applyBorder="0" applyAlignment="0" applyProtection="0"/>
    <xf numFmtId="0" fontId="223" fillId="44" borderId="0" applyNumberFormat="0" applyBorder="0" applyAlignment="0" applyProtection="0"/>
    <xf numFmtId="0" fontId="223" fillId="45" borderId="0" applyNumberFormat="0" applyBorder="0" applyAlignment="0" applyProtection="0"/>
    <xf numFmtId="0" fontId="223" fillId="47" borderId="0" applyNumberFormat="0" applyBorder="0" applyAlignment="0" applyProtection="0"/>
    <xf numFmtId="0" fontId="223" fillId="48" borderId="0" applyNumberFormat="0" applyBorder="0" applyAlignment="0" applyProtection="0"/>
    <xf numFmtId="0" fontId="223" fillId="49" borderId="0" applyNumberFormat="0" applyBorder="0" applyAlignment="0" applyProtection="0"/>
    <xf numFmtId="0" fontId="223" fillId="51" borderId="0" applyNumberFormat="0" applyBorder="0" applyAlignment="0" applyProtection="0"/>
    <xf numFmtId="0" fontId="223" fillId="52" borderId="0" applyNumberFormat="0" applyBorder="0" applyAlignment="0" applyProtection="0"/>
    <xf numFmtId="0" fontId="223" fillId="53" borderId="0" applyNumberFormat="0" applyBorder="0" applyAlignment="0" applyProtection="0"/>
    <xf numFmtId="0" fontId="222" fillId="0" borderId="0"/>
    <xf numFmtId="0" fontId="222" fillId="29" borderId="19" applyNumberFormat="0" applyFont="0" applyAlignment="0" applyProtection="0"/>
    <xf numFmtId="0" fontId="222" fillId="31" borderId="0" applyNumberFormat="0" applyBorder="0" applyAlignment="0" applyProtection="0"/>
    <xf numFmtId="0" fontId="222" fillId="32" borderId="0" applyNumberFormat="0" applyBorder="0" applyAlignment="0" applyProtection="0"/>
    <xf numFmtId="0" fontId="222" fillId="33" borderId="0" applyNumberFormat="0" applyBorder="0" applyAlignment="0" applyProtection="0"/>
    <xf numFmtId="0" fontId="222" fillId="35" borderId="0" applyNumberFormat="0" applyBorder="0" applyAlignment="0" applyProtection="0"/>
    <xf numFmtId="0" fontId="222" fillId="36" borderId="0" applyNumberFormat="0" applyBorder="0" applyAlignment="0" applyProtection="0"/>
    <xf numFmtId="0" fontId="222" fillId="37" borderId="0" applyNumberFormat="0" applyBorder="0" applyAlignment="0" applyProtection="0"/>
    <xf numFmtId="0" fontId="222" fillId="39" borderId="0" applyNumberFormat="0" applyBorder="0" applyAlignment="0" applyProtection="0"/>
    <xf numFmtId="0" fontId="222" fillId="40" borderId="0" applyNumberFormat="0" applyBorder="0" applyAlignment="0" applyProtection="0"/>
    <xf numFmtId="0" fontId="222" fillId="41" borderId="0" applyNumberFormat="0" applyBorder="0" applyAlignment="0" applyProtection="0"/>
    <xf numFmtId="0" fontId="222" fillId="43" borderId="0" applyNumberFormat="0" applyBorder="0" applyAlignment="0" applyProtection="0"/>
    <xf numFmtId="0" fontId="222" fillId="44" borderId="0" applyNumberFormat="0" applyBorder="0" applyAlignment="0" applyProtection="0"/>
    <xf numFmtId="0" fontId="222" fillId="45" borderId="0" applyNumberFormat="0" applyBorder="0" applyAlignment="0" applyProtection="0"/>
    <xf numFmtId="0" fontId="222" fillId="47" borderId="0" applyNumberFormat="0" applyBorder="0" applyAlignment="0" applyProtection="0"/>
    <xf numFmtId="0" fontId="222" fillId="48" borderId="0" applyNumberFormat="0" applyBorder="0" applyAlignment="0" applyProtection="0"/>
    <xf numFmtId="0" fontId="222" fillId="49" borderId="0" applyNumberFormat="0" applyBorder="0" applyAlignment="0" applyProtection="0"/>
    <xf numFmtId="0" fontId="222" fillId="51" borderId="0" applyNumberFormat="0" applyBorder="0" applyAlignment="0" applyProtection="0"/>
    <xf numFmtId="0" fontId="222" fillId="52" borderId="0" applyNumberFormat="0" applyBorder="0" applyAlignment="0" applyProtection="0"/>
    <xf numFmtId="0" fontId="222" fillId="53" borderId="0" applyNumberFormat="0" applyBorder="0" applyAlignment="0" applyProtection="0"/>
    <xf numFmtId="0" fontId="221" fillId="0" borderId="0"/>
    <xf numFmtId="0" fontId="221" fillId="29" borderId="19" applyNumberFormat="0" applyFont="0" applyAlignment="0" applyProtection="0"/>
    <xf numFmtId="0" fontId="221" fillId="31" borderId="0" applyNumberFormat="0" applyBorder="0" applyAlignment="0" applyProtection="0"/>
    <xf numFmtId="0" fontId="221" fillId="32" borderId="0" applyNumberFormat="0" applyBorder="0" applyAlignment="0" applyProtection="0"/>
    <xf numFmtId="0" fontId="221" fillId="33" borderId="0" applyNumberFormat="0" applyBorder="0" applyAlignment="0" applyProtection="0"/>
    <xf numFmtId="0" fontId="221" fillId="35" borderId="0" applyNumberFormat="0" applyBorder="0" applyAlignment="0" applyProtection="0"/>
    <xf numFmtId="0" fontId="221" fillId="36" borderId="0" applyNumberFormat="0" applyBorder="0" applyAlignment="0" applyProtection="0"/>
    <xf numFmtId="0" fontId="221" fillId="37" borderId="0" applyNumberFormat="0" applyBorder="0" applyAlignment="0" applyProtection="0"/>
    <xf numFmtId="0" fontId="221" fillId="39" borderId="0" applyNumberFormat="0" applyBorder="0" applyAlignment="0" applyProtection="0"/>
    <xf numFmtId="0" fontId="221" fillId="40" borderId="0" applyNumberFormat="0" applyBorder="0" applyAlignment="0" applyProtection="0"/>
    <xf numFmtId="0" fontId="221" fillId="41" borderId="0" applyNumberFormat="0" applyBorder="0" applyAlignment="0" applyProtection="0"/>
    <xf numFmtId="0" fontId="221" fillId="43" borderId="0" applyNumberFormat="0" applyBorder="0" applyAlignment="0" applyProtection="0"/>
    <xf numFmtId="0" fontId="221" fillId="44" borderId="0" applyNumberFormat="0" applyBorder="0" applyAlignment="0" applyProtection="0"/>
    <xf numFmtId="0" fontId="221" fillId="45" borderId="0" applyNumberFormat="0" applyBorder="0" applyAlignment="0" applyProtection="0"/>
    <xf numFmtId="0" fontId="221" fillId="47" borderId="0" applyNumberFormat="0" applyBorder="0" applyAlignment="0" applyProtection="0"/>
    <xf numFmtId="0" fontId="221" fillId="48" borderId="0" applyNumberFormat="0" applyBorder="0" applyAlignment="0" applyProtection="0"/>
    <xf numFmtId="0" fontId="221" fillId="49" borderId="0" applyNumberFormat="0" applyBorder="0" applyAlignment="0" applyProtection="0"/>
    <xf numFmtId="0" fontId="221" fillId="51" borderId="0" applyNumberFormat="0" applyBorder="0" applyAlignment="0" applyProtection="0"/>
    <xf numFmtId="0" fontId="221" fillId="52" borderId="0" applyNumberFormat="0" applyBorder="0" applyAlignment="0" applyProtection="0"/>
    <xf numFmtId="0" fontId="221" fillId="53" borderId="0" applyNumberFormat="0" applyBorder="0" applyAlignment="0" applyProtection="0"/>
    <xf numFmtId="0" fontId="220" fillId="0" borderId="0"/>
    <xf numFmtId="0" fontId="220" fillId="29" borderId="19" applyNumberFormat="0" applyFont="0" applyAlignment="0" applyProtection="0"/>
    <xf numFmtId="0" fontId="220" fillId="31" borderId="0" applyNumberFormat="0" applyBorder="0" applyAlignment="0" applyProtection="0"/>
    <xf numFmtId="0" fontId="220" fillId="32" borderId="0" applyNumberFormat="0" applyBorder="0" applyAlignment="0" applyProtection="0"/>
    <xf numFmtId="0" fontId="220" fillId="33" borderId="0" applyNumberFormat="0" applyBorder="0" applyAlignment="0" applyProtection="0"/>
    <xf numFmtId="0" fontId="220" fillId="35" borderId="0" applyNumberFormat="0" applyBorder="0" applyAlignment="0" applyProtection="0"/>
    <xf numFmtId="0" fontId="220" fillId="36" borderId="0" applyNumberFormat="0" applyBorder="0" applyAlignment="0" applyProtection="0"/>
    <xf numFmtId="0" fontId="220" fillId="37" borderId="0" applyNumberFormat="0" applyBorder="0" applyAlignment="0" applyProtection="0"/>
    <xf numFmtId="0" fontId="220" fillId="39" borderId="0" applyNumberFormat="0" applyBorder="0" applyAlignment="0" applyProtection="0"/>
    <xf numFmtId="0" fontId="220" fillId="40" borderId="0" applyNumberFormat="0" applyBorder="0" applyAlignment="0" applyProtection="0"/>
    <xf numFmtId="0" fontId="220" fillId="41" borderId="0" applyNumberFormat="0" applyBorder="0" applyAlignment="0" applyProtection="0"/>
    <xf numFmtId="0" fontId="220" fillId="43" borderId="0" applyNumberFormat="0" applyBorder="0" applyAlignment="0" applyProtection="0"/>
    <xf numFmtId="0" fontId="220" fillId="44" borderId="0" applyNumberFormat="0" applyBorder="0" applyAlignment="0" applyProtection="0"/>
    <xf numFmtId="0" fontId="220" fillId="45" borderId="0" applyNumberFormat="0" applyBorder="0" applyAlignment="0" applyProtection="0"/>
    <xf numFmtId="0" fontId="220" fillId="47" borderId="0" applyNumberFormat="0" applyBorder="0" applyAlignment="0" applyProtection="0"/>
    <xf numFmtId="0" fontId="220" fillId="48" borderId="0" applyNumberFormat="0" applyBorder="0" applyAlignment="0" applyProtection="0"/>
    <xf numFmtId="0" fontId="220" fillId="49" borderId="0" applyNumberFormat="0" applyBorder="0" applyAlignment="0" applyProtection="0"/>
    <xf numFmtId="0" fontId="220" fillId="51" borderId="0" applyNumberFormat="0" applyBorder="0" applyAlignment="0" applyProtection="0"/>
    <xf numFmtId="0" fontId="220" fillId="52" borderId="0" applyNumberFormat="0" applyBorder="0" applyAlignment="0" applyProtection="0"/>
    <xf numFmtId="0" fontId="220" fillId="53" borderId="0" applyNumberFormat="0" applyBorder="0" applyAlignment="0" applyProtection="0"/>
    <xf numFmtId="0" fontId="219" fillId="0" borderId="0"/>
    <xf numFmtId="0" fontId="219" fillId="29" borderId="19" applyNumberFormat="0" applyFont="0" applyAlignment="0" applyProtection="0"/>
    <xf numFmtId="0" fontId="219" fillId="31" borderId="0" applyNumberFormat="0" applyBorder="0" applyAlignment="0" applyProtection="0"/>
    <xf numFmtId="0" fontId="219" fillId="32" borderId="0" applyNumberFormat="0" applyBorder="0" applyAlignment="0" applyProtection="0"/>
    <xf numFmtId="0" fontId="219" fillId="33" borderId="0" applyNumberFormat="0" applyBorder="0" applyAlignment="0" applyProtection="0"/>
    <xf numFmtId="0" fontId="219" fillId="35" borderId="0" applyNumberFormat="0" applyBorder="0" applyAlignment="0" applyProtection="0"/>
    <xf numFmtId="0" fontId="219" fillId="36" borderId="0" applyNumberFormat="0" applyBorder="0" applyAlignment="0" applyProtection="0"/>
    <xf numFmtId="0" fontId="219" fillId="37" borderId="0" applyNumberFormat="0" applyBorder="0" applyAlignment="0" applyProtection="0"/>
    <xf numFmtId="0" fontId="219" fillId="39" borderId="0" applyNumberFormat="0" applyBorder="0" applyAlignment="0" applyProtection="0"/>
    <xf numFmtId="0" fontId="219" fillId="40" borderId="0" applyNumberFormat="0" applyBorder="0" applyAlignment="0" applyProtection="0"/>
    <xf numFmtId="0" fontId="219" fillId="41" borderId="0" applyNumberFormat="0" applyBorder="0" applyAlignment="0" applyProtection="0"/>
    <xf numFmtId="0" fontId="219" fillId="43" borderId="0" applyNumberFormat="0" applyBorder="0" applyAlignment="0" applyProtection="0"/>
    <xf numFmtId="0" fontId="219" fillId="44" borderId="0" applyNumberFormat="0" applyBorder="0" applyAlignment="0" applyProtection="0"/>
    <xf numFmtId="0" fontId="219" fillId="45" borderId="0" applyNumberFormat="0" applyBorder="0" applyAlignment="0" applyProtection="0"/>
    <xf numFmtId="0" fontId="219" fillId="47" borderId="0" applyNumberFormat="0" applyBorder="0" applyAlignment="0" applyProtection="0"/>
    <xf numFmtId="0" fontId="219" fillId="48" borderId="0" applyNumberFormat="0" applyBorder="0" applyAlignment="0" applyProtection="0"/>
    <xf numFmtId="0" fontId="219" fillId="49" borderId="0" applyNumberFormat="0" applyBorder="0" applyAlignment="0" applyProtection="0"/>
    <xf numFmtId="0" fontId="219" fillId="51" borderId="0" applyNumberFormat="0" applyBorder="0" applyAlignment="0" applyProtection="0"/>
    <xf numFmtId="0" fontId="219" fillId="52" borderId="0" applyNumberFormat="0" applyBorder="0" applyAlignment="0" applyProtection="0"/>
    <xf numFmtId="0" fontId="219" fillId="53" borderId="0" applyNumberFormat="0" applyBorder="0" applyAlignment="0" applyProtection="0"/>
    <xf numFmtId="0" fontId="218" fillId="0" borderId="0"/>
    <xf numFmtId="0" fontId="218" fillId="29" borderId="19" applyNumberFormat="0" applyFont="0" applyAlignment="0" applyProtection="0"/>
    <xf numFmtId="0" fontId="218" fillId="31" borderId="0" applyNumberFormat="0" applyBorder="0" applyAlignment="0" applyProtection="0"/>
    <xf numFmtId="0" fontId="218" fillId="32" borderId="0" applyNumberFormat="0" applyBorder="0" applyAlignment="0" applyProtection="0"/>
    <xf numFmtId="0" fontId="218" fillId="33" borderId="0" applyNumberFormat="0" applyBorder="0" applyAlignment="0" applyProtection="0"/>
    <xf numFmtId="0" fontId="218" fillId="35" borderId="0" applyNumberFormat="0" applyBorder="0" applyAlignment="0" applyProtection="0"/>
    <xf numFmtId="0" fontId="218" fillId="36" borderId="0" applyNumberFormat="0" applyBorder="0" applyAlignment="0" applyProtection="0"/>
    <xf numFmtId="0" fontId="218" fillId="37" borderId="0" applyNumberFormat="0" applyBorder="0" applyAlignment="0" applyProtection="0"/>
    <xf numFmtId="0" fontId="218" fillId="39" borderId="0" applyNumberFormat="0" applyBorder="0" applyAlignment="0" applyProtection="0"/>
    <xf numFmtId="0" fontId="218" fillId="40" borderId="0" applyNumberFormat="0" applyBorder="0" applyAlignment="0" applyProtection="0"/>
    <xf numFmtId="0" fontId="218" fillId="41" borderId="0" applyNumberFormat="0" applyBorder="0" applyAlignment="0" applyProtection="0"/>
    <xf numFmtId="0" fontId="218" fillId="43" borderId="0" applyNumberFormat="0" applyBorder="0" applyAlignment="0" applyProtection="0"/>
    <xf numFmtId="0" fontId="218" fillId="44" borderId="0" applyNumberFormat="0" applyBorder="0" applyAlignment="0" applyProtection="0"/>
    <xf numFmtId="0" fontId="218" fillId="45" borderId="0" applyNumberFormat="0" applyBorder="0" applyAlignment="0" applyProtection="0"/>
    <xf numFmtId="0" fontId="218" fillId="47" borderId="0" applyNumberFormat="0" applyBorder="0" applyAlignment="0" applyProtection="0"/>
    <xf numFmtId="0" fontId="218" fillId="48" borderId="0" applyNumberFormat="0" applyBorder="0" applyAlignment="0" applyProtection="0"/>
    <xf numFmtId="0" fontId="218" fillId="49" borderId="0" applyNumberFormat="0" applyBorder="0" applyAlignment="0" applyProtection="0"/>
    <xf numFmtId="0" fontId="218" fillId="51" borderId="0" applyNumberFormat="0" applyBorder="0" applyAlignment="0" applyProtection="0"/>
    <xf numFmtId="0" fontId="218" fillId="52" borderId="0" applyNumberFormat="0" applyBorder="0" applyAlignment="0" applyProtection="0"/>
    <xf numFmtId="0" fontId="218" fillId="53" borderId="0" applyNumberFormat="0" applyBorder="0" applyAlignment="0" applyProtection="0"/>
    <xf numFmtId="0" fontId="217" fillId="0" borderId="0"/>
    <xf numFmtId="0" fontId="217" fillId="29" borderId="19" applyNumberFormat="0" applyFont="0" applyAlignment="0" applyProtection="0"/>
    <xf numFmtId="0" fontId="217" fillId="31" borderId="0" applyNumberFormat="0" applyBorder="0" applyAlignment="0" applyProtection="0"/>
    <xf numFmtId="0" fontId="217" fillId="32" borderId="0" applyNumberFormat="0" applyBorder="0" applyAlignment="0" applyProtection="0"/>
    <xf numFmtId="0" fontId="217" fillId="33" borderId="0" applyNumberFormat="0" applyBorder="0" applyAlignment="0" applyProtection="0"/>
    <xf numFmtId="0" fontId="217" fillId="35" borderId="0" applyNumberFormat="0" applyBorder="0" applyAlignment="0" applyProtection="0"/>
    <xf numFmtId="0" fontId="217" fillId="36" borderId="0" applyNumberFormat="0" applyBorder="0" applyAlignment="0" applyProtection="0"/>
    <xf numFmtId="0" fontId="217" fillId="37" borderId="0" applyNumberFormat="0" applyBorder="0" applyAlignment="0" applyProtection="0"/>
    <xf numFmtId="0" fontId="217" fillId="39" borderId="0" applyNumberFormat="0" applyBorder="0" applyAlignment="0" applyProtection="0"/>
    <xf numFmtId="0" fontId="217" fillId="40" borderId="0" applyNumberFormat="0" applyBorder="0" applyAlignment="0" applyProtection="0"/>
    <xf numFmtId="0" fontId="217" fillId="41" borderId="0" applyNumberFormat="0" applyBorder="0" applyAlignment="0" applyProtection="0"/>
    <xf numFmtId="0" fontId="217" fillId="43" borderId="0" applyNumberFormat="0" applyBorder="0" applyAlignment="0" applyProtection="0"/>
    <xf numFmtId="0" fontId="217" fillId="44" borderId="0" applyNumberFormat="0" applyBorder="0" applyAlignment="0" applyProtection="0"/>
    <xf numFmtId="0" fontId="217" fillId="45" borderId="0" applyNumberFormat="0" applyBorder="0" applyAlignment="0" applyProtection="0"/>
    <xf numFmtId="0" fontId="217" fillId="47" borderId="0" applyNumberFormat="0" applyBorder="0" applyAlignment="0" applyProtection="0"/>
    <xf numFmtId="0" fontId="217" fillId="48" borderId="0" applyNumberFormat="0" applyBorder="0" applyAlignment="0" applyProtection="0"/>
    <xf numFmtId="0" fontId="217" fillId="49" borderId="0" applyNumberFormat="0" applyBorder="0" applyAlignment="0" applyProtection="0"/>
    <xf numFmtId="0" fontId="217" fillId="51" borderId="0" applyNumberFormat="0" applyBorder="0" applyAlignment="0" applyProtection="0"/>
    <xf numFmtId="0" fontId="217" fillId="52" borderId="0" applyNumberFormat="0" applyBorder="0" applyAlignment="0" applyProtection="0"/>
    <xf numFmtId="0" fontId="217" fillId="53" borderId="0" applyNumberFormat="0" applyBorder="0" applyAlignment="0" applyProtection="0"/>
    <xf numFmtId="0" fontId="216" fillId="0" borderId="0"/>
    <xf numFmtId="0" fontId="216" fillId="29" borderId="19" applyNumberFormat="0" applyFont="0" applyAlignment="0" applyProtection="0"/>
    <xf numFmtId="0" fontId="216" fillId="31" borderId="0" applyNumberFormat="0" applyBorder="0" applyAlignment="0" applyProtection="0"/>
    <xf numFmtId="0" fontId="216" fillId="32" borderId="0" applyNumberFormat="0" applyBorder="0" applyAlignment="0" applyProtection="0"/>
    <xf numFmtId="0" fontId="216" fillId="33" borderId="0" applyNumberFormat="0" applyBorder="0" applyAlignment="0" applyProtection="0"/>
    <xf numFmtId="0" fontId="216" fillId="35" borderId="0" applyNumberFormat="0" applyBorder="0" applyAlignment="0" applyProtection="0"/>
    <xf numFmtId="0" fontId="216" fillId="36" borderId="0" applyNumberFormat="0" applyBorder="0" applyAlignment="0" applyProtection="0"/>
    <xf numFmtId="0" fontId="216" fillId="37" borderId="0" applyNumberFormat="0" applyBorder="0" applyAlignment="0" applyProtection="0"/>
    <xf numFmtId="0" fontId="216" fillId="39" borderId="0" applyNumberFormat="0" applyBorder="0" applyAlignment="0" applyProtection="0"/>
    <xf numFmtId="0" fontId="216" fillId="40" borderId="0" applyNumberFormat="0" applyBorder="0" applyAlignment="0" applyProtection="0"/>
    <xf numFmtId="0" fontId="216" fillId="41" borderId="0" applyNumberFormat="0" applyBorder="0" applyAlignment="0" applyProtection="0"/>
    <xf numFmtId="0" fontId="216" fillId="43" borderId="0" applyNumberFormat="0" applyBorder="0" applyAlignment="0" applyProtection="0"/>
    <xf numFmtId="0" fontId="216" fillId="44" borderId="0" applyNumberFormat="0" applyBorder="0" applyAlignment="0" applyProtection="0"/>
    <xf numFmtId="0" fontId="216" fillId="45" borderId="0" applyNumberFormat="0" applyBorder="0" applyAlignment="0" applyProtection="0"/>
    <xf numFmtId="0" fontId="216" fillId="47" borderId="0" applyNumberFormat="0" applyBorder="0" applyAlignment="0" applyProtection="0"/>
    <xf numFmtId="0" fontId="216" fillId="48" borderId="0" applyNumberFormat="0" applyBorder="0" applyAlignment="0" applyProtection="0"/>
    <xf numFmtId="0" fontId="216" fillId="49" borderId="0" applyNumberFormat="0" applyBorder="0" applyAlignment="0" applyProtection="0"/>
    <xf numFmtId="0" fontId="216" fillId="51" borderId="0" applyNumberFormat="0" applyBorder="0" applyAlignment="0" applyProtection="0"/>
    <xf numFmtId="0" fontId="216" fillId="52" borderId="0" applyNumberFormat="0" applyBorder="0" applyAlignment="0" applyProtection="0"/>
    <xf numFmtId="0" fontId="216" fillId="53" borderId="0" applyNumberFormat="0" applyBorder="0" applyAlignment="0" applyProtection="0"/>
    <xf numFmtId="0" fontId="215" fillId="0" borderId="0"/>
    <xf numFmtId="0" fontId="215" fillId="29" borderId="19" applyNumberFormat="0" applyFont="0" applyAlignment="0" applyProtection="0"/>
    <xf numFmtId="0" fontId="215" fillId="31" borderId="0" applyNumberFormat="0" applyBorder="0" applyAlignment="0" applyProtection="0"/>
    <xf numFmtId="0" fontId="215" fillId="32" borderId="0" applyNumberFormat="0" applyBorder="0" applyAlignment="0" applyProtection="0"/>
    <xf numFmtId="0" fontId="215" fillId="33" borderId="0" applyNumberFormat="0" applyBorder="0" applyAlignment="0" applyProtection="0"/>
    <xf numFmtId="0" fontId="215" fillId="35" borderId="0" applyNumberFormat="0" applyBorder="0" applyAlignment="0" applyProtection="0"/>
    <xf numFmtId="0" fontId="215" fillId="36" borderId="0" applyNumberFormat="0" applyBorder="0" applyAlignment="0" applyProtection="0"/>
    <xf numFmtId="0" fontId="215" fillId="37" borderId="0" applyNumberFormat="0" applyBorder="0" applyAlignment="0" applyProtection="0"/>
    <xf numFmtId="0" fontId="215" fillId="39" borderId="0" applyNumberFormat="0" applyBorder="0" applyAlignment="0" applyProtection="0"/>
    <xf numFmtId="0" fontId="215" fillId="40" borderId="0" applyNumberFormat="0" applyBorder="0" applyAlignment="0" applyProtection="0"/>
    <xf numFmtId="0" fontId="215" fillId="41" borderId="0" applyNumberFormat="0" applyBorder="0" applyAlignment="0" applyProtection="0"/>
    <xf numFmtId="0" fontId="215" fillId="43" borderId="0" applyNumberFormat="0" applyBorder="0" applyAlignment="0" applyProtection="0"/>
    <xf numFmtId="0" fontId="215" fillId="44" borderId="0" applyNumberFormat="0" applyBorder="0" applyAlignment="0" applyProtection="0"/>
    <xf numFmtId="0" fontId="215" fillId="45" borderId="0" applyNumberFormat="0" applyBorder="0" applyAlignment="0" applyProtection="0"/>
    <xf numFmtId="0" fontId="215" fillId="47" borderId="0" applyNumberFormat="0" applyBorder="0" applyAlignment="0" applyProtection="0"/>
    <xf numFmtId="0" fontId="215" fillId="48" borderId="0" applyNumberFormat="0" applyBorder="0" applyAlignment="0" applyProtection="0"/>
    <xf numFmtId="0" fontId="215" fillId="49" borderId="0" applyNumberFormat="0" applyBorder="0" applyAlignment="0" applyProtection="0"/>
    <xf numFmtId="0" fontId="215" fillId="51" borderId="0" applyNumberFormat="0" applyBorder="0" applyAlignment="0" applyProtection="0"/>
    <xf numFmtId="0" fontId="215" fillId="52" borderId="0" applyNumberFormat="0" applyBorder="0" applyAlignment="0" applyProtection="0"/>
    <xf numFmtId="0" fontId="215" fillId="53" borderId="0" applyNumberFormat="0" applyBorder="0" applyAlignment="0" applyProtection="0"/>
    <xf numFmtId="0" fontId="214" fillId="0" borderId="0"/>
    <xf numFmtId="0" fontId="214" fillId="29" borderId="19" applyNumberFormat="0" applyFont="0" applyAlignment="0" applyProtection="0"/>
    <xf numFmtId="0" fontId="214" fillId="31" borderId="0" applyNumberFormat="0" applyBorder="0" applyAlignment="0" applyProtection="0"/>
    <xf numFmtId="0" fontId="214" fillId="32" borderId="0" applyNumberFormat="0" applyBorder="0" applyAlignment="0" applyProtection="0"/>
    <xf numFmtId="0" fontId="214" fillId="33" borderId="0" applyNumberFormat="0" applyBorder="0" applyAlignment="0" applyProtection="0"/>
    <xf numFmtId="0" fontId="214" fillId="35" borderId="0" applyNumberFormat="0" applyBorder="0" applyAlignment="0" applyProtection="0"/>
    <xf numFmtId="0" fontId="214" fillId="36" borderId="0" applyNumberFormat="0" applyBorder="0" applyAlignment="0" applyProtection="0"/>
    <xf numFmtId="0" fontId="214" fillId="37" borderId="0" applyNumberFormat="0" applyBorder="0" applyAlignment="0" applyProtection="0"/>
    <xf numFmtId="0" fontId="214" fillId="39" borderId="0" applyNumberFormat="0" applyBorder="0" applyAlignment="0" applyProtection="0"/>
    <xf numFmtId="0" fontId="214" fillId="40" borderId="0" applyNumberFormat="0" applyBorder="0" applyAlignment="0" applyProtection="0"/>
    <xf numFmtId="0" fontId="214" fillId="41" borderId="0" applyNumberFormat="0" applyBorder="0" applyAlignment="0" applyProtection="0"/>
    <xf numFmtId="0" fontId="214" fillId="43" borderId="0" applyNumberFormat="0" applyBorder="0" applyAlignment="0" applyProtection="0"/>
    <xf numFmtId="0" fontId="214" fillId="44" borderId="0" applyNumberFormat="0" applyBorder="0" applyAlignment="0" applyProtection="0"/>
    <xf numFmtId="0" fontId="214" fillId="45" borderId="0" applyNumberFormat="0" applyBorder="0" applyAlignment="0" applyProtection="0"/>
    <xf numFmtId="0" fontId="214" fillId="47" borderId="0" applyNumberFormat="0" applyBorder="0" applyAlignment="0" applyProtection="0"/>
    <xf numFmtId="0" fontId="214" fillId="48" borderId="0" applyNumberFormat="0" applyBorder="0" applyAlignment="0" applyProtection="0"/>
    <xf numFmtId="0" fontId="214" fillId="49" borderId="0" applyNumberFormat="0" applyBorder="0" applyAlignment="0" applyProtection="0"/>
    <xf numFmtId="0" fontId="214" fillId="51" borderId="0" applyNumberFormat="0" applyBorder="0" applyAlignment="0" applyProtection="0"/>
    <xf numFmtId="0" fontId="214" fillId="52" borderId="0" applyNumberFormat="0" applyBorder="0" applyAlignment="0" applyProtection="0"/>
    <xf numFmtId="0" fontId="214" fillId="53" borderId="0" applyNumberFormat="0" applyBorder="0" applyAlignment="0" applyProtection="0"/>
    <xf numFmtId="0" fontId="213" fillId="0" borderId="0"/>
    <xf numFmtId="0" fontId="213" fillId="29" borderId="19" applyNumberFormat="0" applyFont="0" applyAlignment="0" applyProtection="0"/>
    <xf numFmtId="0" fontId="213" fillId="31" borderId="0" applyNumberFormat="0" applyBorder="0" applyAlignment="0" applyProtection="0"/>
    <xf numFmtId="0" fontId="213" fillId="32" borderId="0" applyNumberFormat="0" applyBorder="0" applyAlignment="0" applyProtection="0"/>
    <xf numFmtId="0" fontId="213" fillId="33" borderId="0" applyNumberFormat="0" applyBorder="0" applyAlignment="0" applyProtection="0"/>
    <xf numFmtId="0" fontId="213" fillId="35" borderId="0" applyNumberFormat="0" applyBorder="0" applyAlignment="0" applyProtection="0"/>
    <xf numFmtId="0" fontId="213" fillId="36" borderId="0" applyNumberFormat="0" applyBorder="0" applyAlignment="0" applyProtection="0"/>
    <xf numFmtId="0" fontId="213" fillId="37" borderId="0" applyNumberFormat="0" applyBorder="0" applyAlignment="0" applyProtection="0"/>
    <xf numFmtId="0" fontId="213" fillId="39" borderId="0" applyNumberFormat="0" applyBorder="0" applyAlignment="0" applyProtection="0"/>
    <xf numFmtId="0" fontId="213" fillId="40" borderId="0" applyNumberFormat="0" applyBorder="0" applyAlignment="0" applyProtection="0"/>
    <xf numFmtId="0" fontId="213" fillId="41" borderId="0" applyNumberFormat="0" applyBorder="0" applyAlignment="0" applyProtection="0"/>
    <xf numFmtId="0" fontId="213" fillId="43" borderId="0" applyNumberFormat="0" applyBorder="0" applyAlignment="0" applyProtection="0"/>
    <xf numFmtId="0" fontId="213" fillId="44" borderId="0" applyNumberFormat="0" applyBorder="0" applyAlignment="0" applyProtection="0"/>
    <xf numFmtId="0" fontId="213" fillId="45" borderId="0" applyNumberFormat="0" applyBorder="0" applyAlignment="0" applyProtection="0"/>
    <xf numFmtId="0" fontId="213" fillId="47" borderId="0" applyNumberFormat="0" applyBorder="0" applyAlignment="0" applyProtection="0"/>
    <xf numFmtId="0" fontId="213" fillId="48" borderId="0" applyNumberFormat="0" applyBorder="0" applyAlignment="0" applyProtection="0"/>
    <xf numFmtId="0" fontId="213" fillId="49" borderId="0" applyNumberFormat="0" applyBorder="0" applyAlignment="0" applyProtection="0"/>
    <xf numFmtId="0" fontId="213" fillId="51" borderId="0" applyNumberFormat="0" applyBorder="0" applyAlignment="0" applyProtection="0"/>
    <xf numFmtId="0" fontId="213" fillId="52" borderId="0" applyNumberFormat="0" applyBorder="0" applyAlignment="0" applyProtection="0"/>
    <xf numFmtId="0" fontId="213" fillId="53" borderId="0" applyNumberFormat="0" applyBorder="0" applyAlignment="0" applyProtection="0"/>
    <xf numFmtId="0" fontId="212" fillId="0" borderId="0"/>
    <xf numFmtId="0" fontId="212" fillId="29" borderId="19" applyNumberFormat="0" applyFont="0" applyAlignment="0" applyProtection="0"/>
    <xf numFmtId="0" fontId="212" fillId="31" borderId="0" applyNumberFormat="0" applyBorder="0" applyAlignment="0" applyProtection="0"/>
    <xf numFmtId="0" fontId="212" fillId="32" borderId="0" applyNumberFormat="0" applyBorder="0" applyAlignment="0" applyProtection="0"/>
    <xf numFmtId="0" fontId="212" fillId="33" borderId="0" applyNumberFormat="0" applyBorder="0" applyAlignment="0" applyProtection="0"/>
    <xf numFmtId="0" fontId="212" fillId="35" borderId="0" applyNumberFormat="0" applyBorder="0" applyAlignment="0" applyProtection="0"/>
    <xf numFmtId="0" fontId="212" fillId="36" borderId="0" applyNumberFormat="0" applyBorder="0" applyAlignment="0" applyProtection="0"/>
    <xf numFmtId="0" fontId="212" fillId="37" borderId="0" applyNumberFormat="0" applyBorder="0" applyAlignment="0" applyProtection="0"/>
    <xf numFmtId="0" fontId="212" fillId="39" borderId="0" applyNumberFormat="0" applyBorder="0" applyAlignment="0" applyProtection="0"/>
    <xf numFmtId="0" fontId="212" fillId="40" borderId="0" applyNumberFormat="0" applyBorder="0" applyAlignment="0" applyProtection="0"/>
    <xf numFmtId="0" fontId="212" fillId="41" borderId="0" applyNumberFormat="0" applyBorder="0" applyAlignment="0" applyProtection="0"/>
    <xf numFmtId="0" fontId="212" fillId="43" borderId="0" applyNumberFormat="0" applyBorder="0" applyAlignment="0" applyProtection="0"/>
    <xf numFmtId="0" fontId="212" fillId="44" borderId="0" applyNumberFormat="0" applyBorder="0" applyAlignment="0" applyProtection="0"/>
    <xf numFmtId="0" fontId="212" fillId="45" borderId="0" applyNumberFormat="0" applyBorder="0" applyAlignment="0" applyProtection="0"/>
    <xf numFmtId="0" fontId="212" fillId="47" borderId="0" applyNumberFormat="0" applyBorder="0" applyAlignment="0" applyProtection="0"/>
    <xf numFmtId="0" fontId="212" fillId="48" borderId="0" applyNumberFormat="0" applyBorder="0" applyAlignment="0" applyProtection="0"/>
    <xf numFmtId="0" fontId="212" fillId="49" borderId="0" applyNumberFormat="0" applyBorder="0" applyAlignment="0" applyProtection="0"/>
    <xf numFmtId="0" fontId="212" fillId="51" borderId="0" applyNumberFormat="0" applyBorder="0" applyAlignment="0" applyProtection="0"/>
    <xf numFmtId="0" fontId="212" fillId="52" borderId="0" applyNumberFormat="0" applyBorder="0" applyAlignment="0" applyProtection="0"/>
    <xf numFmtId="0" fontId="212" fillId="53" borderId="0" applyNumberFormat="0" applyBorder="0" applyAlignment="0" applyProtection="0"/>
    <xf numFmtId="0" fontId="211" fillId="0" borderId="0"/>
    <xf numFmtId="0" fontId="211" fillId="29" borderId="19" applyNumberFormat="0" applyFont="0" applyAlignment="0" applyProtection="0"/>
    <xf numFmtId="0" fontId="211" fillId="31" borderId="0" applyNumberFormat="0" applyBorder="0" applyAlignment="0" applyProtection="0"/>
    <xf numFmtId="0" fontId="211" fillId="32" borderId="0" applyNumberFormat="0" applyBorder="0" applyAlignment="0" applyProtection="0"/>
    <xf numFmtId="0" fontId="211" fillId="33" borderId="0" applyNumberFormat="0" applyBorder="0" applyAlignment="0" applyProtection="0"/>
    <xf numFmtId="0" fontId="211" fillId="35" borderId="0" applyNumberFormat="0" applyBorder="0" applyAlignment="0" applyProtection="0"/>
    <xf numFmtId="0" fontId="211" fillId="36" borderId="0" applyNumberFormat="0" applyBorder="0" applyAlignment="0" applyProtection="0"/>
    <xf numFmtId="0" fontId="211" fillId="37" borderId="0" applyNumberFormat="0" applyBorder="0" applyAlignment="0" applyProtection="0"/>
    <xf numFmtId="0" fontId="211" fillId="39" borderId="0" applyNumberFormat="0" applyBorder="0" applyAlignment="0" applyProtection="0"/>
    <xf numFmtId="0" fontId="211" fillId="40" borderId="0" applyNumberFormat="0" applyBorder="0" applyAlignment="0" applyProtection="0"/>
    <xf numFmtId="0" fontId="211" fillId="41" borderId="0" applyNumberFormat="0" applyBorder="0" applyAlignment="0" applyProtection="0"/>
    <xf numFmtId="0" fontId="211" fillId="43" borderId="0" applyNumberFormat="0" applyBorder="0" applyAlignment="0" applyProtection="0"/>
    <xf numFmtId="0" fontId="211" fillId="44" borderId="0" applyNumberFormat="0" applyBorder="0" applyAlignment="0" applyProtection="0"/>
    <xf numFmtId="0" fontId="211" fillId="45" borderId="0" applyNumberFormat="0" applyBorder="0" applyAlignment="0" applyProtection="0"/>
    <xf numFmtId="0" fontId="211" fillId="47" borderId="0" applyNumberFormat="0" applyBorder="0" applyAlignment="0" applyProtection="0"/>
    <xf numFmtId="0" fontId="211" fillId="48" borderId="0" applyNumberFormat="0" applyBorder="0" applyAlignment="0" applyProtection="0"/>
    <xf numFmtId="0" fontId="211" fillId="49" borderId="0" applyNumberFormat="0" applyBorder="0" applyAlignment="0" applyProtection="0"/>
    <xf numFmtId="0" fontId="211" fillId="51" borderId="0" applyNumberFormat="0" applyBorder="0" applyAlignment="0" applyProtection="0"/>
    <xf numFmtId="0" fontId="211" fillId="52" borderId="0" applyNumberFormat="0" applyBorder="0" applyAlignment="0" applyProtection="0"/>
    <xf numFmtId="0" fontId="211" fillId="53" borderId="0" applyNumberFormat="0" applyBorder="0" applyAlignment="0" applyProtection="0"/>
    <xf numFmtId="0" fontId="210" fillId="0" borderId="0"/>
    <xf numFmtId="0" fontId="210" fillId="29" borderId="19" applyNumberFormat="0" applyFont="0" applyAlignment="0" applyProtection="0"/>
    <xf numFmtId="0" fontId="210" fillId="31" borderId="0" applyNumberFormat="0" applyBorder="0" applyAlignment="0" applyProtection="0"/>
    <xf numFmtId="0" fontId="210" fillId="32" borderId="0" applyNumberFormat="0" applyBorder="0" applyAlignment="0" applyProtection="0"/>
    <xf numFmtId="0" fontId="210" fillId="33" borderId="0" applyNumberFormat="0" applyBorder="0" applyAlignment="0" applyProtection="0"/>
    <xf numFmtId="0" fontId="210" fillId="35" borderId="0" applyNumberFormat="0" applyBorder="0" applyAlignment="0" applyProtection="0"/>
    <xf numFmtId="0" fontId="210" fillId="36" borderId="0" applyNumberFormat="0" applyBorder="0" applyAlignment="0" applyProtection="0"/>
    <xf numFmtId="0" fontId="210" fillId="37" borderId="0" applyNumberFormat="0" applyBorder="0" applyAlignment="0" applyProtection="0"/>
    <xf numFmtId="0" fontId="210" fillId="39" borderId="0" applyNumberFormat="0" applyBorder="0" applyAlignment="0" applyProtection="0"/>
    <xf numFmtId="0" fontId="210" fillId="40" borderId="0" applyNumberFormat="0" applyBorder="0" applyAlignment="0" applyProtection="0"/>
    <xf numFmtId="0" fontId="210" fillId="41" borderId="0" applyNumberFormat="0" applyBorder="0" applyAlignment="0" applyProtection="0"/>
    <xf numFmtId="0" fontId="210" fillId="43" borderId="0" applyNumberFormat="0" applyBorder="0" applyAlignment="0" applyProtection="0"/>
    <xf numFmtId="0" fontId="210" fillId="44" borderId="0" applyNumberFormat="0" applyBorder="0" applyAlignment="0" applyProtection="0"/>
    <xf numFmtId="0" fontId="210" fillId="45" borderId="0" applyNumberFormat="0" applyBorder="0" applyAlignment="0" applyProtection="0"/>
    <xf numFmtId="0" fontId="210" fillId="47" borderId="0" applyNumberFormat="0" applyBorder="0" applyAlignment="0" applyProtection="0"/>
    <xf numFmtId="0" fontId="210" fillId="48" borderId="0" applyNumberFormat="0" applyBorder="0" applyAlignment="0" applyProtection="0"/>
    <xf numFmtId="0" fontId="210" fillId="49" borderId="0" applyNumberFormat="0" applyBorder="0" applyAlignment="0" applyProtection="0"/>
    <xf numFmtId="0" fontId="210" fillId="51" borderId="0" applyNumberFormat="0" applyBorder="0" applyAlignment="0" applyProtection="0"/>
    <xf numFmtId="0" fontId="210" fillId="52" borderId="0" applyNumberFormat="0" applyBorder="0" applyAlignment="0" applyProtection="0"/>
    <xf numFmtId="0" fontId="210" fillId="53" borderId="0" applyNumberFormat="0" applyBorder="0" applyAlignment="0" applyProtection="0"/>
    <xf numFmtId="0" fontId="209" fillId="0" borderId="0"/>
    <xf numFmtId="0" fontId="209" fillId="29" borderId="19" applyNumberFormat="0" applyFont="0" applyAlignment="0" applyProtection="0"/>
    <xf numFmtId="0" fontId="209" fillId="31" borderId="0" applyNumberFormat="0" applyBorder="0" applyAlignment="0" applyProtection="0"/>
    <xf numFmtId="0" fontId="209" fillId="32" borderId="0" applyNumberFormat="0" applyBorder="0" applyAlignment="0" applyProtection="0"/>
    <xf numFmtId="0" fontId="209" fillId="33" borderId="0" applyNumberFormat="0" applyBorder="0" applyAlignment="0" applyProtection="0"/>
    <xf numFmtId="0" fontId="209" fillId="35" borderId="0" applyNumberFormat="0" applyBorder="0" applyAlignment="0" applyProtection="0"/>
    <xf numFmtId="0" fontId="209" fillId="36" borderId="0" applyNumberFormat="0" applyBorder="0" applyAlignment="0" applyProtection="0"/>
    <xf numFmtId="0" fontId="209" fillId="37" borderId="0" applyNumberFormat="0" applyBorder="0" applyAlignment="0" applyProtection="0"/>
    <xf numFmtId="0" fontId="209" fillId="39" borderId="0" applyNumberFormat="0" applyBorder="0" applyAlignment="0" applyProtection="0"/>
    <xf numFmtId="0" fontId="209" fillId="40" borderId="0" applyNumberFormat="0" applyBorder="0" applyAlignment="0" applyProtection="0"/>
    <xf numFmtId="0" fontId="209" fillId="41" borderId="0" applyNumberFormat="0" applyBorder="0" applyAlignment="0" applyProtection="0"/>
    <xf numFmtId="0" fontId="209" fillId="43" borderId="0" applyNumberFormat="0" applyBorder="0" applyAlignment="0" applyProtection="0"/>
    <xf numFmtId="0" fontId="209" fillId="44" borderId="0" applyNumberFormat="0" applyBorder="0" applyAlignment="0" applyProtection="0"/>
    <xf numFmtId="0" fontId="209" fillId="45" borderId="0" applyNumberFormat="0" applyBorder="0" applyAlignment="0" applyProtection="0"/>
    <xf numFmtId="0" fontId="209" fillId="47" borderId="0" applyNumberFormat="0" applyBorder="0" applyAlignment="0" applyProtection="0"/>
    <xf numFmtId="0" fontId="209" fillId="48" borderId="0" applyNumberFormat="0" applyBorder="0" applyAlignment="0" applyProtection="0"/>
    <xf numFmtId="0" fontId="209" fillId="49" borderId="0" applyNumberFormat="0" applyBorder="0" applyAlignment="0" applyProtection="0"/>
    <xf numFmtId="0" fontId="209" fillId="51" borderId="0" applyNumberFormat="0" applyBorder="0" applyAlignment="0" applyProtection="0"/>
    <xf numFmtId="0" fontId="209" fillId="52" borderId="0" applyNumberFormat="0" applyBorder="0" applyAlignment="0" applyProtection="0"/>
    <xf numFmtId="0" fontId="209" fillId="53" borderId="0" applyNumberFormat="0" applyBorder="0" applyAlignment="0" applyProtection="0"/>
    <xf numFmtId="0" fontId="208" fillId="0" borderId="0"/>
    <xf numFmtId="0" fontId="208" fillId="29" borderId="19" applyNumberFormat="0" applyFont="0" applyAlignment="0" applyProtection="0"/>
    <xf numFmtId="0" fontId="208" fillId="31" borderId="0" applyNumberFormat="0" applyBorder="0" applyAlignment="0" applyProtection="0"/>
    <xf numFmtId="0" fontId="208" fillId="32" borderId="0" applyNumberFormat="0" applyBorder="0" applyAlignment="0" applyProtection="0"/>
    <xf numFmtId="0" fontId="208" fillId="33" borderId="0" applyNumberFormat="0" applyBorder="0" applyAlignment="0" applyProtection="0"/>
    <xf numFmtId="0" fontId="208" fillId="35" borderId="0" applyNumberFormat="0" applyBorder="0" applyAlignment="0" applyProtection="0"/>
    <xf numFmtId="0" fontId="208" fillId="36" borderId="0" applyNumberFormat="0" applyBorder="0" applyAlignment="0" applyProtection="0"/>
    <xf numFmtId="0" fontId="208" fillId="37" borderId="0" applyNumberFormat="0" applyBorder="0" applyAlignment="0" applyProtection="0"/>
    <xf numFmtId="0" fontId="208" fillId="39" borderId="0" applyNumberFormat="0" applyBorder="0" applyAlignment="0" applyProtection="0"/>
    <xf numFmtId="0" fontId="208" fillId="40" borderId="0" applyNumberFormat="0" applyBorder="0" applyAlignment="0" applyProtection="0"/>
    <xf numFmtId="0" fontId="208" fillId="41" borderId="0" applyNumberFormat="0" applyBorder="0" applyAlignment="0" applyProtection="0"/>
    <xf numFmtId="0" fontId="208" fillId="43" borderId="0" applyNumberFormat="0" applyBorder="0" applyAlignment="0" applyProtection="0"/>
    <xf numFmtId="0" fontId="208" fillId="44" borderId="0" applyNumberFormat="0" applyBorder="0" applyAlignment="0" applyProtection="0"/>
    <xf numFmtId="0" fontId="208" fillId="45" borderId="0" applyNumberFormat="0" applyBorder="0" applyAlignment="0" applyProtection="0"/>
    <xf numFmtId="0" fontId="208" fillId="47" borderId="0" applyNumberFormat="0" applyBorder="0" applyAlignment="0" applyProtection="0"/>
    <xf numFmtId="0" fontId="208" fillId="48" borderId="0" applyNumberFormat="0" applyBorder="0" applyAlignment="0" applyProtection="0"/>
    <xf numFmtId="0" fontId="208" fillId="49" borderId="0" applyNumberFormat="0" applyBorder="0" applyAlignment="0" applyProtection="0"/>
    <xf numFmtId="0" fontId="208" fillId="51" borderId="0" applyNumberFormat="0" applyBorder="0" applyAlignment="0" applyProtection="0"/>
    <xf numFmtId="0" fontId="208" fillId="52" borderId="0" applyNumberFormat="0" applyBorder="0" applyAlignment="0" applyProtection="0"/>
    <xf numFmtId="0" fontId="208" fillId="53" borderId="0" applyNumberFormat="0" applyBorder="0" applyAlignment="0" applyProtection="0"/>
    <xf numFmtId="0" fontId="207" fillId="0" borderId="0"/>
    <xf numFmtId="0" fontId="207" fillId="29" borderId="19" applyNumberFormat="0" applyFont="0" applyAlignment="0" applyProtection="0"/>
    <xf numFmtId="0" fontId="207" fillId="31" borderId="0" applyNumberFormat="0" applyBorder="0" applyAlignment="0" applyProtection="0"/>
    <xf numFmtId="0" fontId="207" fillId="32" borderId="0" applyNumberFormat="0" applyBorder="0" applyAlignment="0" applyProtection="0"/>
    <xf numFmtId="0" fontId="207" fillId="33" borderId="0" applyNumberFormat="0" applyBorder="0" applyAlignment="0" applyProtection="0"/>
    <xf numFmtId="0" fontId="207" fillId="35" borderId="0" applyNumberFormat="0" applyBorder="0" applyAlignment="0" applyProtection="0"/>
    <xf numFmtId="0" fontId="207" fillId="36" borderId="0" applyNumberFormat="0" applyBorder="0" applyAlignment="0" applyProtection="0"/>
    <xf numFmtId="0" fontId="207" fillId="37" borderId="0" applyNumberFormat="0" applyBorder="0" applyAlignment="0" applyProtection="0"/>
    <xf numFmtId="0" fontId="207" fillId="39" borderId="0" applyNumberFormat="0" applyBorder="0" applyAlignment="0" applyProtection="0"/>
    <xf numFmtId="0" fontId="207" fillId="40" borderId="0" applyNumberFormat="0" applyBorder="0" applyAlignment="0" applyProtection="0"/>
    <xf numFmtId="0" fontId="207" fillId="41" borderId="0" applyNumberFormat="0" applyBorder="0" applyAlignment="0" applyProtection="0"/>
    <xf numFmtId="0" fontId="207" fillId="43" borderId="0" applyNumberFormat="0" applyBorder="0" applyAlignment="0" applyProtection="0"/>
    <xf numFmtId="0" fontId="207" fillId="44" borderId="0" applyNumberFormat="0" applyBorder="0" applyAlignment="0" applyProtection="0"/>
    <xf numFmtId="0" fontId="207" fillId="45" borderId="0" applyNumberFormat="0" applyBorder="0" applyAlignment="0" applyProtection="0"/>
    <xf numFmtId="0" fontId="207" fillId="47" borderId="0" applyNumberFormat="0" applyBorder="0" applyAlignment="0" applyProtection="0"/>
    <xf numFmtId="0" fontId="207" fillId="48" borderId="0" applyNumberFormat="0" applyBorder="0" applyAlignment="0" applyProtection="0"/>
    <xf numFmtId="0" fontId="207" fillId="49" borderId="0" applyNumberFormat="0" applyBorder="0" applyAlignment="0" applyProtection="0"/>
    <xf numFmtId="0" fontId="207" fillId="51" borderId="0" applyNumberFormat="0" applyBorder="0" applyAlignment="0" applyProtection="0"/>
    <xf numFmtId="0" fontId="207" fillId="52" borderId="0" applyNumberFormat="0" applyBorder="0" applyAlignment="0" applyProtection="0"/>
    <xf numFmtId="0" fontId="207" fillId="53" borderId="0" applyNumberFormat="0" applyBorder="0" applyAlignment="0" applyProtection="0"/>
    <xf numFmtId="0" fontId="206" fillId="0" borderId="0"/>
    <xf numFmtId="0" fontId="206" fillId="29" borderId="19" applyNumberFormat="0" applyFont="0" applyAlignment="0" applyProtection="0"/>
    <xf numFmtId="0" fontId="206" fillId="31" borderId="0" applyNumberFormat="0" applyBorder="0" applyAlignment="0" applyProtection="0"/>
    <xf numFmtId="0" fontId="206" fillId="32" borderId="0" applyNumberFormat="0" applyBorder="0" applyAlignment="0" applyProtection="0"/>
    <xf numFmtId="0" fontId="206" fillId="33" borderId="0" applyNumberFormat="0" applyBorder="0" applyAlignment="0" applyProtection="0"/>
    <xf numFmtId="0" fontId="206" fillId="35" borderId="0" applyNumberFormat="0" applyBorder="0" applyAlignment="0" applyProtection="0"/>
    <xf numFmtId="0" fontId="206" fillId="36" borderId="0" applyNumberFormat="0" applyBorder="0" applyAlignment="0" applyProtection="0"/>
    <xf numFmtId="0" fontId="206" fillId="37" borderId="0" applyNumberFormat="0" applyBorder="0" applyAlignment="0" applyProtection="0"/>
    <xf numFmtId="0" fontId="206" fillId="39" borderId="0" applyNumberFormat="0" applyBorder="0" applyAlignment="0" applyProtection="0"/>
    <xf numFmtId="0" fontId="206" fillId="40" borderId="0" applyNumberFormat="0" applyBorder="0" applyAlignment="0" applyProtection="0"/>
    <xf numFmtId="0" fontId="206" fillId="41" borderId="0" applyNumberFormat="0" applyBorder="0" applyAlignment="0" applyProtection="0"/>
    <xf numFmtId="0" fontId="206" fillId="43" borderId="0" applyNumberFormat="0" applyBorder="0" applyAlignment="0" applyProtection="0"/>
    <xf numFmtId="0" fontId="206" fillId="44" borderId="0" applyNumberFormat="0" applyBorder="0" applyAlignment="0" applyProtection="0"/>
    <xf numFmtId="0" fontId="206" fillId="45" borderId="0" applyNumberFormat="0" applyBorder="0" applyAlignment="0" applyProtection="0"/>
    <xf numFmtId="0" fontId="206" fillId="47" borderId="0" applyNumberFormat="0" applyBorder="0" applyAlignment="0" applyProtection="0"/>
    <xf numFmtId="0" fontId="206" fillId="48" borderId="0" applyNumberFormat="0" applyBorder="0" applyAlignment="0" applyProtection="0"/>
    <xf numFmtId="0" fontId="206" fillId="49" borderId="0" applyNumberFormat="0" applyBorder="0" applyAlignment="0" applyProtection="0"/>
    <xf numFmtId="0" fontId="206" fillId="51" borderId="0" applyNumberFormat="0" applyBorder="0" applyAlignment="0" applyProtection="0"/>
    <xf numFmtId="0" fontId="206" fillId="52" borderId="0" applyNumberFormat="0" applyBorder="0" applyAlignment="0" applyProtection="0"/>
    <xf numFmtId="0" fontId="206" fillId="53" borderId="0" applyNumberFormat="0" applyBorder="0" applyAlignment="0" applyProtection="0"/>
    <xf numFmtId="0" fontId="205" fillId="0" borderId="0"/>
    <xf numFmtId="0" fontId="205" fillId="29" borderId="19" applyNumberFormat="0" applyFont="0" applyAlignment="0" applyProtection="0"/>
    <xf numFmtId="0" fontId="205" fillId="31" borderId="0" applyNumberFormat="0" applyBorder="0" applyAlignment="0" applyProtection="0"/>
    <xf numFmtId="0" fontId="205" fillId="32" borderId="0" applyNumberFormat="0" applyBorder="0" applyAlignment="0" applyProtection="0"/>
    <xf numFmtId="0" fontId="205" fillId="33" borderId="0" applyNumberFormat="0" applyBorder="0" applyAlignment="0" applyProtection="0"/>
    <xf numFmtId="0" fontId="205" fillId="35" borderId="0" applyNumberFormat="0" applyBorder="0" applyAlignment="0" applyProtection="0"/>
    <xf numFmtId="0" fontId="205" fillId="36" borderId="0" applyNumberFormat="0" applyBorder="0" applyAlignment="0" applyProtection="0"/>
    <xf numFmtId="0" fontId="205" fillId="37" borderId="0" applyNumberFormat="0" applyBorder="0" applyAlignment="0" applyProtection="0"/>
    <xf numFmtId="0" fontId="205" fillId="39" borderId="0" applyNumberFormat="0" applyBorder="0" applyAlignment="0" applyProtection="0"/>
    <xf numFmtId="0" fontId="205" fillId="40" borderId="0" applyNumberFormat="0" applyBorder="0" applyAlignment="0" applyProtection="0"/>
    <xf numFmtId="0" fontId="205" fillId="41" borderId="0" applyNumberFormat="0" applyBorder="0" applyAlignment="0" applyProtection="0"/>
    <xf numFmtId="0" fontId="205" fillId="43" borderId="0" applyNumberFormat="0" applyBorder="0" applyAlignment="0" applyProtection="0"/>
    <xf numFmtId="0" fontId="205" fillId="44" borderId="0" applyNumberFormat="0" applyBorder="0" applyAlignment="0" applyProtection="0"/>
    <xf numFmtId="0" fontId="205" fillId="45" borderId="0" applyNumberFormat="0" applyBorder="0" applyAlignment="0" applyProtection="0"/>
    <xf numFmtId="0" fontId="205" fillId="47" borderId="0" applyNumberFormat="0" applyBorder="0" applyAlignment="0" applyProtection="0"/>
    <xf numFmtId="0" fontId="205" fillId="48" borderId="0" applyNumberFormat="0" applyBorder="0" applyAlignment="0" applyProtection="0"/>
    <xf numFmtId="0" fontId="205" fillId="49" borderId="0" applyNumberFormat="0" applyBorder="0" applyAlignment="0" applyProtection="0"/>
    <xf numFmtId="0" fontId="205" fillId="51" borderId="0" applyNumberFormat="0" applyBorder="0" applyAlignment="0" applyProtection="0"/>
    <xf numFmtId="0" fontId="205" fillId="52" borderId="0" applyNumberFormat="0" applyBorder="0" applyAlignment="0" applyProtection="0"/>
    <xf numFmtId="0" fontId="205" fillId="53" borderId="0" applyNumberFormat="0" applyBorder="0" applyAlignment="0" applyProtection="0"/>
    <xf numFmtId="0" fontId="204" fillId="0" borderId="0"/>
    <xf numFmtId="0" fontId="204" fillId="29" borderId="19" applyNumberFormat="0" applyFont="0" applyAlignment="0" applyProtection="0"/>
    <xf numFmtId="0" fontId="204" fillId="31" borderId="0" applyNumberFormat="0" applyBorder="0" applyAlignment="0" applyProtection="0"/>
    <xf numFmtId="0" fontId="204" fillId="32" borderId="0" applyNumberFormat="0" applyBorder="0" applyAlignment="0" applyProtection="0"/>
    <xf numFmtId="0" fontId="204" fillId="33" borderId="0" applyNumberFormat="0" applyBorder="0" applyAlignment="0" applyProtection="0"/>
    <xf numFmtId="0" fontId="204" fillId="35" borderId="0" applyNumberFormat="0" applyBorder="0" applyAlignment="0" applyProtection="0"/>
    <xf numFmtId="0" fontId="204" fillId="36" borderId="0" applyNumberFormat="0" applyBorder="0" applyAlignment="0" applyProtection="0"/>
    <xf numFmtId="0" fontId="204" fillId="37" borderId="0" applyNumberFormat="0" applyBorder="0" applyAlignment="0" applyProtection="0"/>
    <xf numFmtId="0" fontId="204" fillId="39" borderId="0" applyNumberFormat="0" applyBorder="0" applyAlignment="0" applyProtection="0"/>
    <xf numFmtId="0" fontId="204" fillId="40" borderId="0" applyNumberFormat="0" applyBorder="0" applyAlignment="0" applyProtection="0"/>
    <xf numFmtId="0" fontId="204" fillId="41" borderId="0" applyNumberFormat="0" applyBorder="0" applyAlignment="0" applyProtection="0"/>
    <xf numFmtId="0" fontId="204" fillId="43" borderId="0" applyNumberFormat="0" applyBorder="0" applyAlignment="0" applyProtection="0"/>
    <xf numFmtId="0" fontId="204" fillId="44" borderId="0" applyNumberFormat="0" applyBorder="0" applyAlignment="0" applyProtection="0"/>
    <xf numFmtId="0" fontId="204" fillId="45" borderId="0" applyNumberFormat="0" applyBorder="0" applyAlignment="0" applyProtection="0"/>
    <xf numFmtId="0" fontId="204" fillId="47" borderId="0" applyNumberFormat="0" applyBorder="0" applyAlignment="0" applyProtection="0"/>
    <xf numFmtId="0" fontId="204" fillId="48" borderId="0" applyNumberFormat="0" applyBorder="0" applyAlignment="0" applyProtection="0"/>
    <xf numFmtId="0" fontId="204" fillId="49" borderId="0" applyNumberFormat="0" applyBorder="0" applyAlignment="0" applyProtection="0"/>
    <xf numFmtId="0" fontId="204" fillId="51" borderId="0" applyNumberFormat="0" applyBorder="0" applyAlignment="0" applyProtection="0"/>
    <xf numFmtId="0" fontId="204" fillId="52" borderId="0" applyNumberFormat="0" applyBorder="0" applyAlignment="0" applyProtection="0"/>
    <xf numFmtId="0" fontId="204" fillId="53" borderId="0" applyNumberFormat="0" applyBorder="0" applyAlignment="0" applyProtection="0"/>
    <xf numFmtId="0" fontId="203" fillId="0" borderId="0"/>
    <xf numFmtId="0" fontId="203" fillId="29" borderId="19" applyNumberFormat="0" applyFont="0" applyAlignment="0" applyProtection="0"/>
    <xf numFmtId="0" fontId="203" fillId="31" borderId="0" applyNumberFormat="0" applyBorder="0" applyAlignment="0" applyProtection="0"/>
    <xf numFmtId="0" fontId="203" fillId="32" borderId="0" applyNumberFormat="0" applyBorder="0" applyAlignment="0" applyProtection="0"/>
    <xf numFmtId="0" fontId="203" fillId="33" borderId="0" applyNumberFormat="0" applyBorder="0" applyAlignment="0" applyProtection="0"/>
    <xf numFmtId="0" fontId="203" fillId="35" borderId="0" applyNumberFormat="0" applyBorder="0" applyAlignment="0" applyProtection="0"/>
    <xf numFmtId="0" fontId="203" fillId="36" borderId="0" applyNumberFormat="0" applyBorder="0" applyAlignment="0" applyProtection="0"/>
    <xf numFmtId="0" fontId="203" fillId="37" borderId="0" applyNumberFormat="0" applyBorder="0" applyAlignment="0" applyProtection="0"/>
    <xf numFmtId="0" fontId="203" fillId="39" borderId="0" applyNumberFormat="0" applyBorder="0" applyAlignment="0" applyProtection="0"/>
    <xf numFmtId="0" fontId="203" fillId="40" borderId="0" applyNumberFormat="0" applyBorder="0" applyAlignment="0" applyProtection="0"/>
    <xf numFmtId="0" fontId="203" fillId="41" borderId="0" applyNumberFormat="0" applyBorder="0" applyAlignment="0" applyProtection="0"/>
    <xf numFmtId="0" fontId="203" fillId="43" borderId="0" applyNumberFormat="0" applyBorder="0" applyAlignment="0" applyProtection="0"/>
    <xf numFmtId="0" fontId="203" fillId="44" borderId="0" applyNumberFormat="0" applyBorder="0" applyAlignment="0" applyProtection="0"/>
    <xf numFmtId="0" fontId="203" fillId="45" borderId="0" applyNumberFormat="0" applyBorder="0" applyAlignment="0" applyProtection="0"/>
    <xf numFmtId="0" fontId="203" fillId="47" borderId="0" applyNumberFormat="0" applyBorder="0" applyAlignment="0" applyProtection="0"/>
    <xf numFmtId="0" fontId="203" fillId="48" borderId="0" applyNumberFormat="0" applyBorder="0" applyAlignment="0" applyProtection="0"/>
    <xf numFmtId="0" fontId="203" fillId="49" borderId="0" applyNumberFormat="0" applyBorder="0" applyAlignment="0" applyProtection="0"/>
    <xf numFmtId="0" fontId="203" fillId="51" borderId="0" applyNumberFormat="0" applyBorder="0" applyAlignment="0" applyProtection="0"/>
    <xf numFmtId="0" fontId="203" fillId="52" borderId="0" applyNumberFormat="0" applyBorder="0" applyAlignment="0" applyProtection="0"/>
    <xf numFmtId="0" fontId="203" fillId="53" borderId="0" applyNumberFormat="0" applyBorder="0" applyAlignment="0" applyProtection="0"/>
    <xf numFmtId="0" fontId="202" fillId="0" borderId="0"/>
    <xf numFmtId="0" fontId="202" fillId="29" borderId="19" applyNumberFormat="0" applyFont="0" applyAlignment="0" applyProtection="0"/>
    <xf numFmtId="0" fontId="202" fillId="31" borderId="0" applyNumberFormat="0" applyBorder="0" applyAlignment="0" applyProtection="0"/>
    <xf numFmtId="0" fontId="202" fillId="32" borderId="0" applyNumberFormat="0" applyBorder="0" applyAlignment="0" applyProtection="0"/>
    <xf numFmtId="0" fontId="202" fillId="33" borderId="0" applyNumberFormat="0" applyBorder="0" applyAlignment="0" applyProtection="0"/>
    <xf numFmtId="0" fontId="202" fillId="35" borderId="0" applyNumberFormat="0" applyBorder="0" applyAlignment="0" applyProtection="0"/>
    <xf numFmtId="0" fontId="202" fillId="36" borderId="0" applyNumberFormat="0" applyBorder="0" applyAlignment="0" applyProtection="0"/>
    <xf numFmtId="0" fontId="202" fillId="37" borderId="0" applyNumberFormat="0" applyBorder="0" applyAlignment="0" applyProtection="0"/>
    <xf numFmtId="0" fontId="202" fillId="39" borderId="0" applyNumberFormat="0" applyBorder="0" applyAlignment="0" applyProtection="0"/>
    <xf numFmtId="0" fontId="202" fillId="40" borderId="0" applyNumberFormat="0" applyBorder="0" applyAlignment="0" applyProtection="0"/>
    <xf numFmtId="0" fontId="202" fillId="41" borderId="0" applyNumberFormat="0" applyBorder="0" applyAlignment="0" applyProtection="0"/>
    <xf numFmtId="0" fontId="202" fillId="43" borderId="0" applyNumberFormat="0" applyBorder="0" applyAlignment="0" applyProtection="0"/>
    <xf numFmtId="0" fontId="202" fillId="44" borderId="0" applyNumberFormat="0" applyBorder="0" applyAlignment="0" applyProtection="0"/>
    <xf numFmtId="0" fontId="202" fillId="45" borderId="0" applyNumberFormat="0" applyBorder="0" applyAlignment="0" applyProtection="0"/>
    <xf numFmtId="0" fontId="202" fillId="47" borderId="0" applyNumberFormat="0" applyBorder="0" applyAlignment="0" applyProtection="0"/>
    <xf numFmtId="0" fontId="202" fillId="48" borderId="0" applyNumberFormat="0" applyBorder="0" applyAlignment="0" applyProtection="0"/>
    <xf numFmtId="0" fontId="202" fillId="49" borderId="0" applyNumberFormat="0" applyBorder="0" applyAlignment="0" applyProtection="0"/>
    <xf numFmtId="0" fontId="202" fillId="51" borderId="0" applyNumberFormat="0" applyBorder="0" applyAlignment="0" applyProtection="0"/>
    <xf numFmtId="0" fontId="202" fillId="52" borderId="0" applyNumberFormat="0" applyBorder="0" applyAlignment="0" applyProtection="0"/>
    <xf numFmtId="0" fontId="202" fillId="53" borderId="0" applyNumberFormat="0" applyBorder="0" applyAlignment="0" applyProtection="0"/>
    <xf numFmtId="0" fontId="201" fillId="0" borderId="0"/>
    <xf numFmtId="0" fontId="201" fillId="29" borderId="19" applyNumberFormat="0" applyFont="0" applyAlignment="0" applyProtection="0"/>
    <xf numFmtId="0" fontId="201" fillId="31" borderId="0" applyNumberFormat="0" applyBorder="0" applyAlignment="0" applyProtection="0"/>
    <xf numFmtId="0" fontId="201" fillId="32" borderId="0" applyNumberFormat="0" applyBorder="0" applyAlignment="0" applyProtection="0"/>
    <xf numFmtId="0" fontId="201" fillId="33" borderId="0" applyNumberFormat="0" applyBorder="0" applyAlignment="0" applyProtection="0"/>
    <xf numFmtId="0" fontId="201" fillId="35" borderId="0" applyNumberFormat="0" applyBorder="0" applyAlignment="0" applyProtection="0"/>
    <xf numFmtId="0" fontId="201" fillId="36" borderId="0" applyNumberFormat="0" applyBorder="0" applyAlignment="0" applyProtection="0"/>
    <xf numFmtId="0" fontId="201" fillId="37" borderId="0" applyNumberFormat="0" applyBorder="0" applyAlignment="0" applyProtection="0"/>
    <xf numFmtId="0" fontId="201" fillId="39" borderId="0" applyNumberFormat="0" applyBorder="0" applyAlignment="0" applyProtection="0"/>
    <xf numFmtId="0" fontId="201" fillId="40" borderId="0" applyNumberFormat="0" applyBorder="0" applyAlignment="0" applyProtection="0"/>
    <xf numFmtId="0" fontId="201" fillId="41" borderId="0" applyNumberFormat="0" applyBorder="0" applyAlignment="0" applyProtection="0"/>
    <xf numFmtId="0" fontId="201" fillId="43" borderId="0" applyNumberFormat="0" applyBorder="0" applyAlignment="0" applyProtection="0"/>
    <xf numFmtId="0" fontId="201" fillId="44" borderId="0" applyNumberFormat="0" applyBorder="0" applyAlignment="0" applyProtection="0"/>
    <xf numFmtId="0" fontId="201" fillId="45" borderId="0" applyNumberFormat="0" applyBorder="0" applyAlignment="0" applyProtection="0"/>
    <xf numFmtId="0" fontId="201" fillId="47" borderId="0" applyNumberFormat="0" applyBorder="0" applyAlignment="0" applyProtection="0"/>
    <xf numFmtId="0" fontId="201" fillId="48" borderId="0" applyNumberFormat="0" applyBorder="0" applyAlignment="0" applyProtection="0"/>
    <xf numFmtId="0" fontId="201" fillId="49" borderId="0" applyNumberFormat="0" applyBorder="0" applyAlignment="0" applyProtection="0"/>
    <xf numFmtId="0" fontId="201" fillId="51" borderId="0" applyNumberFormat="0" applyBorder="0" applyAlignment="0" applyProtection="0"/>
    <xf numFmtId="0" fontId="201" fillId="52" borderId="0" applyNumberFormat="0" applyBorder="0" applyAlignment="0" applyProtection="0"/>
    <xf numFmtId="0" fontId="201" fillId="53" borderId="0" applyNumberFormat="0" applyBorder="0" applyAlignment="0" applyProtection="0"/>
    <xf numFmtId="0" fontId="200" fillId="0" borderId="0"/>
    <xf numFmtId="0" fontId="200" fillId="29" borderId="19" applyNumberFormat="0" applyFont="0" applyAlignment="0" applyProtection="0"/>
    <xf numFmtId="0" fontId="200" fillId="31" borderId="0" applyNumberFormat="0" applyBorder="0" applyAlignment="0" applyProtection="0"/>
    <xf numFmtId="0" fontId="200" fillId="32" borderId="0" applyNumberFormat="0" applyBorder="0" applyAlignment="0" applyProtection="0"/>
    <xf numFmtId="0" fontId="200" fillId="33" borderId="0" applyNumberFormat="0" applyBorder="0" applyAlignment="0" applyProtection="0"/>
    <xf numFmtId="0" fontId="200" fillId="35" borderId="0" applyNumberFormat="0" applyBorder="0" applyAlignment="0" applyProtection="0"/>
    <xf numFmtId="0" fontId="200" fillId="36" borderId="0" applyNumberFormat="0" applyBorder="0" applyAlignment="0" applyProtection="0"/>
    <xf numFmtId="0" fontId="200" fillId="37" borderId="0" applyNumberFormat="0" applyBorder="0" applyAlignment="0" applyProtection="0"/>
    <xf numFmtId="0" fontId="200" fillId="39" borderId="0" applyNumberFormat="0" applyBorder="0" applyAlignment="0" applyProtection="0"/>
    <xf numFmtId="0" fontId="200" fillId="40" borderId="0" applyNumberFormat="0" applyBorder="0" applyAlignment="0" applyProtection="0"/>
    <xf numFmtId="0" fontId="200" fillId="41" borderId="0" applyNumberFormat="0" applyBorder="0" applyAlignment="0" applyProtection="0"/>
    <xf numFmtId="0" fontId="200" fillId="43" borderId="0" applyNumberFormat="0" applyBorder="0" applyAlignment="0" applyProtection="0"/>
    <xf numFmtId="0" fontId="200" fillId="44" borderId="0" applyNumberFormat="0" applyBorder="0" applyAlignment="0" applyProtection="0"/>
    <xf numFmtId="0" fontId="200" fillId="45" borderId="0" applyNumberFormat="0" applyBorder="0" applyAlignment="0" applyProtection="0"/>
    <xf numFmtId="0" fontId="200" fillId="47" borderId="0" applyNumberFormat="0" applyBorder="0" applyAlignment="0" applyProtection="0"/>
    <xf numFmtId="0" fontId="200" fillId="48" borderId="0" applyNumberFormat="0" applyBorder="0" applyAlignment="0" applyProtection="0"/>
    <xf numFmtId="0" fontId="200" fillId="49" borderId="0" applyNumberFormat="0" applyBorder="0" applyAlignment="0" applyProtection="0"/>
    <xf numFmtId="0" fontId="200" fillId="51" borderId="0" applyNumberFormat="0" applyBorder="0" applyAlignment="0" applyProtection="0"/>
    <xf numFmtId="0" fontId="200" fillId="52" borderId="0" applyNumberFormat="0" applyBorder="0" applyAlignment="0" applyProtection="0"/>
    <xf numFmtId="0" fontId="200" fillId="53" borderId="0" applyNumberFormat="0" applyBorder="0" applyAlignment="0" applyProtection="0"/>
    <xf numFmtId="0" fontId="199" fillId="0" borderId="0"/>
    <xf numFmtId="0" fontId="199" fillId="29" borderId="19" applyNumberFormat="0" applyFont="0" applyAlignment="0" applyProtection="0"/>
    <xf numFmtId="0" fontId="199" fillId="31" borderId="0" applyNumberFormat="0" applyBorder="0" applyAlignment="0" applyProtection="0"/>
    <xf numFmtId="0" fontId="199" fillId="32" borderId="0" applyNumberFormat="0" applyBorder="0" applyAlignment="0" applyProtection="0"/>
    <xf numFmtId="0" fontId="199" fillId="33" borderId="0" applyNumberFormat="0" applyBorder="0" applyAlignment="0" applyProtection="0"/>
    <xf numFmtId="0" fontId="199" fillId="35" borderId="0" applyNumberFormat="0" applyBorder="0" applyAlignment="0" applyProtection="0"/>
    <xf numFmtId="0" fontId="199" fillId="36" borderId="0" applyNumberFormat="0" applyBorder="0" applyAlignment="0" applyProtection="0"/>
    <xf numFmtId="0" fontId="199" fillId="37" borderId="0" applyNumberFormat="0" applyBorder="0" applyAlignment="0" applyProtection="0"/>
    <xf numFmtId="0" fontId="199" fillId="39" borderId="0" applyNumberFormat="0" applyBorder="0" applyAlignment="0" applyProtection="0"/>
    <xf numFmtId="0" fontId="199" fillId="40" borderId="0" applyNumberFormat="0" applyBorder="0" applyAlignment="0" applyProtection="0"/>
    <xf numFmtId="0" fontId="199" fillId="41" borderId="0" applyNumberFormat="0" applyBorder="0" applyAlignment="0" applyProtection="0"/>
    <xf numFmtId="0" fontId="199" fillId="43" borderId="0" applyNumberFormat="0" applyBorder="0" applyAlignment="0" applyProtection="0"/>
    <xf numFmtId="0" fontId="199" fillId="44" borderId="0" applyNumberFormat="0" applyBorder="0" applyAlignment="0" applyProtection="0"/>
    <xf numFmtId="0" fontId="199" fillId="45" borderId="0" applyNumberFormat="0" applyBorder="0" applyAlignment="0" applyProtection="0"/>
    <xf numFmtId="0" fontId="199" fillId="47" borderId="0" applyNumberFormat="0" applyBorder="0" applyAlignment="0" applyProtection="0"/>
    <xf numFmtId="0" fontId="199" fillId="48" borderId="0" applyNumberFormat="0" applyBorder="0" applyAlignment="0" applyProtection="0"/>
    <xf numFmtId="0" fontId="199" fillId="49" borderId="0" applyNumberFormat="0" applyBorder="0" applyAlignment="0" applyProtection="0"/>
    <xf numFmtId="0" fontId="199" fillId="51" borderId="0" applyNumberFormat="0" applyBorder="0" applyAlignment="0" applyProtection="0"/>
    <xf numFmtId="0" fontId="199" fillId="52" borderId="0" applyNumberFormat="0" applyBorder="0" applyAlignment="0" applyProtection="0"/>
    <xf numFmtId="0" fontId="199" fillId="53" borderId="0" applyNumberFormat="0" applyBorder="0" applyAlignment="0" applyProtection="0"/>
    <xf numFmtId="0" fontId="198" fillId="0" borderId="0"/>
    <xf numFmtId="0" fontId="198" fillId="29" borderId="19" applyNumberFormat="0" applyFont="0" applyAlignment="0" applyProtection="0"/>
    <xf numFmtId="0" fontId="198" fillId="31" borderId="0" applyNumberFormat="0" applyBorder="0" applyAlignment="0" applyProtection="0"/>
    <xf numFmtId="0" fontId="198" fillId="32" borderId="0" applyNumberFormat="0" applyBorder="0" applyAlignment="0" applyProtection="0"/>
    <xf numFmtId="0" fontId="198" fillId="33" borderId="0" applyNumberFormat="0" applyBorder="0" applyAlignment="0" applyProtection="0"/>
    <xf numFmtId="0" fontId="198" fillId="35" borderId="0" applyNumberFormat="0" applyBorder="0" applyAlignment="0" applyProtection="0"/>
    <xf numFmtId="0" fontId="198" fillId="36" borderId="0" applyNumberFormat="0" applyBorder="0" applyAlignment="0" applyProtection="0"/>
    <xf numFmtId="0" fontId="198" fillId="37" borderId="0" applyNumberFormat="0" applyBorder="0" applyAlignment="0" applyProtection="0"/>
    <xf numFmtId="0" fontId="198" fillId="39" borderId="0" applyNumberFormat="0" applyBorder="0" applyAlignment="0" applyProtection="0"/>
    <xf numFmtId="0" fontId="198" fillId="40" borderId="0" applyNumberFormat="0" applyBorder="0" applyAlignment="0" applyProtection="0"/>
    <xf numFmtId="0" fontId="198" fillId="41" borderId="0" applyNumberFormat="0" applyBorder="0" applyAlignment="0" applyProtection="0"/>
    <xf numFmtId="0" fontId="198" fillId="43" borderId="0" applyNumberFormat="0" applyBorder="0" applyAlignment="0" applyProtection="0"/>
    <xf numFmtId="0" fontId="198" fillId="44" borderId="0" applyNumberFormat="0" applyBorder="0" applyAlignment="0" applyProtection="0"/>
    <xf numFmtId="0" fontId="198" fillId="45" borderId="0" applyNumberFormat="0" applyBorder="0" applyAlignment="0" applyProtection="0"/>
    <xf numFmtId="0" fontId="198" fillId="47" borderId="0" applyNumberFormat="0" applyBorder="0" applyAlignment="0" applyProtection="0"/>
    <xf numFmtId="0" fontId="198" fillId="48" borderId="0" applyNumberFormat="0" applyBorder="0" applyAlignment="0" applyProtection="0"/>
    <xf numFmtId="0" fontId="198" fillId="49" borderId="0" applyNumberFormat="0" applyBorder="0" applyAlignment="0" applyProtection="0"/>
    <xf numFmtId="0" fontId="198" fillId="51" borderId="0" applyNumberFormat="0" applyBorder="0" applyAlignment="0" applyProtection="0"/>
    <xf numFmtId="0" fontId="198" fillId="52" borderId="0" applyNumberFormat="0" applyBorder="0" applyAlignment="0" applyProtection="0"/>
    <xf numFmtId="0" fontId="198" fillId="53" borderId="0" applyNumberFormat="0" applyBorder="0" applyAlignment="0" applyProtection="0"/>
    <xf numFmtId="0" fontId="197" fillId="0" borderId="0"/>
    <xf numFmtId="0" fontId="197" fillId="29" borderId="19" applyNumberFormat="0" applyFont="0" applyAlignment="0" applyProtection="0"/>
    <xf numFmtId="0" fontId="197" fillId="31" borderId="0" applyNumberFormat="0" applyBorder="0" applyAlignment="0" applyProtection="0"/>
    <xf numFmtId="0" fontId="197" fillId="32" borderId="0" applyNumberFormat="0" applyBorder="0" applyAlignment="0" applyProtection="0"/>
    <xf numFmtId="0" fontId="197" fillId="33" borderId="0" applyNumberFormat="0" applyBorder="0" applyAlignment="0" applyProtection="0"/>
    <xf numFmtId="0" fontId="197" fillId="35" borderId="0" applyNumberFormat="0" applyBorder="0" applyAlignment="0" applyProtection="0"/>
    <xf numFmtId="0" fontId="197" fillId="36" borderId="0" applyNumberFormat="0" applyBorder="0" applyAlignment="0" applyProtection="0"/>
    <xf numFmtId="0" fontId="197" fillId="37" borderId="0" applyNumberFormat="0" applyBorder="0" applyAlignment="0" applyProtection="0"/>
    <xf numFmtId="0" fontId="197" fillId="39" borderId="0" applyNumberFormat="0" applyBorder="0" applyAlignment="0" applyProtection="0"/>
    <xf numFmtId="0" fontId="197" fillId="40" borderId="0" applyNumberFormat="0" applyBorder="0" applyAlignment="0" applyProtection="0"/>
    <xf numFmtId="0" fontId="197" fillId="41" borderId="0" applyNumberFormat="0" applyBorder="0" applyAlignment="0" applyProtection="0"/>
    <xf numFmtId="0" fontId="197" fillId="43" borderId="0" applyNumberFormat="0" applyBorder="0" applyAlignment="0" applyProtection="0"/>
    <xf numFmtId="0" fontId="197" fillId="44" borderId="0" applyNumberFormat="0" applyBorder="0" applyAlignment="0" applyProtection="0"/>
    <xf numFmtId="0" fontId="197" fillId="45" borderId="0" applyNumberFormat="0" applyBorder="0" applyAlignment="0" applyProtection="0"/>
    <xf numFmtId="0" fontId="197" fillId="47" borderId="0" applyNumberFormat="0" applyBorder="0" applyAlignment="0" applyProtection="0"/>
    <xf numFmtId="0" fontId="197" fillId="48" borderId="0" applyNumberFormat="0" applyBorder="0" applyAlignment="0" applyProtection="0"/>
    <xf numFmtId="0" fontId="197" fillId="49" borderId="0" applyNumberFormat="0" applyBorder="0" applyAlignment="0" applyProtection="0"/>
    <xf numFmtId="0" fontId="197" fillId="51" borderId="0" applyNumberFormat="0" applyBorder="0" applyAlignment="0" applyProtection="0"/>
    <xf numFmtId="0" fontId="197" fillId="52" borderId="0" applyNumberFormat="0" applyBorder="0" applyAlignment="0" applyProtection="0"/>
    <xf numFmtId="0" fontId="197" fillId="53" borderId="0" applyNumberFormat="0" applyBorder="0" applyAlignment="0" applyProtection="0"/>
    <xf numFmtId="0" fontId="196" fillId="0" borderId="0"/>
    <xf numFmtId="0" fontId="196" fillId="29" borderId="19" applyNumberFormat="0" applyFont="0" applyAlignment="0" applyProtection="0"/>
    <xf numFmtId="0" fontId="196" fillId="31" borderId="0" applyNumberFormat="0" applyBorder="0" applyAlignment="0" applyProtection="0"/>
    <xf numFmtId="0" fontId="196" fillId="32" borderId="0" applyNumberFormat="0" applyBorder="0" applyAlignment="0" applyProtection="0"/>
    <xf numFmtId="0" fontId="196" fillId="33" borderId="0" applyNumberFormat="0" applyBorder="0" applyAlignment="0" applyProtection="0"/>
    <xf numFmtId="0" fontId="196" fillId="35" borderId="0" applyNumberFormat="0" applyBorder="0" applyAlignment="0" applyProtection="0"/>
    <xf numFmtId="0" fontId="196" fillId="36" borderId="0" applyNumberFormat="0" applyBorder="0" applyAlignment="0" applyProtection="0"/>
    <xf numFmtId="0" fontId="196" fillId="37" borderId="0" applyNumberFormat="0" applyBorder="0" applyAlignment="0" applyProtection="0"/>
    <xf numFmtId="0" fontId="196" fillId="39" borderId="0" applyNumberFormat="0" applyBorder="0" applyAlignment="0" applyProtection="0"/>
    <xf numFmtId="0" fontId="196" fillId="40" borderId="0" applyNumberFormat="0" applyBorder="0" applyAlignment="0" applyProtection="0"/>
    <xf numFmtId="0" fontId="196" fillId="41" borderId="0" applyNumberFormat="0" applyBorder="0" applyAlignment="0" applyProtection="0"/>
    <xf numFmtId="0" fontId="196" fillId="43" borderId="0" applyNumberFormat="0" applyBorder="0" applyAlignment="0" applyProtection="0"/>
    <xf numFmtId="0" fontId="196" fillId="44" borderId="0" applyNumberFormat="0" applyBorder="0" applyAlignment="0" applyProtection="0"/>
    <xf numFmtId="0" fontId="196" fillId="45" borderId="0" applyNumberFormat="0" applyBorder="0" applyAlignment="0" applyProtection="0"/>
    <xf numFmtId="0" fontId="196" fillId="47" borderId="0" applyNumberFormat="0" applyBorder="0" applyAlignment="0" applyProtection="0"/>
    <xf numFmtId="0" fontId="196" fillId="48" borderId="0" applyNumberFormat="0" applyBorder="0" applyAlignment="0" applyProtection="0"/>
    <xf numFmtId="0" fontId="196" fillId="49" borderId="0" applyNumberFormat="0" applyBorder="0" applyAlignment="0" applyProtection="0"/>
    <xf numFmtId="0" fontId="196" fillId="51" borderId="0" applyNumberFormat="0" applyBorder="0" applyAlignment="0" applyProtection="0"/>
    <xf numFmtId="0" fontId="196" fillId="52" borderId="0" applyNumberFormat="0" applyBorder="0" applyAlignment="0" applyProtection="0"/>
    <xf numFmtId="0" fontId="196" fillId="53" borderId="0" applyNumberFormat="0" applyBorder="0" applyAlignment="0" applyProtection="0"/>
    <xf numFmtId="0" fontId="195" fillId="0" borderId="0"/>
    <xf numFmtId="0" fontId="195" fillId="29" borderId="19" applyNumberFormat="0" applyFont="0" applyAlignment="0" applyProtection="0"/>
    <xf numFmtId="0" fontId="195" fillId="31" borderId="0" applyNumberFormat="0" applyBorder="0" applyAlignment="0" applyProtection="0"/>
    <xf numFmtId="0" fontId="195" fillId="32" borderId="0" applyNumberFormat="0" applyBorder="0" applyAlignment="0" applyProtection="0"/>
    <xf numFmtId="0" fontId="195" fillId="33" borderId="0" applyNumberFormat="0" applyBorder="0" applyAlignment="0" applyProtection="0"/>
    <xf numFmtId="0" fontId="195" fillId="35" borderId="0" applyNumberFormat="0" applyBorder="0" applyAlignment="0" applyProtection="0"/>
    <xf numFmtId="0" fontId="195" fillId="36" borderId="0" applyNumberFormat="0" applyBorder="0" applyAlignment="0" applyProtection="0"/>
    <xf numFmtId="0" fontId="195" fillId="37" borderId="0" applyNumberFormat="0" applyBorder="0" applyAlignment="0" applyProtection="0"/>
    <xf numFmtId="0" fontId="195" fillId="39" borderId="0" applyNumberFormat="0" applyBorder="0" applyAlignment="0" applyProtection="0"/>
    <xf numFmtId="0" fontId="195" fillId="40" borderId="0" applyNumberFormat="0" applyBorder="0" applyAlignment="0" applyProtection="0"/>
    <xf numFmtId="0" fontId="195" fillId="41" borderId="0" applyNumberFormat="0" applyBorder="0" applyAlignment="0" applyProtection="0"/>
    <xf numFmtId="0" fontId="195" fillId="43" borderId="0" applyNumberFormat="0" applyBorder="0" applyAlignment="0" applyProtection="0"/>
    <xf numFmtId="0" fontId="195" fillId="44" borderId="0" applyNumberFormat="0" applyBorder="0" applyAlignment="0" applyProtection="0"/>
    <xf numFmtId="0" fontId="195" fillId="45" borderId="0" applyNumberFormat="0" applyBorder="0" applyAlignment="0" applyProtection="0"/>
    <xf numFmtId="0" fontId="195" fillId="47" borderId="0" applyNumberFormat="0" applyBorder="0" applyAlignment="0" applyProtection="0"/>
    <xf numFmtId="0" fontId="195" fillId="48" borderId="0" applyNumberFormat="0" applyBorder="0" applyAlignment="0" applyProtection="0"/>
    <xf numFmtId="0" fontId="195" fillId="49" borderId="0" applyNumberFormat="0" applyBorder="0" applyAlignment="0" applyProtection="0"/>
    <xf numFmtId="0" fontId="195" fillId="51" borderId="0" applyNumberFormat="0" applyBorder="0" applyAlignment="0" applyProtection="0"/>
    <xf numFmtId="0" fontId="195" fillId="52" borderId="0" applyNumberFormat="0" applyBorder="0" applyAlignment="0" applyProtection="0"/>
    <xf numFmtId="0" fontId="195" fillId="53" borderId="0" applyNumberFormat="0" applyBorder="0" applyAlignment="0" applyProtection="0"/>
    <xf numFmtId="0" fontId="194" fillId="0" borderId="0"/>
    <xf numFmtId="0" fontId="194" fillId="29" borderId="19" applyNumberFormat="0" applyFont="0" applyAlignment="0" applyProtection="0"/>
    <xf numFmtId="0" fontId="194" fillId="31" borderId="0" applyNumberFormat="0" applyBorder="0" applyAlignment="0" applyProtection="0"/>
    <xf numFmtId="0" fontId="194" fillId="32" borderId="0" applyNumberFormat="0" applyBorder="0" applyAlignment="0" applyProtection="0"/>
    <xf numFmtId="0" fontId="194" fillId="33" borderId="0" applyNumberFormat="0" applyBorder="0" applyAlignment="0" applyProtection="0"/>
    <xf numFmtId="0" fontId="194" fillId="35" borderId="0" applyNumberFormat="0" applyBorder="0" applyAlignment="0" applyProtection="0"/>
    <xf numFmtId="0" fontId="194" fillId="36" borderId="0" applyNumberFormat="0" applyBorder="0" applyAlignment="0" applyProtection="0"/>
    <xf numFmtId="0" fontId="194" fillId="37" borderId="0" applyNumberFormat="0" applyBorder="0" applyAlignment="0" applyProtection="0"/>
    <xf numFmtId="0" fontId="194" fillId="39" borderId="0" applyNumberFormat="0" applyBorder="0" applyAlignment="0" applyProtection="0"/>
    <xf numFmtId="0" fontId="194" fillId="40" borderId="0" applyNumberFormat="0" applyBorder="0" applyAlignment="0" applyProtection="0"/>
    <xf numFmtId="0" fontId="194" fillId="41" borderId="0" applyNumberFormat="0" applyBorder="0" applyAlignment="0" applyProtection="0"/>
    <xf numFmtId="0" fontId="194" fillId="43" borderId="0" applyNumberFormat="0" applyBorder="0" applyAlignment="0" applyProtection="0"/>
    <xf numFmtId="0" fontId="194" fillId="44" borderId="0" applyNumberFormat="0" applyBorder="0" applyAlignment="0" applyProtection="0"/>
    <xf numFmtId="0" fontId="194" fillId="45" borderId="0" applyNumberFormat="0" applyBorder="0" applyAlignment="0" applyProtection="0"/>
    <xf numFmtId="0" fontId="194" fillId="47" borderId="0" applyNumberFormat="0" applyBorder="0" applyAlignment="0" applyProtection="0"/>
    <xf numFmtId="0" fontId="194" fillId="48" borderId="0" applyNumberFormat="0" applyBorder="0" applyAlignment="0" applyProtection="0"/>
    <xf numFmtId="0" fontId="194" fillId="49" borderId="0" applyNumberFormat="0" applyBorder="0" applyAlignment="0" applyProtection="0"/>
    <xf numFmtId="0" fontId="194" fillId="51" borderId="0" applyNumberFormat="0" applyBorder="0" applyAlignment="0" applyProtection="0"/>
    <xf numFmtId="0" fontId="194" fillId="52" borderId="0" applyNumberFormat="0" applyBorder="0" applyAlignment="0" applyProtection="0"/>
    <xf numFmtId="0" fontId="194" fillId="53" borderId="0" applyNumberFormat="0" applyBorder="0" applyAlignment="0" applyProtection="0"/>
    <xf numFmtId="0" fontId="193" fillId="0" borderId="0"/>
    <xf numFmtId="0" fontId="193" fillId="29" borderId="19" applyNumberFormat="0" applyFont="0" applyAlignment="0" applyProtection="0"/>
    <xf numFmtId="0" fontId="193" fillId="31" borderId="0" applyNumberFormat="0" applyBorder="0" applyAlignment="0" applyProtection="0"/>
    <xf numFmtId="0" fontId="193" fillId="32" borderId="0" applyNumberFormat="0" applyBorder="0" applyAlignment="0" applyProtection="0"/>
    <xf numFmtId="0" fontId="193" fillId="33" borderId="0" applyNumberFormat="0" applyBorder="0" applyAlignment="0" applyProtection="0"/>
    <xf numFmtId="0" fontId="193" fillId="35" borderId="0" applyNumberFormat="0" applyBorder="0" applyAlignment="0" applyProtection="0"/>
    <xf numFmtId="0" fontId="193" fillId="36" borderId="0" applyNumberFormat="0" applyBorder="0" applyAlignment="0" applyProtection="0"/>
    <xf numFmtId="0" fontId="193" fillId="37" borderId="0" applyNumberFormat="0" applyBorder="0" applyAlignment="0" applyProtection="0"/>
    <xf numFmtId="0" fontId="193" fillId="39" borderId="0" applyNumberFormat="0" applyBorder="0" applyAlignment="0" applyProtection="0"/>
    <xf numFmtId="0" fontId="193" fillId="40" borderId="0" applyNumberFormat="0" applyBorder="0" applyAlignment="0" applyProtection="0"/>
    <xf numFmtId="0" fontId="193" fillId="41" borderId="0" applyNumberFormat="0" applyBorder="0" applyAlignment="0" applyProtection="0"/>
    <xf numFmtId="0" fontId="193" fillId="43" borderId="0" applyNumberFormat="0" applyBorder="0" applyAlignment="0" applyProtection="0"/>
    <xf numFmtId="0" fontId="193" fillId="44" borderId="0" applyNumberFormat="0" applyBorder="0" applyAlignment="0" applyProtection="0"/>
    <xf numFmtId="0" fontId="193" fillId="45" borderId="0" applyNumberFormat="0" applyBorder="0" applyAlignment="0" applyProtection="0"/>
    <xf numFmtId="0" fontId="193" fillId="47" borderId="0" applyNumberFormat="0" applyBorder="0" applyAlignment="0" applyProtection="0"/>
    <xf numFmtId="0" fontId="193" fillId="48" borderId="0" applyNumberFormat="0" applyBorder="0" applyAlignment="0" applyProtection="0"/>
    <xf numFmtId="0" fontId="193" fillId="49" borderId="0" applyNumberFormat="0" applyBorder="0" applyAlignment="0" applyProtection="0"/>
    <xf numFmtId="0" fontId="193" fillId="51" borderId="0" applyNumberFormat="0" applyBorder="0" applyAlignment="0" applyProtection="0"/>
    <xf numFmtId="0" fontId="193" fillId="52" borderId="0" applyNumberFormat="0" applyBorder="0" applyAlignment="0" applyProtection="0"/>
    <xf numFmtId="0" fontId="193" fillId="53" borderId="0" applyNumberFormat="0" applyBorder="0" applyAlignment="0" applyProtection="0"/>
    <xf numFmtId="0" fontId="192" fillId="0" borderId="0"/>
    <xf numFmtId="0" fontId="192" fillId="29" borderId="19" applyNumberFormat="0" applyFont="0" applyAlignment="0" applyProtection="0"/>
    <xf numFmtId="0" fontId="192" fillId="31" borderId="0" applyNumberFormat="0" applyBorder="0" applyAlignment="0" applyProtection="0"/>
    <xf numFmtId="0" fontId="192" fillId="32" borderId="0" applyNumberFormat="0" applyBorder="0" applyAlignment="0" applyProtection="0"/>
    <xf numFmtId="0" fontId="192" fillId="33" borderId="0" applyNumberFormat="0" applyBorder="0" applyAlignment="0" applyProtection="0"/>
    <xf numFmtId="0" fontId="192" fillId="35" borderId="0" applyNumberFormat="0" applyBorder="0" applyAlignment="0" applyProtection="0"/>
    <xf numFmtId="0" fontId="192" fillId="36" borderId="0" applyNumberFormat="0" applyBorder="0" applyAlignment="0" applyProtection="0"/>
    <xf numFmtId="0" fontId="192" fillId="37" borderId="0" applyNumberFormat="0" applyBorder="0" applyAlignment="0" applyProtection="0"/>
    <xf numFmtId="0" fontId="192" fillId="39" borderId="0" applyNumberFormat="0" applyBorder="0" applyAlignment="0" applyProtection="0"/>
    <xf numFmtId="0" fontId="192" fillId="40" borderId="0" applyNumberFormat="0" applyBorder="0" applyAlignment="0" applyProtection="0"/>
    <xf numFmtId="0" fontId="192" fillId="41" borderId="0" applyNumberFormat="0" applyBorder="0" applyAlignment="0" applyProtection="0"/>
    <xf numFmtId="0" fontId="192" fillId="43" borderId="0" applyNumberFormat="0" applyBorder="0" applyAlignment="0" applyProtection="0"/>
    <xf numFmtId="0" fontId="192" fillId="44" borderId="0" applyNumberFormat="0" applyBorder="0" applyAlignment="0" applyProtection="0"/>
    <xf numFmtId="0" fontId="192" fillId="45" borderId="0" applyNumberFormat="0" applyBorder="0" applyAlignment="0" applyProtection="0"/>
    <xf numFmtId="0" fontId="192" fillId="47" borderId="0" applyNumberFormat="0" applyBorder="0" applyAlignment="0" applyProtection="0"/>
    <xf numFmtId="0" fontId="192" fillId="48" borderId="0" applyNumberFormat="0" applyBorder="0" applyAlignment="0" applyProtection="0"/>
    <xf numFmtId="0" fontId="192" fillId="49" borderId="0" applyNumberFormat="0" applyBorder="0" applyAlignment="0" applyProtection="0"/>
    <xf numFmtId="0" fontId="192" fillId="51" borderId="0" applyNumberFormat="0" applyBorder="0" applyAlignment="0" applyProtection="0"/>
    <xf numFmtId="0" fontId="192" fillId="52" borderId="0" applyNumberFormat="0" applyBorder="0" applyAlignment="0" applyProtection="0"/>
    <xf numFmtId="0" fontId="192" fillId="53" borderId="0" applyNumberFormat="0" applyBorder="0" applyAlignment="0" applyProtection="0"/>
    <xf numFmtId="0" fontId="191" fillId="0" borderId="0"/>
    <xf numFmtId="0" fontId="191" fillId="29" borderId="19" applyNumberFormat="0" applyFont="0" applyAlignment="0" applyProtection="0"/>
    <xf numFmtId="0" fontId="191" fillId="31" borderId="0" applyNumberFormat="0" applyBorder="0" applyAlignment="0" applyProtection="0"/>
    <xf numFmtId="0" fontId="191" fillId="32" borderId="0" applyNumberFormat="0" applyBorder="0" applyAlignment="0" applyProtection="0"/>
    <xf numFmtId="0" fontId="191" fillId="33" borderId="0" applyNumberFormat="0" applyBorder="0" applyAlignment="0" applyProtection="0"/>
    <xf numFmtId="0" fontId="191" fillId="35" borderId="0" applyNumberFormat="0" applyBorder="0" applyAlignment="0" applyProtection="0"/>
    <xf numFmtId="0" fontId="191" fillId="36" borderId="0" applyNumberFormat="0" applyBorder="0" applyAlignment="0" applyProtection="0"/>
    <xf numFmtId="0" fontId="191" fillId="37" borderId="0" applyNumberFormat="0" applyBorder="0" applyAlignment="0" applyProtection="0"/>
    <xf numFmtId="0" fontId="191" fillId="39" borderId="0" applyNumberFormat="0" applyBorder="0" applyAlignment="0" applyProtection="0"/>
    <xf numFmtId="0" fontId="191" fillId="40" borderId="0" applyNumberFormat="0" applyBorder="0" applyAlignment="0" applyProtection="0"/>
    <xf numFmtId="0" fontId="191" fillId="41" borderId="0" applyNumberFormat="0" applyBorder="0" applyAlignment="0" applyProtection="0"/>
    <xf numFmtId="0" fontId="191" fillId="43" borderId="0" applyNumberFormat="0" applyBorder="0" applyAlignment="0" applyProtection="0"/>
    <xf numFmtId="0" fontId="191" fillId="44" borderId="0" applyNumberFormat="0" applyBorder="0" applyAlignment="0" applyProtection="0"/>
    <xf numFmtId="0" fontId="191" fillId="45" borderId="0" applyNumberFormat="0" applyBorder="0" applyAlignment="0" applyProtection="0"/>
    <xf numFmtId="0" fontId="191" fillId="47" borderId="0" applyNumberFormat="0" applyBorder="0" applyAlignment="0" applyProtection="0"/>
    <xf numFmtId="0" fontId="191" fillId="48" borderId="0" applyNumberFormat="0" applyBorder="0" applyAlignment="0" applyProtection="0"/>
    <xf numFmtId="0" fontId="191" fillId="49" borderId="0" applyNumberFormat="0" applyBorder="0" applyAlignment="0" applyProtection="0"/>
    <xf numFmtId="0" fontId="191" fillId="51" borderId="0" applyNumberFormat="0" applyBorder="0" applyAlignment="0" applyProtection="0"/>
    <xf numFmtId="0" fontId="191" fillId="52" borderId="0" applyNumberFormat="0" applyBorder="0" applyAlignment="0" applyProtection="0"/>
    <xf numFmtId="0" fontId="191" fillId="53" borderId="0" applyNumberFormat="0" applyBorder="0" applyAlignment="0" applyProtection="0"/>
    <xf numFmtId="0" fontId="190" fillId="0" borderId="0"/>
    <xf numFmtId="0" fontId="190" fillId="29" borderId="19" applyNumberFormat="0" applyFont="0" applyAlignment="0" applyProtection="0"/>
    <xf numFmtId="0" fontId="190" fillId="31" borderId="0" applyNumberFormat="0" applyBorder="0" applyAlignment="0" applyProtection="0"/>
    <xf numFmtId="0" fontId="190" fillId="32" borderId="0" applyNumberFormat="0" applyBorder="0" applyAlignment="0" applyProtection="0"/>
    <xf numFmtId="0" fontId="190" fillId="33" borderId="0" applyNumberFormat="0" applyBorder="0" applyAlignment="0" applyProtection="0"/>
    <xf numFmtId="0" fontId="190" fillId="35" borderId="0" applyNumberFormat="0" applyBorder="0" applyAlignment="0" applyProtection="0"/>
    <xf numFmtId="0" fontId="190" fillId="36" borderId="0" applyNumberFormat="0" applyBorder="0" applyAlignment="0" applyProtection="0"/>
    <xf numFmtId="0" fontId="190" fillId="37" borderId="0" applyNumberFormat="0" applyBorder="0" applyAlignment="0" applyProtection="0"/>
    <xf numFmtId="0" fontId="190" fillId="39" borderId="0" applyNumberFormat="0" applyBorder="0" applyAlignment="0" applyProtection="0"/>
    <xf numFmtId="0" fontId="190" fillId="40" borderId="0" applyNumberFormat="0" applyBorder="0" applyAlignment="0" applyProtection="0"/>
    <xf numFmtId="0" fontId="190" fillId="41" borderId="0" applyNumberFormat="0" applyBorder="0" applyAlignment="0" applyProtection="0"/>
    <xf numFmtId="0" fontId="190" fillId="43" borderId="0" applyNumberFormat="0" applyBorder="0" applyAlignment="0" applyProtection="0"/>
    <xf numFmtId="0" fontId="190" fillId="44" borderId="0" applyNumberFormat="0" applyBorder="0" applyAlignment="0" applyProtection="0"/>
    <xf numFmtId="0" fontId="190" fillId="45" borderId="0" applyNumberFormat="0" applyBorder="0" applyAlignment="0" applyProtection="0"/>
    <xf numFmtId="0" fontId="190" fillId="47" borderId="0" applyNumberFormat="0" applyBorder="0" applyAlignment="0" applyProtection="0"/>
    <xf numFmtId="0" fontId="190" fillId="48" borderId="0" applyNumberFormat="0" applyBorder="0" applyAlignment="0" applyProtection="0"/>
    <xf numFmtId="0" fontId="190" fillId="49" borderId="0" applyNumberFormat="0" applyBorder="0" applyAlignment="0" applyProtection="0"/>
    <xf numFmtId="0" fontId="190" fillId="51" borderId="0" applyNumberFormat="0" applyBorder="0" applyAlignment="0" applyProtection="0"/>
    <xf numFmtId="0" fontId="190" fillId="52" borderId="0" applyNumberFormat="0" applyBorder="0" applyAlignment="0" applyProtection="0"/>
    <xf numFmtId="0" fontId="190" fillId="53" borderId="0" applyNumberFormat="0" applyBorder="0" applyAlignment="0" applyProtection="0"/>
    <xf numFmtId="0" fontId="189" fillId="0" borderId="0"/>
    <xf numFmtId="0" fontId="189" fillId="29" borderId="19" applyNumberFormat="0" applyFont="0" applyAlignment="0" applyProtection="0"/>
    <xf numFmtId="0" fontId="189" fillId="31" borderId="0" applyNumberFormat="0" applyBorder="0" applyAlignment="0" applyProtection="0"/>
    <xf numFmtId="0" fontId="189" fillId="32" borderId="0" applyNumberFormat="0" applyBorder="0" applyAlignment="0" applyProtection="0"/>
    <xf numFmtId="0" fontId="189" fillId="33" borderId="0" applyNumberFormat="0" applyBorder="0" applyAlignment="0" applyProtection="0"/>
    <xf numFmtId="0" fontId="189" fillId="35" borderId="0" applyNumberFormat="0" applyBorder="0" applyAlignment="0" applyProtection="0"/>
    <xf numFmtId="0" fontId="189" fillId="36" borderId="0" applyNumberFormat="0" applyBorder="0" applyAlignment="0" applyProtection="0"/>
    <xf numFmtId="0" fontId="189" fillId="37" borderId="0" applyNumberFormat="0" applyBorder="0" applyAlignment="0" applyProtection="0"/>
    <xf numFmtId="0" fontId="189" fillId="39" borderId="0" applyNumberFormat="0" applyBorder="0" applyAlignment="0" applyProtection="0"/>
    <xf numFmtId="0" fontId="189" fillId="40" borderId="0" applyNumberFormat="0" applyBorder="0" applyAlignment="0" applyProtection="0"/>
    <xf numFmtId="0" fontId="189" fillId="41" borderId="0" applyNumberFormat="0" applyBorder="0" applyAlignment="0" applyProtection="0"/>
    <xf numFmtId="0" fontId="189" fillId="43" borderId="0" applyNumberFormat="0" applyBorder="0" applyAlignment="0" applyProtection="0"/>
    <xf numFmtId="0" fontId="189" fillId="44" borderId="0" applyNumberFormat="0" applyBorder="0" applyAlignment="0" applyProtection="0"/>
    <xf numFmtId="0" fontId="189" fillId="45" borderId="0" applyNumberFormat="0" applyBorder="0" applyAlignment="0" applyProtection="0"/>
    <xf numFmtId="0" fontId="189" fillId="47" borderId="0" applyNumberFormat="0" applyBorder="0" applyAlignment="0" applyProtection="0"/>
    <xf numFmtId="0" fontId="189" fillId="48" borderId="0" applyNumberFormat="0" applyBorder="0" applyAlignment="0" applyProtection="0"/>
    <xf numFmtId="0" fontId="189" fillId="49" borderId="0" applyNumberFormat="0" applyBorder="0" applyAlignment="0" applyProtection="0"/>
    <xf numFmtId="0" fontId="189" fillId="51" borderId="0" applyNumberFormat="0" applyBorder="0" applyAlignment="0" applyProtection="0"/>
    <xf numFmtId="0" fontId="189" fillId="52" borderId="0" applyNumberFormat="0" applyBorder="0" applyAlignment="0" applyProtection="0"/>
    <xf numFmtId="0" fontId="189" fillId="53" borderId="0" applyNumberFormat="0" applyBorder="0" applyAlignment="0" applyProtection="0"/>
    <xf numFmtId="0" fontId="188" fillId="0" borderId="0"/>
    <xf numFmtId="0" fontId="188" fillId="29" borderId="19" applyNumberFormat="0" applyFont="0" applyAlignment="0" applyProtection="0"/>
    <xf numFmtId="0" fontId="188" fillId="31" borderId="0" applyNumberFormat="0" applyBorder="0" applyAlignment="0" applyProtection="0"/>
    <xf numFmtId="0" fontId="188" fillId="32" borderId="0" applyNumberFormat="0" applyBorder="0" applyAlignment="0" applyProtection="0"/>
    <xf numFmtId="0" fontId="188" fillId="33" borderId="0" applyNumberFormat="0" applyBorder="0" applyAlignment="0" applyProtection="0"/>
    <xf numFmtId="0" fontId="188" fillId="35" borderId="0" applyNumberFormat="0" applyBorder="0" applyAlignment="0" applyProtection="0"/>
    <xf numFmtId="0" fontId="188" fillId="36" borderId="0" applyNumberFormat="0" applyBorder="0" applyAlignment="0" applyProtection="0"/>
    <xf numFmtId="0" fontId="188" fillId="37" borderId="0" applyNumberFormat="0" applyBorder="0" applyAlignment="0" applyProtection="0"/>
    <xf numFmtId="0" fontId="188" fillId="39" borderId="0" applyNumberFormat="0" applyBorder="0" applyAlignment="0" applyProtection="0"/>
    <xf numFmtId="0" fontId="188" fillId="40" borderId="0" applyNumberFormat="0" applyBorder="0" applyAlignment="0" applyProtection="0"/>
    <xf numFmtId="0" fontId="188" fillId="41" borderId="0" applyNumberFormat="0" applyBorder="0" applyAlignment="0" applyProtection="0"/>
    <xf numFmtId="0" fontId="188" fillId="43" borderId="0" applyNumberFormat="0" applyBorder="0" applyAlignment="0" applyProtection="0"/>
    <xf numFmtId="0" fontId="188" fillId="44" borderId="0" applyNumberFormat="0" applyBorder="0" applyAlignment="0" applyProtection="0"/>
    <xf numFmtId="0" fontId="188" fillId="45" borderId="0" applyNumberFormat="0" applyBorder="0" applyAlignment="0" applyProtection="0"/>
    <xf numFmtId="0" fontId="188" fillId="47" borderId="0" applyNumberFormat="0" applyBorder="0" applyAlignment="0" applyProtection="0"/>
    <xf numFmtId="0" fontId="188" fillId="48" borderId="0" applyNumberFormat="0" applyBorder="0" applyAlignment="0" applyProtection="0"/>
    <xf numFmtId="0" fontId="188" fillId="49" borderId="0" applyNumberFormat="0" applyBorder="0" applyAlignment="0" applyProtection="0"/>
    <xf numFmtId="0" fontId="188" fillId="51" borderId="0" applyNumberFormat="0" applyBorder="0" applyAlignment="0" applyProtection="0"/>
    <xf numFmtId="0" fontId="188" fillId="52" borderId="0" applyNumberFormat="0" applyBorder="0" applyAlignment="0" applyProtection="0"/>
    <xf numFmtId="0" fontId="188" fillId="53" borderId="0" applyNumberFormat="0" applyBorder="0" applyAlignment="0" applyProtection="0"/>
    <xf numFmtId="0" fontId="187" fillId="0" borderId="0"/>
    <xf numFmtId="0" fontId="187" fillId="29" borderId="19" applyNumberFormat="0" applyFont="0" applyAlignment="0" applyProtection="0"/>
    <xf numFmtId="0" fontId="187" fillId="31" borderId="0" applyNumberFormat="0" applyBorder="0" applyAlignment="0" applyProtection="0"/>
    <xf numFmtId="0" fontId="187" fillId="32" borderId="0" applyNumberFormat="0" applyBorder="0" applyAlignment="0" applyProtection="0"/>
    <xf numFmtId="0" fontId="187" fillId="33" borderId="0" applyNumberFormat="0" applyBorder="0" applyAlignment="0" applyProtection="0"/>
    <xf numFmtId="0" fontId="187" fillId="35" borderId="0" applyNumberFormat="0" applyBorder="0" applyAlignment="0" applyProtection="0"/>
    <xf numFmtId="0" fontId="187" fillId="36" borderId="0" applyNumberFormat="0" applyBorder="0" applyAlignment="0" applyProtection="0"/>
    <xf numFmtId="0" fontId="187" fillId="37" borderId="0" applyNumberFormat="0" applyBorder="0" applyAlignment="0" applyProtection="0"/>
    <xf numFmtId="0" fontId="187" fillId="39" borderId="0" applyNumberFormat="0" applyBorder="0" applyAlignment="0" applyProtection="0"/>
    <xf numFmtId="0" fontId="187" fillId="40" borderId="0" applyNumberFormat="0" applyBorder="0" applyAlignment="0" applyProtection="0"/>
    <xf numFmtId="0" fontId="187" fillId="41" borderId="0" applyNumberFormat="0" applyBorder="0" applyAlignment="0" applyProtection="0"/>
    <xf numFmtId="0" fontId="187" fillId="43" borderId="0" applyNumberFormat="0" applyBorder="0" applyAlignment="0" applyProtection="0"/>
    <xf numFmtId="0" fontId="187" fillId="44" borderId="0" applyNumberFormat="0" applyBorder="0" applyAlignment="0" applyProtection="0"/>
    <xf numFmtId="0" fontId="187" fillId="45" borderId="0" applyNumberFormat="0" applyBorder="0" applyAlignment="0" applyProtection="0"/>
    <xf numFmtId="0" fontId="187" fillId="47" borderId="0" applyNumberFormat="0" applyBorder="0" applyAlignment="0" applyProtection="0"/>
    <xf numFmtId="0" fontId="187" fillId="48" borderId="0" applyNumberFormat="0" applyBorder="0" applyAlignment="0" applyProtection="0"/>
    <xf numFmtId="0" fontId="187" fillId="49" borderId="0" applyNumberFormat="0" applyBorder="0" applyAlignment="0" applyProtection="0"/>
    <xf numFmtId="0" fontId="187" fillId="51" borderId="0" applyNumberFormat="0" applyBorder="0" applyAlignment="0" applyProtection="0"/>
    <xf numFmtId="0" fontId="187" fillId="52" borderId="0" applyNumberFormat="0" applyBorder="0" applyAlignment="0" applyProtection="0"/>
    <xf numFmtId="0" fontId="187" fillId="53" borderId="0" applyNumberFormat="0" applyBorder="0" applyAlignment="0" applyProtection="0"/>
    <xf numFmtId="0" fontId="186" fillId="0" borderId="0"/>
    <xf numFmtId="0" fontId="186" fillId="29" borderId="19" applyNumberFormat="0" applyFont="0" applyAlignment="0" applyProtection="0"/>
    <xf numFmtId="0" fontId="186" fillId="31" borderId="0" applyNumberFormat="0" applyBorder="0" applyAlignment="0" applyProtection="0"/>
    <xf numFmtId="0" fontId="186" fillId="32" borderId="0" applyNumberFormat="0" applyBorder="0" applyAlignment="0" applyProtection="0"/>
    <xf numFmtId="0" fontId="186" fillId="33" borderId="0" applyNumberFormat="0" applyBorder="0" applyAlignment="0" applyProtection="0"/>
    <xf numFmtId="0" fontId="186" fillId="35" borderId="0" applyNumberFormat="0" applyBorder="0" applyAlignment="0" applyProtection="0"/>
    <xf numFmtId="0" fontId="186" fillId="36" borderId="0" applyNumberFormat="0" applyBorder="0" applyAlignment="0" applyProtection="0"/>
    <xf numFmtId="0" fontId="186" fillId="37" borderId="0" applyNumberFormat="0" applyBorder="0" applyAlignment="0" applyProtection="0"/>
    <xf numFmtId="0" fontId="186" fillId="39" borderId="0" applyNumberFormat="0" applyBorder="0" applyAlignment="0" applyProtection="0"/>
    <xf numFmtId="0" fontId="186" fillId="40" borderId="0" applyNumberFormat="0" applyBorder="0" applyAlignment="0" applyProtection="0"/>
    <xf numFmtId="0" fontId="186" fillId="41" borderId="0" applyNumberFormat="0" applyBorder="0" applyAlignment="0" applyProtection="0"/>
    <xf numFmtId="0" fontId="186" fillId="43" borderId="0" applyNumberFormat="0" applyBorder="0" applyAlignment="0" applyProtection="0"/>
    <xf numFmtId="0" fontId="186" fillId="44" borderId="0" applyNumberFormat="0" applyBorder="0" applyAlignment="0" applyProtection="0"/>
    <xf numFmtId="0" fontId="186" fillId="45" borderId="0" applyNumberFormat="0" applyBorder="0" applyAlignment="0" applyProtection="0"/>
    <xf numFmtId="0" fontId="186" fillId="47" borderId="0" applyNumberFormat="0" applyBorder="0" applyAlignment="0" applyProtection="0"/>
    <xf numFmtId="0" fontId="186" fillId="48" borderId="0" applyNumberFormat="0" applyBorder="0" applyAlignment="0" applyProtection="0"/>
    <xf numFmtId="0" fontId="186" fillId="49" borderId="0" applyNumberFormat="0" applyBorder="0" applyAlignment="0" applyProtection="0"/>
    <xf numFmtId="0" fontId="186" fillId="51" borderId="0" applyNumberFormat="0" applyBorder="0" applyAlignment="0" applyProtection="0"/>
    <xf numFmtId="0" fontId="186" fillId="52" borderId="0" applyNumberFormat="0" applyBorder="0" applyAlignment="0" applyProtection="0"/>
    <xf numFmtId="0" fontId="186" fillId="53" borderId="0" applyNumberFormat="0" applyBorder="0" applyAlignment="0" applyProtection="0"/>
    <xf numFmtId="0" fontId="185" fillId="0" borderId="0"/>
    <xf numFmtId="0" fontId="185" fillId="29" borderId="19" applyNumberFormat="0" applyFont="0" applyAlignment="0" applyProtection="0"/>
    <xf numFmtId="0" fontId="185" fillId="31" borderId="0" applyNumberFormat="0" applyBorder="0" applyAlignment="0" applyProtection="0"/>
    <xf numFmtId="0" fontId="185" fillId="32" borderId="0" applyNumberFormat="0" applyBorder="0" applyAlignment="0" applyProtection="0"/>
    <xf numFmtId="0" fontId="185" fillId="33" borderId="0" applyNumberFormat="0" applyBorder="0" applyAlignment="0" applyProtection="0"/>
    <xf numFmtId="0" fontId="185" fillId="35" borderId="0" applyNumberFormat="0" applyBorder="0" applyAlignment="0" applyProtection="0"/>
    <xf numFmtId="0" fontId="185" fillId="36" borderId="0" applyNumberFormat="0" applyBorder="0" applyAlignment="0" applyProtection="0"/>
    <xf numFmtId="0" fontId="185" fillId="37" borderId="0" applyNumberFormat="0" applyBorder="0" applyAlignment="0" applyProtection="0"/>
    <xf numFmtId="0" fontId="185" fillId="39" borderId="0" applyNumberFormat="0" applyBorder="0" applyAlignment="0" applyProtection="0"/>
    <xf numFmtId="0" fontId="185" fillId="40" borderId="0" applyNumberFormat="0" applyBorder="0" applyAlignment="0" applyProtection="0"/>
    <xf numFmtId="0" fontId="185" fillId="41" borderId="0" applyNumberFormat="0" applyBorder="0" applyAlignment="0" applyProtection="0"/>
    <xf numFmtId="0" fontId="185" fillId="43" borderId="0" applyNumberFormat="0" applyBorder="0" applyAlignment="0" applyProtection="0"/>
    <xf numFmtId="0" fontId="185" fillId="44" borderId="0" applyNumberFormat="0" applyBorder="0" applyAlignment="0" applyProtection="0"/>
    <xf numFmtId="0" fontId="185" fillId="45" borderId="0" applyNumberFormat="0" applyBorder="0" applyAlignment="0" applyProtection="0"/>
    <xf numFmtId="0" fontId="185" fillId="47" borderId="0" applyNumberFormat="0" applyBorder="0" applyAlignment="0" applyProtection="0"/>
    <xf numFmtId="0" fontId="185" fillId="48" borderId="0" applyNumberFormat="0" applyBorder="0" applyAlignment="0" applyProtection="0"/>
    <xf numFmtId="0" fontId="185" fillId="49" borderId="0" applyNumberFormat="0" applyBorder="0" applyAlignment="0" applyProtection="0"/>
    <xf numFmtId="0" fontId="185" fillId="51" borderId="0" applyNumberFormat="0" applyBorder="0" applyAlignment="0" applyProtection="0"/>
    <xf numFmtId="0" fontId="185" fillId="52" borderId="0" applyNumberFormat="0" applyBorder="0" applyAlignment="0" applyProtection="0"/>
    <xf numFmtId="0" fontId="185" fillId="53" borderId="0" applyNumberFormat="0" applyBorder="0" applyAlignment="0" applyProtection="0"/>
    <xf numFmtId="0" fontId="184" fillId="0" borderId="0"/>
    <xf numFmtId="0" fontId="184" fillId="29" borderId="19" applyNumberFormat="0" applyFont="0" applyAlignment="0" applyProtection="0"/>
    <xf numFmtId="0" fontId="184" fillId="31" borderId="0" applyNumberFormat="0" applyBorder="0" applyAlignment="0" applyProtection="0"/>
    <xf numFmtId="0" fontId="184" fillId="32" borderId="0" applyNumberFormat="0" applyBorder="0" applyAlignment="0" applyProtection="0"/>
    <xf numFmtId="0" fontId="184" fillId="33" borderId="0" applyNumberFormat="0" applyBorder="0" applyAlignment="0" applyProtection="0"/>
    <xf numFmtId="0" fontId="184" fillId="35" borderId="0" applyNumberFormat="0" applyBorder="0" applyAlignment="0" applyProtection="0"/>
    <xf numFmtId="0" fontId="184" fillId="36" borderId="0" applyNumberFormat="0" applyBorder="0" applyAlignment="0" applyProtection="0"/>
    <xf numFmtId="0" fontId="184" fillId="37" borderId="0" applyNumberFormat="0" applyBorder="0" applyAlignment="0" applyProtection="0"/>
    <xf numFmtId="0" fontId="184" fillId="39" borderId="0" applyNumberFormat="0" applyBorder="0" applyAlignment="0" applyProtection="0"/>
    <xf numFmtId="0" fontId="184" fillId="40" borderId="0" applyNumberFormat="0" applyBorder="0" applyAlignment="0" applyProtection="0"/>
    <xf numFmtId="0" fontId="184" fillId="41" borderId="0" applyNumberFormat="0" applyBorder="0" applyAlignment="0" applyProtection="0"/>
    <xf numFmtId="0" fontId="184" fillId="43" borderId="0" applyNumberFormat="0" applyBorder="0" applyAlignment="0" applyProtection="0"/>
    <xf numFmtId="0" fontId="184" fillId="44" borderId="0" applyNumberFormat="0" applyBorder="0" applyAlignment="0" applyProtection="0"/>
    <xf numFmtId="0" fontId="184" fillId="45" borderId="0" applyNumberFormat="0" applyBorder="0" applyAlignment="0" applyProtection="0"/>
    <xf numFmtId="0" fontId="184" fillId="47" borderId="0" applyNumberFormat="0" applyBorder="0" applyAlignment="0" applyProtection="0"/>
    <xf numFmtId="0" fontId="184" fillId="48" borderId="0" applyNumberFormat="0" applyBorder="0" applyAlignment="0" applyProtection="0"/>
    <xf numFmtId="0" fontId="184" fillId="49" borderId="0" applyNumberFormat="0" applyBorder="0" applyAlignment="0" applyProtection="0"/>
    <xf numFmtId="0" fontId="184" fillId="51" borderId="0" applyNumberFormat="0" applyBorder="0" applyAlignment="0" applyProtection="0"/>
    <xf numFmtId="0" fontId="184" fillId="52" borderId="0" applyNumberFormat="0" applyBorder="0" applyAlignment="0" applyProtection="0"/>
    <xf numFmtId="0" fontId="184" fillId="53" borderId="0" applyNumberFormat="0" applyBorder="0" applyAlignment="0" applyProtection="0"/>
    <xf numFmtId="0" fontId="183" fillId="0" borderId="0"/>
    <xf numFmtId="0" fontId="183" fillId="29" borderId="19" applyNumberFormat="0" applyFont="0" applyAlignment="0" applyProtection="0"/>
    <xf numFmtId="0" fontId="183" fillId="31" borderId="0" applyNumberFormat="0" applyBorder="0" applyAlignment="0" applyProtection="0"/>
    <xf numFmtId="0" fontId="183" fillId="32" borderId="0" applyNumberFormat="0" applyBorder="0" applyAlignment="0" applyProtection="0"/>
    <xf numFmtId="0" fontId="183" fillId="33" borderId="0" applyNumberFormat="0" applyBorder="0" applyAlignment="0" applyProtection="0"/>
    <xf numFmtId="0" fontId="183" fillId="35" borderId="0" applyNumberFormat="0" applyBorder="0" applyAlignment="0" applyProtection="0"/>
    <xf numFmtId="0" fontId="183" fillId="36" borderId="0" applyNumberFormat="0" applyBorder="0" applyAlignment="0" applyProtection="0"/>
    <xf numFmtId="0" fontId="183" fillId="37" borderId="0" applyNumberFormat="0" applyBorder="0" applyAlignment="0" applyProtection="0"/>
    <xf numFmtId="0" fontId="183" fillId="39" borderId="0" applyNumberFormat="0" applyBorder="0" applyAlignment="0" applyProtection="0"/>
    <xf numFmtId="0" fontId="183" fillId="40" borderId="0" applyNumberFormat="0" applyBorder="0" applyAlignment="0" applyProtection="0"/>
    <xf numFmtId="0" fontId="183" fillId="41" borderId="0" applyNumberFormat="0" applyBorder="0" applyAlignment="0" applyProtection="0"/>
    <xf numFmtId="0" fontId="183" fillId="43" borderId="0" applyNumberFormat="0" applyBorder="0" applyAlignment="0" applyProtection="0"/>
    <xf numFmtId="0" fontId="183" fillId="44" borderId="0" applyNumberFormat="0" applyBorder="0" applyAlignment="0" applyProtection="0"/>
    <xf numFmtId="0" fontId="183" fillId="45" borderId="0" applyNumberFormat="0" applyBorder="0" applyAlignment="0" applyProtection="0"/>
    <xf numFmtId="0" fontId="183" fillId="47" borderId="0" applyNumberFormat="0" applyBorder="0" applyAlignment="0" applyProtection="0"/>
    <xf numFmtId="0" fontId="183" fillId="48" borderId="0" applyNumberFormat="0" applyBorder="0" applyAlignment="0" applyProtection="0"/>
    <xf numFmtId="0" fontId="183" fillId="49" borderId="0" applyNumberFormat="0" applyBorder="0" applyAlignment="0" applyProtection="0"/>
    <xf numFmtId="0" fontId="183" fillId="51" borderId="0" applyNumberFormat="0" applyBorder="0" applyAlignment="0" applyProtection="0"/>
    <xf numFmtId="0" fontId="183" fillId="52" borderId="0" applyNumberFormat="0" applyBorder="0" applyAlignment="0" applyProtection="0"/>
    <xf numFmtId="0" fontId="183" fillId="53" borderId="0" applyNumberFormat="0" applyBorder="0" applyAlignment="0" applyProtection="0"/>
    <xf numFmtId="0" fontId="182" fillId="0" borderId="0"/>
    <xf numFmtId="0" fontId="182" fillId="29" borderId="19" applyNumberFormat="0" applyFont="0" applyAlignment="0" applyProtection="0"/>
    <xf numFmtId="0" fontId="182" fillId="31" borderId="0" applyNumberFormat="0" applyBorder="0" applyAlignment="0" applyProtection="0"/>
    <xf numFmtId="0" fontId="182" fillId="32" borderId="0" applyNumberFormat="0" applyBorder="0" applyAlignment="0" applyProtection="0"/>
    <xf numFmtId="0" fontId="182" fillId="33" borderId="0" applyNumberFormat="0" applyBorder="0" applyAlignment="0" applyProtection="0"/>
    <xf numFmtId="0" fontId="182" fillId="35" borderId="0" applyNumberFormat="0" applyBorder="0" applyAlignment="0" applyProtection="0"/>
    <xf numFmtId="0" fontId="182" fillId="36" borderId="0" applyNumberFormat="0" applyBorder="0" applyAlignment="0" applyProtection="0"/>
    <xf numFmtId="0" fontId="182" fillId="37" borderId="0" applyNumberFormat="0" applyBorder="0" applyAlignment="0" applyProtection="0"/>
    <xf numFmtId="0" fontId="182" fillId="39" borderId="0" applyNumberFormat="0" applyBorder="0" applyAlignment="0" applyProtection="0"/>
    <xf numFmtId="0" fontId="182" fillId="40" borderId="0" applyNumberFormat="0" applyBorder="0" applyAlignment="0" applyProtection="0"/>
    <xf numFmtId="0" fontId="182" fillId="41" borderId="0" applyNumberFormat="0" applyBorder="0" applyAlignment="0" applyProtection="0"/>
    <xf numFmtId="0" fontId="182" fillId="43" borderId="0" applyNumberFormat="0" applyBorder="0" applyAlignment="0" applyProtection="0"/>
    <xf numFmtId="0" fontId="182" fillId="44" borderId="0" applyNumberFormat="0" applyBorder="0" applyAlignment="0" applyProtection="0"/>
    <xf numFmtId="0" fontId="182" fillId="45" borderId="0" applyNumberFormat="0" applyBorder="0" applyAlignment="0" applyProtection="0"/>
    <xf numFmtId="0" fontId="182" fillId="47" borderId="0" applyNumberFormat="0" applyBorder="0" applyAlignment="0" applyProtection="0"/>
    <xf numFmtId="0" fontId="182" fillId="48" borderId="0" applyNumberFormat="0" applyBorder="0" applyAlignment="0" applyProtection="0"/>
    <xf numFmtId="0" fontId="182" fillId="49" borderId="0" applyNumberFormat="0" applyBorder="0" applyAlignment="0" applyProtection="0"/>
    <xf numFmtId="0" fontId="182" fillId="51" borderId="0" applyNumberFormat="0" applyBorder="0" applyAlignment="0" applyProtection="0"/>
    <xf numFmtId="0" fontId="182" fillId="52" borderId="0" applyNumberFormat="0" applyBorder="0" applyAlignment="0" applyProtection="0"/>
    <xf numFmtId="0" fontId="182" fillId="53" borderId="0" applyNumberFormat="0" applyBorder="0" applyAlignment="0" applyProtection="0"/>
    <xf numFmtId="0" fontId="181" fillId="0" borderId="0"/>
    <xf numFmtId="0" fontId="181" fillId="29" borderId="19" applyNumberFormat="0" applyFont="0" applyAlignment="0" applyProtection="0"/>
    <xf numFmtId="0" fontId="181" fillId="31" borderId="0" applyNumberFormat="0" applyBorder="0" applyAlignment="0" applyProtection="0"/>
    <xf numFmtId="0" fontId="181" fillId="32" borderId="0" applyNumberFormat="0" applyBorder="0" applyAlignment="0" applyProtection="0"/>
    <xf numFmtId="0" fontId="181" fillId="33" borderId="0" applyNumberFormat="0" applyBorder="0" applyAlignment="0" applyProtection="0"/>
    <xf numFmtId="0" fontId="181" fillId="35" borderId="0" applyNumberFormat="0" applyBorder="0" applyAlignment="0" applyProtection="0"/>
    <xf numFmtId="0" fontId="181" fillId="36" borderId="0" applyNumberFormat="0" applyBorder="0" applyAlignment="0" applyProtection="0"/>
    <xf numFmtId="0" fontId="181" fillId="37" borderId="0" applyNumberFormat="0" applyBorder="0" applyAlignment="0" applyProtection="0"/>
    <xf numFmtId="0" fontId="181" fillId="39" borderId="0" applyNumberFormat="0" applyBorder="0" applyAlignment="0" applyProtection="0"/>
    <xf numFmtId="0" fontId="181" fillId="40" borderId="0" applyNumberFormat="0" applyBorder="0" applyAlignment="0" applyProtection="0"/>
    <xf numFmtId="0" fontId="181" fillId="41" borderId="0" applyNumberFormat="0" applyBorder="0" applyAlignment="0" applyProtection="0"/>
    <xf numFmtId="0" fontId="181" fillId="43" borderId="0" applyNumberFormat="0" applyBorder="0" applyAlignment="0" applyProtection="0"/>
    <xf numFmtId="0" fontId="181" fillId="44" borderId="0" applyNumberFormat="0" applyBorder="0" applyAlignment="0" applyProtection="0"/>
    <xf numFmtId="0" fontId="181" fillId="45" borderId="0" applyNumberFormat="0" applyBorder="0" applyAlignment="0" applyProtection="0"/>
    <xf numFmtId="0" fontId="181" fillId="47" borderId="0" applyNumberFormat="0" applyBorder="0" applyAlignment="0" applyProtection="0"/>
    <xf numFmtId="0" fontId="181" fillId="48" borderId="0" applyNumberFormat="0" applyBorder="0" applyAlignment="0" applyProtection="0"/>
    <xf numFmtId="0" fontId="181" fillId="49" borderId="0" applyNumberFormat="0" applyBorder="0" applyAlignment="0" applyProtection="0"/>
    <xf numFmtId="0" fontId="181" fillId="51" borderId="0" applyNumberFormat="0" applyBorder="0" applyAlignment="0" applyProtection="0"/>
    <xf numFmtId="0" fontId="181" fillId="52" borderId="0" applyNumberFormat="0" applyBorder="0" applyAlignment="0" applyProtection="0"/>
    <xf numFmtId="0" fontId="181" fillId="53" borderId="0" applyNumberFormat="0" applyBorder="0" applyAlignment="0" applyProtection="0"/>
    <xf numFmtId="0" fontId="180" fillId="0" borderId="0"/>
    <xf numFmtId="0" fontId="180" fillId="29" borderId="19" applyNumberFormat="0" applyFont="0" applyAlignment="0" applyProtection="0"/>
    <xf numFmtId="0" fontId="180" fillId="31" borderId="0" applyNumberFormat="0" applyBorder="0" applyAlignment="0" applyProtection="0"/>
    <xf numFmtId="0" fontId="180" fillId="32" borderId="0" applyNumberFormat="0" applyBorder="0" applyAlignment="0" applyProtection="0"/>
    <xf numFmtId="0" fontId="180" fillId="33" borderId="0" applyNumberFormat="0" applyBorder="0" applyAlignment="0" applyProtection="0"/>
    <xf numFmtId="0" fontId="180" fillId="35" borderId="0" applyNumberFormat="0" applyBorder="0" applyAlignment="0" applyProtection="0"/>
    <xf numFmtId="0" fontId="180" fillId="36" borderId="0" applyNumberFormat="0" applyBorder="0" applyAlignment="0" applyProtection="0"/>
    <xf numFmtId="0" fontId="180" fillId="37" borderId="0" applyNumberFormat="0" applyBorder="0" applyAlignment="0" applyProtection="0"/>
    <xf numFmtId="0" fontId="180" fillId="39" borderId="0" applyNumberFormat="0" applyBorder="0" applyAlignment="0" applyProtection="0"/>
    <xf numFmtId="0" fontId="180" fillId="40" borderId="0" applyNumberFormat="0" applyBorder="0" applyAlignment="0" applyProtection="0"/>
    <xf numFmtId="0" fontId="180" fillId="41" borderId="0" applyNumberFormat="0" applyBorder="0" applyAlignment="0" applyProtection="0"/>
    <xf numFmtId="0" fontId="180" fillId="43" borderId="0" applyNumberFormat="0" applyBorder="0" applyAlignment="0" applyProtection="0"/>
    <xf numFmtId="0" fontId="180" fillId="44" borderId="0" applyNumberFormat="0" applyBorder="0" applyAlignment="0" applyProtection="0"/>
    <xf numFmtId="0" fontId="180" fillId="45" borderId="0" applyNumberFormat="0" applyBorder="0" applyAlignment="0" applyProtection="0"/>
    <xf numFmtId="0" fontId="180" fillId="47" borderId="0" applyNumberFormat="0" applyBorder="0" applyAlignment="0" applyProtection="0"/>
    <xf numFmtId="0" fontId="180" fillId="48" borderId="0" applyNumberFormat="0" applyBorder="0" applyAlignment="0" applyProtection="0"/>
    <xf numFmtId="0" fontId="180" fillId="49" borderId="0" applyNumberFormat="0" applyBorder="0" applyAlignment="0" applyProtection="0"/>
    <xf numFmtId="0" fontId="180" fillId="51" borderId="0" applyNumberFormat="0" applyBorder="0" applyAlignment="0" applyProtection="0"/>
    <xf numFmtId="0" fontId="180" fillId="52" borderId="0" applyNumberFormat="0" applyBorder="0" applyAlignment="0" applyProtection="0"/>
    <xf numFmtId="0" fontId="180" fillId="53" borderId="0" applyNumberFormat="0" applyBorder="0" applyAlignment="0" applyProtection="0"/>
    <xf numFmtId="0" fontId="179" fillId="0" borderId="0"/>
    <xf numFmtId="0" fontId="179" fillId="29" borderId="19" applyNumberFormat="0" applyFont="0" applyAlignment="0" applyProtection="0"/>
    <xf numFmtId="0" fontId="179" fillId="31" borderId="0" applyNumberFormat="0" applyBorder="0" applyAlignment="0" applyProtection="0"/>
    <xf numFmtId="0" fontId="179" fillId="32" borderId="0" applyNumberFormat="0" applyBorder="0" applyAlignment="0" applyProtection="0"/>
    <xf numFmtId="0" fontId="179" fillId="33" borderId="0" applyNumberFormat="0" applyBorder="0" applyAlignment="0" applyProtection="0"/>
    <xf numFmtId="0" fontId="179" fillId="35" borderId="0" applyNumberFormat="0" applyBorder="0" applyAlignment="0" applyProtection="0"/>
    <xf numFmtId="0" fontId="179" fillId="36" borderId="0" applyNumberFormat="0" applyBorder="0" applyAlignment="0" applyProtection="0"/>
    <xf numFmtId="0" fontId="179" fillId="37" borderId="0" applyNumberFormat="0" applyBorder="0" applyAlignment="0" applyProtection="0"/>
    <xf numFmtId="0" fontId="179" fillId="39" borderId="0" applyNumberFormat="0" applyBorder="0" applyAlignment="0" applyProtection="0"/>
    <xf numFmtId="0" fontId="179" fillId="40" borderId="0" applyNumberFormat="0" applyBorder="0" applyAlignment="0" applyProtection="0"/>
    <xf numFmtId="0" fontId="179" fillId="41" borderId="0" applyNumberFormat="0" applyBorder="0" applyAlignment="0" applyProtection="0"/>
    <xf numFmtId="0" fontId="179" fillId="43" borderId="0" applyNumberFormat="0" applyBorder="0" applyAlignment="0" applyProtection="0"/>
    <xf numFmtId="0" fontId="179" fillId="44" borderId="0" applyNumberFormat="0" applyBorder="0" applyAlignment="0" applyProtection="0"/>
    <xf numFmtId="0" fontId="179" fillId="45" borderId="0" applyNumberFormat="0" applyBorder="0" applyAlignment="0" applyProtection="0"/>
    <xf numFmtId="0" fontId="179" fillId="47" borderId="0" applyNumberFormat="0" applyBorder="0" applyAlignment="0" applyProtection="0"/>
    <xf numFmtId="0" fontId="179" fillId="48" borderId="0" applyNumberFormat="0" applyBorder="0" applyAlignment="0" applyProtection="0"/>
    <xf numFmtId="0" fontId="179" fillId="49" borderId="0" applyNumberFormat="0" applyBorder="0" applyAlignment="0" applyProtection="0"/>
    <xf numFmtId="0" fontId="179" fillId="51" borderId="0" applyNumberFormat="0" applyBorder="0" applyAlignment="0" applyProtection="0"/>
    <xf numFmtId="0" fontId="179" fillId="52" borderId="0" applyNumberFormat="0" applyBorder="0" applyAlignment="0" applyProtection="0"/>
    <xf numFmtId="0" fontId="179" fillId="53" borderId="0" applyNumberFormat="0" applyBorder="0" applyAlignment="0" applyProtection="0"/>
    <xf numFmtId="0" fontId="178" fillId="0" borderId="0"/>
    <xf numFmtId="0" fontId="178" fillId="29" borderId="19" applyNumberFormat="0" applyFont="0" applyAlignment="0" applyProtection="0"/>
    <xf numFmtId="0" fontId="178" fillId="31" borderId="0" applyNumberFormat="0" applyBorder="0" applyAlignment="0" applyProtection="0"/>
    <xf numFmtId="0" fontId="178" fillId="32" borderId="0" applyNumberFormat="0" applyBorder="0" applyAlignment="0" applyProtection="0"/>
    <xf numFmtId="0" fontId="178" fillId="33" borderId="0" applyNumberFormat="0" applyBorder="0" applyAlignment="0" applyProtection="0"/>
    <xf numFmtId="0" fontId="178" fillId="35" borderId="0" applyNumberFormat="0" applyBorder="0" applyAlignment="0" applyProtection="0"/>
    <xf numFmtId="0" fontId="178" fillId="36" borderId="0" applyNumberFormat="0" applyBorder="0" applyAlignment="0" applyProtection="0"/>
    <xf numFmtId="0" fontId="178" fillId="37" borderId="0" applyNumberFormat="0" applyBorder="0" applyAlignment="0" applyProtection="0"/>
    <xf numFmtId="0" fontId="178" fillId="39" borderId="0" applyNumberFormat="0" applyBorder="0" applyAlignment="0" applyProtection="0"/>
    <xf numFmtId="0" fontId="178" fillId="40" borderId="0" applyNumberFormat="0" applyBorder="0" applyAlignment="0" applyProtection="0"/>
    <xf numFmtId="0" fontId="178" fillId="41" borderId="0" applyNumberFormat="0" applyBorder="0" applyAlignment="0" applyProtection="0"/>
    <xf numFmtId="0" fontId="178" fillId="43" borderId="0" applyNumberFormat="0" applyBorder="0" applyAlignment="0" applyProtection="0"/>
    <xf numFmtId="0" fontId="178" fillId="44" borderId="0" applyNumberFormat="0" applyBorder="0" applyAlignment="0" applyProtection="0"/>
    <xf numFmtId="0" fontId="178" fillId="45" borderId="0" applyNumberFormat="0" applyBorder="0" applyAlignment="0" applyProtection="0"/>
    <xf numFmtId="0" fontId="178" fillId="47" borderId="0" applyNumberFormat="0" applyBorder="0" applyAlignment="0" applyProtection="0"/>
    <xf numFmtId="0" fontId="178" fillId="48" borderId="0" applyNumberFormat="0" applyBorder="0" applyAlignment="0" applyProtection="0"/>
    <xf numFmtId="0" fontId="178" fillId="49" borderId="0" applyNumberFormat="0" applyBorder="0" applyAlignment="0" applyProtection="0"/>
    <xf numFmtId="0" fontId="178" fillId="51" borderId="0" applyNumberFormat="0" applyBorder="0" applyAlignment="0" applyProtection="0"/>
    <xf numFmtId="0" fontId="178" fillId="52" borderId="0" applyNumberFormat="0" applyBorder="0" applyAlignment="0" applyProtection="0"/>
    <xf numFmtId="0" fontId="178" fillId="53" borderId="0" applyNumberFormat="0" applyBorder="0" applyAlignment="0" applyProtection="0"/>
    <xf numFmtId="0" fontId="177" fillId="0" borderId="0"/>
    <xf numFmtId="0" fontId="177" fillId="29" borderId="19" applyNumberFormat="0" applyFont="0" applyAlignment="0" applyProtection="0"/>
    <xf numFmtId="0" fontId="177" fillId="31" borderId="0" applyNumberFormat="0" applyBorder="0" applyAlignment="0" applyProtection="0"/>
    <xf numFmtId="0" fontId="177" fillId="32" borderId="0" applyNumberFormat="0" applyBorder="0" applyAlignment="0" applyProtection="0"/>
    <xf numFmtId="0" fontId="177" fillId="33" borderId="0" applyNumberFormat="0" applyBorder="0" applyAlignment="0" applyProtection="0"/>
    <xf numFmtId="0" fontId="177" fillId="35" borderId="0" applyNumberFormat="0" applyBorder="0" applyAlignment="0" applyProtection="0"/>
    <xf numFmtId="0" fontId="177" fillId="36" borderId="0" applyNumberFormat="0" applyBorder="0" applyAlignment="0" applyProtection="0"/>
    <xf numFmtId="0" fontId="177" fillId="37" borderId="0" applyNumberFormat="0" applyBorder="0" applyAlignment="0" applyProtection="0"/>
    <xf numFmtId="0" fontId="177" fillId="39" borderId="0" applyNumberFormat="0" applyBorder="0" applyAlignment="0" applyProtection="0"/>
    <xf numFmtId="0" fontId="177" fillId="40" borderId="0" applyNumberFormat="0" applyBorder="0" applyAlignment="0" applyProtection="0"/>
    <xf numFmtId="0" fontId="177" fillId="41" borderId="0" applyNumberFormat="0" applyBorder="0" applyAlignment="0" applyProtection="0"/>
    <xf numFmtId="0" fontId="177" fillId="43" borderId="0" applyNumberFormat="0" applyBorder="0" applyAlignment="0" applyProtection="0"/>
    <xf numFmtId="0" fontId="177" fillId="44" borderId="0" applyNumberFormat="0" applyBorder="0" applyAlignment="0" applyProtection="0"/>
    <xf numFmtId="0" fontId="177" fillId="45" borderId="0" applyNumberFormat="0" applyBorder="0" applyAlignment="0" applyProtection="0"/>
    <xf numFmtId="0" fontId="177" fillId="47" borderId="0" applyNumberFormat="0" applyBorder="0" applyAlignment="0" applyProtection="0"/>
    <xf numFmtId="0" fontId="177" fillId="48" borderId="0" applyNumberFormat="0" applyBorder="0" applyAlignment="0" applyProtection="0"/>
    <xf numFmtId="0" fontId="177" fillId="49" borderId="0" applyNumberFormat="0" applyBorder="0" applyAlignment="0" applyProtection="0"/>
    <xf numFmtId="0" fontId="177" fillId="51" borderId="0" applyNumberFormat="0" applyBorder="0" applyAlignment="0" applyProtection="0"/>
    <xf numFmtId="0" fontId="177" fillId="52" borderId="0" applyNumberFormat="0" applyBorder="0" applyAlignment="0" applyProtection="0"/>
    <xf numFmtId="0" fontId="177" fillId="53" borderId="0" applyNumberFormat="0" applyBorder="0" applyAlignment="0" applyProtection="0"/>
    <xf numFmtId="0" fontId="176" fillId="0" borderId="0"/>
    <xf numFmtId="0" fontId="176" fillId="29" borderId="19" applyNumberFormat="0" applyFont="0" applyAlignment="0" applyProtection="0"/>
    <xf numFmtId="0" fontId="176" fillId="31" borderId="0" applyNumberFormat="0" applyBorder="0" applyAlignment="0" applyProtection="0"/>
    <xf numFmtId="0" fontId="176" fillId="32" borderId="0" applyNumberFormat="0" applyBorder="0" applyAlignment="0" applyProtection="0"/>
    <xf numFmtId="0" fontId="176" fillId="33" borderId="0" applyNumberFormat="0" applyBorder="0" applyAlignment="0" applyProtection="0"/>
    <xf numFmtId="0" fontId="176" fillId="35" borderId="0" applyNumberFormat="0" applyBorder="0" applyAlignment="0" applyProtection="0"/>
    <xf numFmtId="0" fontId="176" fillId="36" borderId="0" applyNumberFormat="0" applyBorder="0" applyAlignment="0" applyProtection="0"/>
    <xf numFmtId="0" fontId="176" fillId="37" borderId="0" applyNumberFormat="0" applyBorder="0" applyAlignment="0" applyProtection="0"/>
    <xf numFmtId="0" fontId="176" fillId="39" borderId="0" applyNumberFormat="0" applyBorder="0" applyAlignment="0" applyProtection="0"/>
    <xf numFmtId="0" fontId="176" fillId="40" borderId="0" applyNumberFormat="0" applyBorder="0" applyAlignment="0" applyProtection="0"/>
    <xf numFmtId="0" fontId="176" fillId="41" borderId="0" applyNumberFormat="0" applyBorder="0" applyAlignment="0" applyProtection="0"/>
    <xf numFmtId="0" fontId="176" fillId="43" borderId="0" applyNumberFormat="0" applyBorder="0" applyAlignment="0" applyProtection="0"/>
    <xf numFmtId="0" fontId="176" fillId="44" borderId="0" applyNumberFormat="0" applyBorder="0" applyAlignment="0" applyProtection="0"/>
    <xf numFmtId="0" fontId="176" fillId="45" borderId="0" applyNumberFormat="0" applyBorder="0" applyAlignment="0" applyProtection="0"/>
    <xf numFmtId="0" fontId="176" fillId="47" borderId="0" applyNumberFormat="0" applyBorder="0" applyAlignment="0" applyProtection="0"/>
    <xf numFmtId="0" fontId="176" fillId="48" borderId="0" applyNumberFormat="0" applyBorder="0" applyAlignment="0" applyProtection="0"/>
    <xf numFmtId="0" fontId="176" fillId="49" borderId="0" applyNumberFormat="0" applyBorder="0" applyAlignment="0" applyProtection="0"/>
    <xf numFmtId="0" fontId="176" fillId="51" borderId="0" applyNumberFormat="0" applyBorder="0" applyAlignment="0" applyProtection="0"/>
    <xf numFmtId="0" fontId="176" fillId="52" borderId="0" applyNumberFormat="0" applyBorder="0" applyAlignment="0" applyProtection="0"/>
    <xf numFmtId="0" fontId="176" fillId="53" borderId="0" applyNumberFormat="0" applyBorder="0" applyAlignment="0" applyProtection="0"/>
    <xf numFmtId="0" fontId="175" fillId="0" borderId="0"/>
    <xf numFmtId="0" fontId="175" fillId="29" borderId="19" applyNumberFormat="0" applyFont="0" applyAlignment="0" applyProtection="0"/>
    <xf numFmtId="0" fontId="175" fillId="31" borderId="0" applyNumberFormat="0" applyBorder="0" applyAlignment="0" applyProtection="0"/>
    <xf numFmtId="0" fontId="175" fillId="32" borderId="0" applyNumberFormat="0" applyBorder="0" applyAlignment="0" applyProtection="0"/>
    <xf numFmtId="0" fontId="175" fillId="33" borderId="0" applyNumberFormat="0" applyBorder="0" applyAlignment="0" applyProtection="0"/>
    <xf numFmtId="0" fontId="175" fillId="35" borderId="0" applyNumberFormat="0" applyBorder="0" applyAlignment="0" applyProtection="0"/>
    <xf numFmtId="0" fontId="175" fillId="36" borderId="0" applyNumberFormat="0" applyBorder="0" applyAlignment="0" applyProtection="0"/>
    <xf numFmtId="0" fontId="175" fillId="37" borderId="0" applyNumberFormat="0" applyBorder="0" applyAlignment="0" applyProtection="0"/>
    <xf numFmtId="0" fontId="175" fillId="39" borderId="0" applyNumberFormat="0" applyBorder="0" applyAlignment="0" applyProtection="0"/>
    <xf numFmtId="0" fontId="175" fillId="40" borderId="0" applyNumberFormat="0" applyBorder="0" applyAlignment="0" applyProtection="0"/>
    <xf numFmtId="0" fontId="175" fillId="41" borderId="0" applyNumberFormat="0" applyBorder="0" applyAlignment="0" applyProtection="0"/>
    <xf numFmtId="0" fontId="175" fillId="43" borderId="0" applyNumberFormat="0" applyBorder="0" applyAlignment="0" applyProtection="0"/>
    <xf numFmtId="0" fontId="175" fillId="44" borderId="0" applyNumberFormat="0" applyBorder="0" applyAlignment="0" applyProtection="0"/>
    <xf numFmtId="0" fontId="175" fillId="45" borderId="0" applyNumberFormat="0" applyBorder="0" applyAlignment="0" applyProtection="0"/>
    <xf numFmtId="0" fontId="175" fillId="47" borderId="0" applyNumberFormat="0" applyBorder="0" applyAlignment="0" applyProtection="0"/>
    <xf numFmtId="0" fontId="175" fillId="48" borderId="0" applyNumberFormat="0" applyBorder="0" applyAlignment="0" applyProtection="0"/>
    <xf numFmtId="0" fontId="175" fillId="49" borderId="0" applyNumberFormat="0" applyBorder="0" applyAlignment="0" applyProtection="0"/>
    <xf numFmtId="0" fontId="175" fillId="51" borderId="0" applyNumberFormat="0" applyBorder="0" applyAlignment="0" applyProtection="0"/>
    <xf numFmtId="0" fontId="175" fillId="52" borderId="0" applyNumberFormat="0" applyBorder="0" applyAlignment="0" applyProtection="0"/>
    <xf numFmtId="0" fontId="175" fillId="53" borderId="0" applyNumberFormat="0" applyBorder="0" applyAlignment="0" applyProtection="0"/>
    <xf numFmtId="0" fontId="174" fillId="0" borderId="0"/>
    <xf numFmtId="0" fontId="174" fillId="29" borderId="19" applyNumberFormat="0" applyFont="0" applyAlignment="0" applyProtection="0"/>
    <xf numFmtId="0" fontId="174" fillId="31" borderId="0" applyNumberFormat="0" applyBorder="0" applyAlignment="0" applyProtection="0"/>
    <xf numFmtId="0" fontId="174" fillId="32" borderId="0" applyNumberFormat="0" applyBorder="0" applyAlignment="0" applyProtection="0"/>
    <xf numFmtId="0" fontId="174" fillId="33" borderId="0" applyNumberFormat="0" applyBorder="0" applyAlignment="0" applyProtection="0"/>
    <xf numFmtId="0" fontId="174" fillId="35" borderId="0" applyNumberFormat="0" applyBorder="0" applyAlignment="0" applyProtection="0"/>
    <xf numFmtId="0" fontId="174" fillId="36" borderId="0" applyNumberFormat="0" applyBorder="0" applyAlignment="0" applyProtection="0"/>
    <xf numFmtId="0" fontId="174" fillId="37" borderId="0" applyNumberFormat="0" applyBorder="0" applyAlignment="0" applyProtection="0"/>
    <xf numFmtId="0" fontId="174" fillId="39" borderId="0" applyNumberFormat="0" applyBorder="0" applyAlignment="0" applyProtection="0"/>
    <xf numFmtId="0" fontId="174" fillId="40" borderId="0" applyNumberFormat="0" applyBorder="0" applyAlignment="0" applyProtection="0"/>
    <xf numFmtId="0" fontId="174" fillId="41" borderId="0" applyNumberFormat="0" applyBorder="0" applyAlignment="0" applyProtection="0"/>
    <xf numFmtId="0" fontId="174" fillId="43" borderId="0" applyNumberFormat="0" applyBorder="0" applyAlignment="0" applyProtection="0"/>
    <xf numFmtId="0" fontId="174" fillId="44" borderId="0" applyNumberFormat="0" applyBorder="0" applyAlignment="0" applyProtection="0"/>
    <xf numFmtId="0" fontId="174" fillId="45" borderId="0" applyNumberFormat="0" applyBorder="0" applyAlignment="0" applyProtection="0"/>
    <xf numFmtId="0" fontId="174" fillId="47" borderId="0" applyNumberFormat="0" applyBorder="0" applyAlignment="0" applyProtection="0"/>
    <xf numFmtId="0" fontId="174" fillId="48" borderId="0" applyNumberFormat="0" applyBorder="0" applyAlignment="0" applyProtection="0"/>
    <xf numFmtId="0" fontId="174" fillId="49" borderId="0" applyNumberFormat="0" applyBorder="0" applyAlignment="0" applyProtection="0"/>
    <xf numFmtId="0" fontId="174" fillId="51" borderId="0" applyNumberFormat="0" applyBorder="0" applyAlignment="0" applyProtection="0"/>
    <xf numFmtId="0" fontId="174" fillId="52" borderId="0" applyNumberFormat="0" applyBorder="0" applyAlignment="0" applyProtection="0"/>
    <xf numFmtId="0" fontId="174" fillId="53" borderId="0" applyNumberFormat="0" applyBorder="0" applyAlignment="0" applyProtection="0"/>
    <xf numFmtId="0" fontId="173" fillId="0" borderId="0"/>
    <xf numFmtId="0" fontId="173" fillId="29" borderId="19" applyNumberFormat="0" applyFont="0" applyAlignment="0" applyProtection="0"/>
    <xf numFmtId="0" fontId="173" fillId="31" borderId="0" applyNumberFormat="0" applyBorder="0" applyAlignment="0" applyProtection="0"/>
    <xf numFmtId="0" fontId="173" fillId="32" borderId="0" applyNumberFormat="0" applyBorder="0" applyAlignment="0" applyProtection="0"/>
    <xf numFmtId="0" fontId="173" fillId="33" borderId="0" applyNumberFormat="0" applyBorder="0" applyAlignment="0" applyProtection="0"/>
    <xf numFmtId="0" fontId="173" fillId="35" borderId="0" applyNumberFormat="0" applyBorder="0" applyAlignment="0" applyProtection="0"/>
    <xf numFmtId="0" fontId="173" fillId="36" borderId="0" applyNumberFormat="0" applyBorder="0" applyAlignment="0" applyProtection="0"/>
    <xf numFmtId="0" fontId="173" fillId="37" borderId="0" applyNumberFormat="0" applyBorder="0" applyAlignment="0" applyProtection="0"/>
    <xf numFmtId="0" fontId="173" fillId="39" borderId="0" applyNumberFormat="0" applyBorder="0" applyAlignment="0" applyProtection="0"/>
    <xf numFmtId="0" fontId="173" fillId="40" borderId="0" applyNumberFormat="0" applyBorder="0" applyAlignment="0" applyProtection="0"/>
    <xf numFmtId="0" fontId="173" fillId="41" borderId="0" applyNumberFormat="0" applyBorder="0" applyAlignment="0" applyProtection="0"/>
    <xf numFmtId="0" fontId="173" fillId="43" borderId="0" applyNumberFormat="0" applyBorder="0" applyAlignment="0" applyProtection="0"/>
    <xf numFmtId="0" fontId="173" fillId="44" borderId="0" applyNumberFormat="0" applyBorder="0" applyAlignment="0" applyProtection="0"/>
    <xf numFmtId="0" fontId="173" fillId="45" borderId="0" applyNumberFormat="0" applyBorder="0" applyAlignment="0" applyProtection="0"/>
    <xf numFmtId="0" fontId="173" fillId="47" borderId="0" applyNumberFormat="0" applyBorder="0" applyAlignment="0" applyProtection="0"/>
    <xf numFmtId="0" fontId="173" fillId="48" borderId="0" applyNumberFormat="0" applyBorder="0" applyAlignment="0" applyProtection="0"/>
    <xf numFmtId="0" fontId="173" fillId="49" borderId="0" applyNumberFormat="0" applyBorder="0" applyAlignment="0" applyProtection="0"/>
    <xf numFmtId="0" fontId="173" fillId="51" borderId="0" applyNumberFormat="0" applyBorder="0" applyAlignment="0" applyProtection="0"/>
    <xf numFmtId="0" fontId="173" fillId="52" borderId="0" applyNumberFormat="0" applyBorder="0" applyAlignment="0" applyProtection="0"/>
    <xf numFmtId="0" fontId="173" fillId="53" borderId="0" applyNumberFormat="0" applyBorder="0" applyAlignment="0" applyProtection="0"/>
    <xf numFmtId="0" fontId="172" fillId="0" borderId="0"/>
    <xf numFmtId="0" fontId="172" fillId="29" borderId="19" applyNumberFormat="0" applyFont="0" applyAlignment="0" applyProtection="0"/>
    <xf numFmtId="0" fontId="172" fillId="31" borderId="0" applyNumberFormat="0" applyBorder="0" applyAlignment="0" applyProtection="0"/>
    <xf numFmtId="0" fontId="172" fillId="32" borderId="0" applyNumberFormat="0" applyBorder="0" applyAlignment="0" applyProtection="0"/>
    <xf numFmtId="0" fontId="172" fillId="33" borderId="0" applyNumberFormat="0" applyBorder="0" applyAlignment="0" applyProtection="0"/>
    <xf numFmtId="0" fontId="172" fillId="35" borderId="0" applyNumberFormat="0" applyBorder="0" applyAlignment="0" applyProtection="0"/>
    <xf numFmtId="0" fontId="172" fillId="36" borderId="0" applyNumberFormat="0" applyBorder="0" applyAlignment="0" applyProtection="0"/>
    <xf numFmtId="0" fontId="172" fillId="37" borderId="0" applyNumberFormat="0" applyBorder="0" applyAlignment="0" applyProtection="0"/>
    <xf numFmtId="0" fontId="172" fillId="39" borderId="0" applyNumberFormat="0" applyBorder="0" applyAlignment="0" applyProtection="0"/>
    <xf numFmtId="0" fontId="172" fillId="40" borderId="0" applyNumberFormat="0" applyBorder="0" applyAlignment="0" applyProtection="0"/>
    <xf numFmtId="0" fontId="172" fillId="41" borderId="0" applyNumberFormat="0" applyBorder="0" applyAlignment="0" applyProtection="0"/>
    <xf numFmtId="0" fontId="172" fillId="43" borderId="0" applyNumberFormat="0" applyBorder="0" applyAlignment="0" applyProtection="0"/>
    <xf numFmtId="0" fontId="172" fillId="44" borderId="0" applyNumberFormat="0" applyBorder="0" applyAlignment="0" applyProtection="0"/>
    <xf numFmtId="0" fontId="172" fillId="45" borderId="0" applyNumberFormat="0" applyBorder="0" applyAlignment="0" applyProtection="0"/>
    <xf numFmtId="0" fontId="172" fillId="47" borderId="0" applyNumberFormat="0" applyBorder="0" applyAlignment="0" applyProtection="0"/>
    <xf numFmtId="0" fontId="172" fillId="48" borderId="0" applyNumberFormat="0" applyBorder="0" applyAlignment="0" applyProtection="0"/>
    <xf numFmtId="0" fontId="172" fillId="49" borderId="0" applyNumberFormat="0" applyBorder="0" applyAlignment="0" applyProtection="0"/>
    <xf numFmtId="0" fontId="172" fillId="51" borderId="0" applyNumberFormat="0" applyBorder="0" applyAlignment="0" applyProtection="0"/>
    <xf numFmtId="0" fontId="172" fillId="52" borderId="0" applyNumberFormat="0" applyBorder="0" applyAlignment="0" applyProtection="0"/>
    <xf numFmtId="0" fontId="172" fillId="53" borderId="0" applyNumberFormat="0" applyBorder="0" applyAlignment="0" applyProtection="0"/>
    <xf numFmtId="0" fontId="171" fillId="0" borderId="0"/>
    <xf numFmtId="0" fontId="171" fillId="29" borderId="19" applyNumberFormat="0" applyFont="0" applyAlignment="0" applyProtection="0"/>
    <xf numFmtId="0" fontId="171" fillId="31" borderId="0" applyNumberFormat="0" applyBorder="0" applyAlignment="0" applyProtection="0"/>
    <xf numFmtId="0" fontId="171" fillId="32" borderId="0" applyNumberFormat="0" applyBorder="0" applyAlignment="0" applyProtection="0"/>
    <xf numFmtId="0" fontId="171" fillId="33" borderId="0" applyNumberFormat="0" applyBorder="0" applyAlignment="0" applyProtection="0"/>
    <xf numFmtId="0" fontId="171" fillId="35" borderId="0" applyNumberFormat="0" applyBorder="0" applyAlignment="0" applyProtection="0"/>
    <xf numFmtId="0" fontId="171" fillId="36" borderId="0" applyNumberFormat="0" applyBorder="0" applyAlignment="0" applyProtection="0"/>
    <xf numFmtId="0" fontId="171" fillId="37" borderId="0" applyNumberFormat="0" applyBorder="0" applyAlignment="0" applyProtection="0"/>
    <xf numFmtId="0" fontId="171" fillId="39" borderId="0" applyNumberFormat="0" applyBorder="0" applyAlignment="0" applyProtection="0"/>
    <xf numFmtId="0" fontId="171" fillId="40" borderId="0" applyNumberFormat="0" applyBorder="0" applyAlignment="0" applyProtection="0"/>
    <xf numFmtId="0" fontId="171" fillId="41" borderId="0" applyNumberFormat="0" applyBorder="0" applyAlignment="0" applyProtection="0"/>
    <xf numFmtId="0" fontId="171" fillId="43" borderId="0" applyNumberFormat="0" applyBorder="0" applyAlignment="0" applyProtection="0"/>
    <xf numFmtId="0" fontId="171" fillId="44" borderId="0" applyNumberFormat="0" applyBorder="0" applyAlignment="0" applyProtection="0"/>
    <xf numFmtId="0" fontId="171" fillId="45" borderId="0" applyNumberFormat="0" applyBorder="0" applyAlignment="0" applyProtection="0"/>
    <xf numFmtId="0" fontId="171" fillId="47" borderId="0" applyNumberFormat="0" applyBorder="0" applyAlignment="0" applyProtection="0"/>
    <xf numFmtId="0" fontId="171" fillId="48" borderId="0" applyNumberFormat="0" applyBorder="0" applyAlignment="0" applyProtection="0"/>
    <xf numFmtId="0" fontId="171" fillId="49" borderId="0" applyNumberFormat="0" applyBorder="0" applyAlignment="0" applyProtection="0"/>
    <xf numFmtId="0" fontId="171" fillId="51" borderId="0" applyNumberFormat="0" applyBorder="0" applyAlignment="0" applyProtection="0"/>
    <xf numFmtId="0" fontId="171" fillId="52" borderId="0" applyNumberFormat="0" applyBorder="0" applyAlignment="0" applyProtection="0"/>
    <xf numFmtId="0" fontId="171" fillId="53" borderId="0" applyNumberFormat="0" applyBorder="0" applyAlignment="0" applyProtection="0"/>
    <xf numFmtId="0" fontId="170" fillId="0" borderId="0"/>
    <xf numFmtId="0" fontId="170" fillId="29" borderId="19" applyNumberFormat="0" applyFont="0" applyAlignment="0" applyProtection="0"/>
    <xf numFmtId="0" fontId="170" fillId="31" borderId="0" applyNumberFormat="0" applyBorder="0" applyAlignment="0" applyProtection="0"/>
    <xf numFmtId="0" fontId="170" fillId="32" borderId="0" applyNumberFormat="0" applyBorder="0" applyAlignment="0" applyProtection="0"/>
    <xf numFmtId="0" fontId="170" fillId="33" borderId="0" applyNumberFormat="0" applyBorder="0" applyAlignment="0" applyProtection="0"/>
    <xf numFmtId="0" fontId="170" fillId="35" borderId="0" applyNumberFormat="0" applyBorder="0" applyAlignment="0" applyProtection="0"/>
    <xf numFmtId="0" fontId="170" fillId="36" borderId="0" applyNumberFormat="0" applyBorder="0" applyAlignment="0" applyProtection="0"/>
    <xf numFmtId="0" fontId="170" fillId="37" borderId="0" applyNumberFormat="0" applyBorder="0" applyAlignment="0" applyProtection="0"/>
    <xf numFmtId="0" fontId="170" fillId="39" borderId="0" applyNumberFormat="0" applyBorder="0" applyAlignment="0" applyProtection="0"/>
    <xf numFmtId="0" fontId="170" fillId="40" borderId="0" applyNumberFormat="0" applyBorder="0" applyAlignment="0" applyProtection="0"/>
    <xf numFmtId="0" fontId="170" fillId="41" borderId="0" applyNumberFormat="0" applyBorder="0" applyAlignment="0" applyProtection="0"/>
    <xf numFmtId="0" fontId="170" fillId="43" borderId="0" applyNumberFormat="0" applyBorder="0" applyAlignment="0" applyProtection="0"/>
    <xf numFmtId="0" fontId="170" fillId="44" borderId="0" applyNumberFormat="0" applyBorder="0" applyAlignment="0" applyProtection="0"/>
    <xf numFmtId="0" fontId="170" fillId="45" borderId="0" applyNumberFormat="0" applyBorder="0" applyAlignment="0" applyProtection="0"/>
    <xf numFmtId="0" fontId="170" fillId="47" borderId="0" applyNumberFormat="0" applyBorder="0" applyAlignment="0" applyProtection="0"/>
    <xf numFmtId="0" fontId="170" fillId="48" borderId="0" applyNumberFormat="0" applyBorder="0" applyAlignment="0" applyProtection="0"/>
    <xf numFmtId="0" fontId="170" fillId="49" borderId="0" applyNumberFormat="0" applyBorder="0" applyAlignment="0" applyProtection="0"/>
    <xf numFmtId="0" fontId="170" fillId="51" borderId="0" applyNumberFormat="0" applyBorder="0" applyAlignment="0" applyProtection="0"/>
    <xf numFmtId="0" fontId="170" fillId="52" borderId="0" applyNumberFormat="0" applyBorder="0" applyAlignment="0" applyProtection="0"/>
    <xf numFmtId="0" fontId="170" fillId="53" borderId="0" applyNumberFormat="0" applyBorder="0" applyAlignment="0" applyProtection="0"/>
    <xf numFmtId="0" fontId="169" fillId="0" borderId="0"/>
    <xf numFmtId="0" fontId="169" fillId="29" borderId="19" applyNumberFormat="0" applyFont="0" applyAlignment="0" applyProtection="0"/>
    <xf numFmtId="0" fontId="169" fillId="31" borderId="0" applyNumberFormat="0" applyBorder="0" applyAlignment="0" applyProtection="0"/>
    <xf numFmtId="0" fontId="169" fillId="32" borderId="0" applyNumberFormat="0" applyBorder="0" applyAlignment="0" applyProtection="0"/>
    <xf numFmtId="0" fontId="169" fillId="33" borderId="0" applyNumberFormat="0" applyBorder="0" applyAlignment="0" applyProtection="0"/>
    <xf numFmtId="0" fontId="169" fillId="35" borderId="0" applyNumberFormat="0" applyBorder="0" applyAlignment="0" applyProtection="0"/>
    <xf numFmtId="0" fontId="169" fillId="36" borderId="0" applyNumberFormat="0" applyBorder="0" applyAlignment="0" applyProtection="0"/>
    <xf numFmtId="0" fontId="169" fillId="37" borderId="0" applyNumberFormat="0" applyBorder="0" applyAlignment="0" applyProtection="0"/>
    <xf numFmtId="0" fontId="169" fillId="39" borderId="0" applyNumberFormat="0" applyBorder="0" applyAlignment="0" applyProtection="0"/>
    <xf numFmtId="0" fontId="169" fillId="40" borderId="0" applyNumberFormat="0" applyBorder="0" applyAlignment="0" applyProtection="0"/>
    <xf numFmtId="0" fontId="169" fillId="41" borderId="0" applyNumberFormat="0" applyBorder="0" applyAlignment="0" applyProtection="0"/>
    <xf numFmtId="0" fontId="169" fillId="43" borderId="0" applyNumberFormat="0" applyBorder="0" applyAlignment="0" applyProtection="0"/>
    <xf numFmtId="0" fontId="169" fillId="44" borderId="0" applyNumberFormat="0" applyBorder="0" applyAlignment="0" applyProtection="0"/>
    <xf numFmtId="0" fontId="169" fillId="45" borderId="0" applyNumberFormat="0" applyBorder="0" applyAlignment="0" applyProtection="0"/>
    <xf numFmtId="0" fontId="169" fillId="47" borderId="0" applyNumberFormat="0" applyBorder="0" applyAlignment="0" applyProtection="0"/>
    <xf numFmtId="0" fontId="169" fillId="48" borderId="0" applyNumberFormat="0" applyBorder="0" applyAlignment="0" applyProtection="0"/>
    <xf numFmtId="0" fontId="169" fillId="49" borderId="0" applyNumberFormat="0" applyBorder="0" applyAlignment="0" applyProtection="0"/>
    <xf numFmtId="0" fontId="169" fillId="51" borderId="0" applyNumberFormat="0" applyBorder="0" applyAlignment="0" applyProtection="0"/>
    <xf numFmtId="0" fontId="169" fillId="52" borderId="0" applyNumberFormat="0" applyBorder="0" applyAlignment="0" applyProtection="0"/>
    <xf numFmtId="0" fontId="169" fillId="53" borderId="0" applyNumberFormat="0" applyBorder="0" applyAlignment="0" applyProtection="0"/>
    <xf numFmtId="0" fontId="168" fillId="0" borderId="0"/>
    <xf numFmtId="0" fontId="168" fillId="29" borderId="19" applyNumberFormat="0" applyFont="0" applyAlignment="0" applyProtection="0"/>
    <xf numFmtId="0" fontId="168" fillId="31" borderId="0" applyNumberFormat="0" applyBorder="0" applyAlignment="0" applyProtection="0"/>
    <xf numFmtId="0" fontId="168" fillId="32" borderId="0" applyNumberFormat="0" applyBorder="0" applyAlignment="0" applyProtection="0"/>
    <xf numFmtId="0" fontId="168" fillId="33" borderId="0" applyNumberFormat="0" applyBorder="0" applyAlignment="0" applyProtection="0"/>
    <xf numFmtId="0" fontId="168" fillId="35" borderId="0" applyNumberFormat="0" applyBorder="0" applyAlignment="0" applyProtection="0"/>
    <xf numFmtId="0" fontId="168" fillId="36" borderId="0" applyNumberFormat="0" applyBorder="0" applyAlignment="0" applyProtection="0"/>
    <xf numFmtId="0" fontId="168" fillId="37" borderId="0" applyNumberFormat="0" applyBorder="0" applyAlignment="0" applyProtection="0"/>
    <xf numFmtId="0" fontId="168" fillId="39" borderId="0" applyNumberFormat="0" applyBorder="0" applyAlignment="0" applyProtection="0"/>
    <xf numFmtId="0" fontId="168" fillId="40" borderId="0" applyNumberFormat="0" applyBorder="0" applyAlignment="0" applyProtection="0"/>
    <xf numFmtId="0" fontId="168" fillId="41" borderId="0" applyNumberFormat="0" applyBorder="0" applyAlignment="0" applyProtection="0"/>
    <xf numFmtId="0" fontId="168" fillId="43" borderId="0" applyNumberFormat="0" applyBorder="0" applyAlignment="0" applyProtection="0"/>
    <xf numFmtId="0" fontId="168" fillId="44" borderId="0" applyNumberFormat="0" applyBorder="0" applyAlignment="0" applyProtection="0"/>
    <xf numFmtId="0" fontId="168" fillId="45" borderId="0" applyNumberFormat="0" applyBorder="0" applyAlignment="0" applyProtection="0"/>
    <xf numFmtId="0" fontId="168" fillId="47" borderId="0" applyNumberFormat="0" applyBorder="0" applyAlignment="0" applyProtection="0"/>
    <xf numFmtId="0" fontId="168" fillId="48" borderId="0" applyNumberFormat="0" applyBorder="0" applyAlignment="0" applyProtection="0"/>
    <xf numFmtId="0" fontId="168" fillId="49" borderId="0" applyNumberFormat="0" applyBorder="0" applyAlignment="0" applyProtection="0"/>
    <xf numFmtId="0" fontId="168" fillId="51" borderId="0" applyNumberFormat="0" applyBorder="0" applyAlignment="0" applyProtection="0"/>
    <xf numFmtId="0" fontId="168" fillId="52" borderId="0" applyNumberFormat="0" applyBorder="0" applyAlignment="0" applyProtection="0"/>
    <xf numFmtId="0" fontId="168" fillId="53" borderId="0" applyNumberFormat="0" applyBorder="0" applyAlignment="0" applyProtection="0"/>
    <xf numFmtId="0" fontId="167" fillId="0" borderId="0"/>
    <xf numFmtId="0" fontId="167" fillId="29" borderId="19" applyNumberFormat="0" applyFont="0" applyAlignment="0" applyProtection="0"/>
    <xf numFmtId="0" fontId="167" fillId="31" borderId="0" applyNumberFormat="0" applyBorder="0" applyAlignment="0" applyProtection="0"/>
    <xf numFmtId="0" fontId="167" fillId="32" borderId="0" applyNumberFormat="0" applyBorder="0" applyAlignment="0" applyProtection="0"/>
    <xf numFmtId="0" fontId="167" fillId="33" borderId="0" applyNumberFormat="0" applyBorder="0" applyAlignment="0" applyProtection="0"/>
    <xf numFmtId="0" fontId="167" fillId="35" borderId="0" applyNumberFormat="0" applyBorder="0" applyAlignment="0" applyProtection="0"/>
    <xf numFmtId="0" fontId="167" fillId="36" borderId="0" applyNumberFormat="0" applyBorder="0" applyAlignment="0" applyProtection="0"/>
    <xf numFmtId="0" fontId="167" fillId="37" borderId="0" applyNumberFormat="0" applyBorder="0" applyAlignment="0" applyProtection="0"/>
    <xf numFmtId="0" fontId="167" fillId="39" borderId="0" applyNumberFormat="0" applyBorder="0" applyAlignment="0" applyProtection="0"/>
    <xf numFmtId="0" fontId="167" fillId="40" borderId="0" applyNumberFormat="0" applyBorder="0" applyAlignment="0" applyProtection="0"/>
    <xf numFmtId="0" fontId="167" fillId="41" borderId="0" applyNumberFormat="0" applyBorder="0" applyAlignment="0" applyProtection="0"/>
    <xf numFmtId="0" fontId="167" fillId="43" borderId="0" applyNumberFormat="0" applyBorder="0" applyAlignment="0" applyProtection="0"/>
    <xf numFmtId="0" fontId="167" fillId="44" borderId="0" applyNumberFormat="0" applyBorder="0" applyAlignment="0" applyProtection="0"/>
    <xf numFmtId="0" fontId="167" fillId="45" borderId="0" applyNumberFormat="0" applyBorder="0" applyAlignment="0" applyProtection="0"/>
    <xf numFmtId="0" fontId="167" fillId="47" borderId="0" applyNumberFormat="0" applyBorder="0" applyAlignment="0" applyProtection="0"/>
    <xf numFmtId="0" fontId="167" fillId="48" borderId="0" applyNumberFormat="0" applyBorder="0" applyAlignment="0" applyProtection="0"/>
    <xf numFmtId="0" fontId="167" fillId="49" borderId="0" applyNumberFormat="0" applyBorder="0" applyAlignment="0" applyProtection="0"/>
    <xf numFmtId="0" fontId="167" fillId="51" borderId="0" applyNumberFormat="0" applyBorder="0" applyAlignment="0" applyProtection="0"/>
    <xf numFmtId="0" fontId="167" fillId="52" borderId="0" applyNumberFormat="0" applyBorder="0" applyAlignment="0" applyProtection="0"/>
    <xf numFmtId="0" fontId="167" fillId="53" borderId="0" applyNumberFormat="0" applyBorder="0" applyAlignment="0" applyProtection="0"/>
    <xf numFmtId="0" fontId="166" fillId="0" borderId="0"/>
    <xf numFmtId="0" fontId="166" fillId="29" borderId="19" applyNumberFormat="0" applyFont="0" applyAlignment="0" applyProtection="0"/>
    <xf numFmtId="0" fontId="166" fillId="31" borderId="0" applyNumberFormat="0" applyBorder="0" applyAlignment="0" applyProtection="0"/>
    <xf numFmtId="0" fontId="166" fillId="32" borderId="0" applyNumberFormat="0" applyBorder="0" applyAlignment="0" applyProtection="0"/>
    <xf numFmtId="0" fontId="166" fillId="33" borderId="0" applyNumberFormat="0" applyBorder="0" applyAlignment="0" applyProtection="0"/>
    <xf numFmtId="0" fontId="166" fillId="35" borderId="0" applyNumberFormat="0" applyBorder="0" applyAlignment="0" applyProtection="0"/>
    <xf numFmtId="0" fontId="166" fillId="36" borderId="0" applyNumberFormat="0" applyBorder="0" applyAlignment="0" applyProtection="0"/>
    <xf numFmtId="0" fontId="166" fillId="37" borderId="0" applyNumberFormat="0" applyBorder="0" applyAlignment="0" applyProtection="0"/>
    <xf numFmtId="0" fontId="166" fillId="39" borderId="0" applyNumberFormat="0" applyBorder="0" applyAlignment="0" applyProtection="0"/>
    <xf numFmtId="0" fontId="166" fillId="40" borderId="0" applyNumberFormat="0" applyBorder="0" applyAlignment="0" applyProtection="0"/>
    <xf numFmtId="0" fontId="166" fillId="41" borderId="0" applyNumberFormat="0" applyBorder="0" applyAlignment="0" applyProtection="0"/>
    <xf numFmtId="0" fontId="166" fillId="43" borderId="0" applyNumberFormat="0" applyBorder="0" applyAlignment="0" applyProtection="0"/>
    <xf numFmtId="0" fontId="166" fillId="44" borderId="0" applyNumberFormat="0" applyBorder="0" applyAlignment="0" applyProtection="0"/>
    <xf numFmtId="0" fontId="166" fillId="45" borderId="0" applyNumberFormat="0" applyBorder="0" applyAlignment="0" applyProtection="0"/>
    <xf numFmtId="0" fontId="166" fillId="47" borderId="0" applyNumberFormat="0" applyBorder="0" applyAlignment="0" applyProtection="0"/>
    <xf numFmtId="0" fontId="166" fillId="48" borderId="0" applyNumberFormat="0" applyBorder="0" applyAlignment="0" applyProtection="0"/>
    <xf numFmtId="0" fontId="166" fillId="49" borderId="0" applyNumberFormat="0" applyBorder="0" applyAlignment="0" applyProtection="0"/>
    <xf numFmtId="0" fontId="166" fillId="51" borderId="0" applyNumberFormat="0" applyBorder="0" applyAlignment="0" applyProtection="0"/>
    <xf numFmtId="0" fontId="166" fillId="52" borderId="0" applyNumberFormat="0" applyBorder="0" applyAlignment="0" applyProtection="0"/>
    <xf numFmtId="0" fontId="166" fillId="53" borderId="0" applyNumberFormat="0" applyBorder="0" applyAlignment="0" applyProtection="0"/>
    <xf numFmtId="0" fontId="165" fillId="0" borderId="0"/>
    <xf numFmtId="0" fontId="165" fillId="29" borderId="19" applyNumberFormat="0" applyFont="0" applyAlignment="0" applyProtection="0"/>
    <xf numFmtId="0" fontId="165" fillId="31" borderId="0" applyNumberFormat="0" applyBorder="0" applyAlignment="0" applyProtection="0"/>
    <xf numFmtId="0" fontId="165" fillId="32" borderId="0" applyNumberFormat="0" applyBorder="0" applyAlignment="0" applyProtection="0"/>
    <xf numFmtId="0" fontId="165" fillId="33" borderId="0" applyNumberFormat="0" applyBorder="0" applyAlignment="0" applyProtection="0"/>
    <xf numFmtId="0" fontId="165" fillId="35" borderId="0" applyNumberFormat="0" applyBorder="0" applyAlignment="0" applyProtection="0"/>
    <xf numFmtId="0" fontId="165" fillId="36" borderId="0" applyNumberFormat="0" applyBorder="0" applyAlignment="0" applyProtection="0"/>
    <xf numFmtId="0" fontId="165" fillId="37" borderId="0" applyNumberFormat="0" applyBorder="0" applyAlignment="0" applyProtection="0"/>
    <xf numFmtId="0" fontId="165" fillId="39" borderId="0" applyNumberFormat="0" applyBorder="0" applyAlignment="0" applyProtection="0"/>
    <xf numFmtId="0" fontId="165" fillId="40" borderId="0" applyNumberFormat="0" applyBorder="0" applyAlignment="0" applyProtection="0"/>
    <xf numFmtId="0" fontId="165" fillId="41" borderId="0" applyNumberFormat="0" applyBorder="0" applyAlignment="0" applyProtection="0"/>
    <xf numFmtId="0" fontId="165" fillId="43" borderId="0" applyNumberFormat="0" applyBorder="0" applyAlignment="0" applyProtection="0"/>
    <xf numFmtId="0" fontId="165" fillId="44" borderId="0" applyNumberFormat="0" applyBorder="0" applyAlignment="0" applyProtection="0"/>
    <xf numFmtId="0" fontId="165" fillId="45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9" borderId="0" applyNumberFormat="0" applyBorder="0" applyAlignment="0" applyProtection="0"/>
    <xf numFmtId="0" fontId="165" fillId="51" borderId="0" applyNumberFormat="0" applyBorder="0" applyAlignment="0" applyProtection="0"/>
    <xf numFmtId="0" fontId="165" fillId="52" borderId="0" applyNumberFormat="0" applyBorder="0" applyAlignment="0" applyProtection="0"/>
    <xf numFmtId="0" fontId="165" fillId="53" borderId="0" applyNumberFormat="0" applyBorder="0" applyAlignment="0" applyProtection="0"/>
    <xf numFmtId="0" fontId="164" fillId="0" borderId="0"/>
    <xf numFmtId="0" fontId="164" fillId="29" borderId="19" applyNumberFormat="0" applyFont="0" applyAlignment="0" applyProtection="0"/>
    <xf numFmtId="0" fontId="164" fillId="31" borderId="0" applyNumberFormat="0" applyBorder="0" applyAlignment="0" applyProtection="0"/>
    <xf numFmtId="0" fontId="164" fillId="32" borderId="0" applyNumberFormat="0" applyBorder="0" applyAlignment="0" applyProtection="0"/>
    <xf numFmtId="0" fontId="164" fillId="33" borderId="0" applyNumberFormat="0" applyBorder="0" applyAlignment="0" applyProtection="0"/>
    <xf numFmtId="0" fontId="164" fillId="35" borderId="0" applyNumberFormat="0" applyBorder="0" applyAlignment="0" applyProtection="0"/>
    <xf numFmtId="0" fontId="164" fillId="36" borderId="0" applyNumberFormat="0" applyBorder="0" applyAlignment="0" applyProtection="0"/>
    <xf numFmtId="0" fontId="164" fillId="37" borderId="0" applyNumberFormat="0" applyBorder="0" applyAlignment="0" applyProtection="0"/>
    <xf numFmtId="0" fontId="164" fillId="39" borderId="0" applyNumberFormat="0" applyBorder="0" applyAlignment="0" applyProtection="0"/>
    <xf numFmtId="0" fontId="164" fillId="40" borderId="0" applyNumberFormat="0" applyBorder="0" applyAlignment="0" applyProtection="0"/>
    <xf numFmtId="0" fontId="164" fillId="41" borderId="0" applyNumberFormat="0" applyBorder="0" applyAlignment="0" applyProtection="0"/>
    <xf numFmtId="0" fontId="164" fillId="43" borderId="0" applyNumberFormat="0" applyBorder="0" applyAlignment="0" applyProtection="0"/>
    <xf numFmtId="0" fontId="164" fillId="44" borderId="0" applyNumberFormat="0" applyBorder="0" applyAlignment="0" applyProtection="0"/>
    <xf numFmtId="0" fontId="164" fillId="45" borderId="0" applyNumberFormat="0" applyBorder="0" applyAlignment="0" applyProtection="0"/>
    <xf numFmtId="0" fontId="164" fillId="47" borderId="0" applyNumberFormat="0" applyBorder="0" applyAlignment="0" applyProtection="0"/>
    <xf numFmtId="0" fontId="164" fillId="48" borderId="0" applyNumberFormat="0" applyBorder="0" applyAlignment="0" applyProtection="0"/>
    <xf numFmtId="0" fontId="164" fillId="49" borderId="0" applyNumberFormat="0" applyBorder="0" applyAlignment="0" applyProtection="0"/>
    <xf numFmtId="0" fontId="164" fillId="51" borderId="0" applyNumberFormat="0" applyBorder="0" applyAlignment="0" applyProtection="0"/>
    <xf numFmtId="0" fontId="164" fillId="52" borderId="0" applyNumberFormat="0" applyBorder="0" applyAlignment="0" applyProtection="0"/>
    <xf numFmtId="0" fontId="164" fillId="53" borderId="0" applyNumberFormat="0" applyBorder="0" applyAlignment="0" applyProtection="0"/>
    <xf numFmtId="0" fontId="163" fillId="0" borderId="0"/>
    <xf numFmtId="0" fontId="163" fillId="29" borderId="19" applyNumberFormat="0" applyFont="0" applyAlignment="0" applyProtection="0"/>
    <xf numFmtId="0" fontId="163" fillId="31" borderId="0" applyNumberFormat="0" applyBorder="0" applyAlignment="0" applyProtection="0"/>
    <xf numFmtId="0" fontId="163" fillId="32" borderId="0" applyNumberFormat="0" applyBorder="0" applyAlignment="0" applyProtection="0"/>
    <xf numFmtId="0" fontId="163" fillId="33" borderId="0" applyNumberFormat="0" applyBorder="0" applyAlignment="0" applyProtection="0"/>
    <xf numFmtId="0" fontId="163" fillId="35" borderId="0" applyNumberFormat="0" applyBorder="0" applyAlignment="0" applyProtection="0"/>
    <xf numFmtId="0" fontId="163" fillId="36" borderId="0" applyNumberFormat="0" applyBorder="0" applyAlignment="0" applyProtection="0"/>
    <xf numFmtId="0" fontId="163" fillId="37" borderId="0" applyNumberFormat="0" applyBorder="0" applyAlignment="0" applyProtection="0"/>
    <xf numFmtId="0" fontId="163" fillId="39" borderId="0" applyNumberFormat="0" applyBorder="0" applyAlignment="0" applyProtection="0"/>
    <xf numFmtId="0" fontId="163" fillId="40" borderId="0" applyNumberFormat="0" applyBorder="0" applyAlignment="0" applyProtection="0"/>
    <xf numFmtId="0" fontId="163" fillId="41" borderId="0" applyNumberFormat="0" applyBorder="0" applyAlignment="0" applyProtection="0"/>
    <xf numFmtId="0" fontId="163" fillId="43" borderId="0" applyNumberFormat="0" applyBorder="0" applyAlignment="0" applyProtection="0"/>
    <xf numFmtId="0" fontId="163" fillId="44" borderId="0" applyNumberFormat="0" applyBorder="0" applyAlignment="0" applyProtection="0"/>
    <xf numFmtId="0" fontId="163" fillId="45" borderId="0" applyNumberFormat="0" applyBorder="0" applyAlignment="0" applyProtection="0"/>
    <xf numFmtId="0" fontId="163" fillId="47" borderId="0" applyNumberFormat="0" applyBorder="0" applyAlignment="0" applyProtection="0"/>
    <xf numFmtId="0" fontId="163" fillId="48" borderId="0" applyNumberFormat="0" applyBorder="0" applyAlignment="0" applyProtection="0"/>
    <xf numFmtId="0" fontId="163" fillId="49" borderId="0" applyNumberFormat="0" applyBorder="0" applyAlignment="0" applyProtection="0"/>
    <xf numFmtId="0" fontId="163" fillId="51" borderId="0" applyNumberFormat="0" applyBorder="0" applyAlignment="0" applyProtection="0"/>
    <xf numFmtId="0" fontId="163" fillId="52" borderId="0" applyNumberFormat="0" applyBorder="0" applyAlignment="0" applyProtection="0"/>
    <xf numFmtId="0" fontId="163" fillId="53" borderId="0" applyNumberFormat="0" applyBorder="0" applyAlignment="0" applyProtection="0"/>
    <xf numFmtId="0" fontId="162" fillId="0" borderId="0"/>
    <xf numFmtId="0" fontId="162" fillId="29" borderId="19" applyNumberFormat="0" applyFont="0" applyAlignment="0" applyProtection="0"/>
    <xf numFmtId="0" fontId="162" fillId="31" borderId="0" applyNumberFormat="0" applyBorder="0" applyAlignment="0" applyProtection="0"/>
    <xf numFmtId="0" fontId="162" fillId="32" borderId="0" applyNumberFormat="0" applyBorder="0" applyAlignment="0" applyProtection="0"/>
    <xf numFmtId="0" fontId="162" fillId="33" borderId="0" applyNumberFormat="0" applyBorder="0" applyAlignment="0" applyProtection="0"/>
    <xf numFmtId="0" fontId="162" fillId="35" borderId="0" applyNumberFormat="0" applyBorder="0" applyAlignment="0" applyProtection="0"/>
    <xf numFmtId="0" fontId="162" fillId="36" borderId="0" applyNumberFormat="0" applyBorder="0" applyAlignment="0" applyProtection="0"/>
    <xf numFmtId="0" fontId="162" fillId="37" borderId="0" applyNumberFormat="0" applyBorder="0" applyAlignment="0" applyProtection="0"/>
    <xf numFmtId="0" fontId="162" fillId="39" borderId="0" applyNumberFormat="0" applyBorder="0" applyAlignment="0" applyProtection="0"/>
    <xf numFmtId="0" fontId="162" fillId="40" borderId="0" applyNumberFormat="0" applyBorder="0" applyAlignment="0" applyProtection="0"/>
    <xf numFmtId="0" fontId="162" fillId="41" borderId="0" applyNumberFormat="0" applyBorder="0" applyAlignment="0" applyProtection="0"/>
    <xf numFmtId="0" fontId="162" fillId="43" borderId="0" applyNumberFormat="0" applyBorder="0" applyAlignment="0" applyProtection="0"/>
    <xf numFmtId="0" fontId="162" fillId="44" borderId="0" applyNumberFormat="0" applyBorder="0" applyAlignment="0" applyProtection="0"/>
    <xf numFmtId="0" fontId="162" fillId="45" borderId="0" applyNumberFormat="0" applyBorder="0" applyAlignment="0" applyProtection="0"/>
    <xf numFmtId="0" fontId="162" fillId="47" borderId="0" applyNumberFormat="0" applyBorder="0" applyAlignment="0" applyProtection="0"/>
    <xf numFmtId="0" fontId="162" fillId="48" borderId="0" applyNumberFormat="0" applyBorder="0" applyAlignment="0" applyProtection="0"/>
    <xf numFmtId="0" fontId="162" fillId="49" borderId="0" applyNumberFormat="0" applyBorder="0" applyAlignment="0" applyProtection="0"/>
    <xf numFmtId="0" fontId="162" fillId="51" borderId="0" applyNumberFormat="0" applyBorder="0" applyAlignment="0" applyProtection="0"/>
    <xf numFmtId="0" fontId="162" fillId="52" borderId="0" applyNumberFormat="0" applyBorder="0" applyAlignment="0" applyProtection="0"/>
    <xf numFmtId="0" fontId="162" fillId="53" borderId="0" applyNumberFormat="0" applyBorder="0" applyAlignment="0" applyProtection="0"/>
    <xf numFmtId="0" fontId="161" fillId="0" borderId="0"/>
    <xf numFmtId="0" fontId="161" fillId="29" borderId="19" applyNumberFormat="0" applyFont="0" applyAlignment="0" applyProtection="0"/>
    <xf numFmtId="0" fontId="161" fillId="31" borderId="0" applyNumberFormat="0" applyBorder="0" applyAlignment="0" applyProtection="0"/>
    <xf numFmtId="0" fontId="161" fillId="32" borderId="0" applyNumberFormat="0" applyBorder="0" applyAlignment="0" applyProtection="0"/>
    <xf numFmtId="0" fontId="161" fillId="33" borderId="0" applyNumberFormat="0" applyBorder="0" applyAlignment="0" applyProtection="0"/>
    <xf numFmtId="0" fontId="161" fillId="35" borderId="0" applyNumberFormat="0" applyBorder="0" applyAlignment="0" applyProtection="0"/>
    <xf numFmtId="0" fontId="161" fillId="36" borderId="0" applyNumberFormat="0" applyBorder="0" applyAlignment="0" applyProtection="0"/>
    <xf numFmtId="0" fontId="161" fillId="37" borderId="0" applyNumberFormat="0" applyBorder="0" applyAlignment="0" applyProtection="0"/>
    <xf numFmtId="0" fontId="161" fillId="39" borderId="0" applyNumberFormat="0" applyBorder="0" applyAlignment="0" applyProtection="0"/>
    <xf numFmtId="0" fontId="161" fillId="40" borderId="0" applyNumberFormat="0" applyBorder="0" applyAlignment="0" applyProtection="0"/>
    <xf numFmtId="0" fontId="161" fillId="41" borderId="0" applyNumberFormat="0" applyBorder="0" applyAlignment="0" applyProtection="0"/>
    <xf numFmtId="0" fontId="161" fillId="43" borderId="0" applyNumberFormat="0" applyBorder="0" applyAlignment="0" applyProtection="0"/>
    <xf numFmtId="0" fontId="161" fillId="44" borderId="0" applyNumberFormat="0" applyBorder="0" applyAlignment="0" applyProtection="0"/>
    <xf numFmtId="0" fontId="161" fillId="45" borderId="0" applyNumberFormat="0" applyBorder="0" applyAlignment="0" applyProtection="0"/>
    <xf numFmtId="0" fontId="161" fillId="47" borderId="0" applyNumberFormat="0" applyBorder="0" applyAlignment="0" applyProtection="0"/>
    <xf numFmtId="0" fontId="161" fillId="48" borderId="0" applyNumberFormat="0" applyBorder="0" applyAlignment="0" applyProtection="0"/>
    <xf numFmtId="0" fontId="161" fillId="49" borderId="0" applyNumberFormat="0" applyBorder="0" applyAlignment="0" applyProtection="0"/>
    <xf numFmtId="0" fontId="161" fillId="51" borderId="0" applyNumberFormat="0" applyBorder="0" applyAlignment="0" applyProtection="0"/>
    <xf numFmtId="0" fontId="161" fillId="52" borderId="0" applyNumberFormat="0" applyBorder="0" applyAlignment="0" applyProtection="0"/>
    <xf numFmtId="0" fontId="161" fillId="53" borderId="0" applyNumberFormat="0" applyBorder="0" applyAlignment="0" applyProtection="0"/>
    <xf numFmtId="0" fontId="160" fillId="0" borderId="0"/>
    <xf numFmtId="0" fontId="160" fillId="29" borderId="19" applyNumberFormat="0" applyFont="0" applyAlignment="0" applyProtection="0"/>
    <xf numFmtId="0" fontId="160" fillId="31" borderId="0" applyNumberFormat="0" applyBorder="0" applyAlignment="0" applyProtection="0"/>
    <xf numFmtId="0" fontId="160" fillId="32" borderId="0" applyNumberFormat="0" applyBorder="0" applyAlignment="0" applyProtection="0"/>
    <xf numFmtId="0" fontId="160" fillId="33" borderId="0" applyNumberFormat="0" applyBorder="0" applyAlignment="0" applyProtection="0"/>
    <xf numFmtId="0" fontId="160" fillId="35" borderId="0" applyNumberFormat="0" applyBorder="0" applyAlignment="0" applyProtection="0"/>
    <xf numFmtId="0" fontId="160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9" borderId="0" applyNumberFormat="0" applyBorder="0" applyAlignment="0" applyProtection="0"/>
    <xf numFmtId="0" fontId="160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3" borderId="0" applyNumberFormat="0" applyBorder="0" applyAlignment="0" applyProtection="0"/>
    <xf numFmtId="0" fontId="160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7" borderId="0" applyNumberFormat="0" applyBorder="0" applyAlignment="0" applyProtection="0"/>
    <xf numFmtId="0" fontId="160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1" borderId="0" applyNumberFormat="0" applyBorder="0" applyAlignment="0" applyProtection="0"/>
    <xf numFmtId="0" fontId="160" fillId="52" borderId="0" applyNumberFormat="0" applyBorder="0" applyAlignment="0" applyProtection="0"/>
    <xf numFmtId="0" fontId="160" fillId="53" borderId="0" applyNumberFormat="0" applyBorder="0" applyAlignment="0" applyProtection="0"/>
    <xf numFmtId="0" fontId="159" fillId="0" borderId="0"/>
    <xf numFmtId="0" fontId="159" fillId="29" borderId="19" applyNumberFormat="0" applyFont="0" applyAlignment="0" applyProtection="0"/>
    <xf numFmtId="0" fontId="159" fillId="31" borderId="0" applyNumberFormat="0" applyBorder="0" applyAlignment="0" applyProtection="0"/>
    <xf numFmtId="0" fontId="159" fillId="32" borderId="0" applyNumberFormat="0" applyBorder="0" applyAlignment="0" applyProtection="0"/>
    <xf numFmtId="0" fontId="159" fillId="33" borderId="0" applyNumberFormat="0" applyBorder="0" applyAlignment="0" applyProtection="0"/>
    <xf numFmtId="0" fontId="159" fillId="35" borderId="0" applyNumberFormat="0" applyBorder="0" applyAlignment="0" applyProtection="0"/>
    <xf numFmtId="0" fontId="159" fillId="36" borderId="0" applyNumberFormat="0" applyBorder="0" applyAlignment="0" applyProtection="0"/>
    <xf numFmtId="0" fontId="159" fillId="37" borderId="0" applyNumberFormat="0" applyBorder="0" applyAlignment="0" applyProtection="0"/>
    <xf numFmtId="0" fontId="159" fillId="39" borderId="0" applyNumberFormat="0" applyBorder="0" applyAlignment="0" applyProtection="0"/>
    <xf numFmtId="0" fontId="159" fillId="40" borderId="0" applyNumberFormat="0" applyBorder="0" applyAlignment="0" applyProtection="0"/>
    <xf numFmtId="0" fontId="159" fillId="41" borderId="0" applyNumberFormat="0" applyBorder="0" applyAlignment="0" applyProtection="0"/>
    <xf numFmtId="0" fontId="159" fillId="43" borderId="0" applyNumberFormat="0" applyBorder="0" applyAlignment="0" applyProtection="0"/>
    <xf numFmtId="0" fontId="159" fillId="44" borderId="0" applyNumberFormat="0" applyBorder="0" applyAlignment="0" applyProtection="0"/>
    <xf numFmtId="0" fontId="159" fillId="45" borderId="0" applyNumberFormat="0" applyBorder="0" applyAlignment="0" applyProtection="0"/>
    <xf numFmtId="0" fontId="159" fillId="47" borderId="0" applyNumberFormat="0" applyBorder="0" applyAlignment="0" applyProtection="0"/>
    <xf numFmtId="0" fontId="159" fillId="48" borderId="0" applyNumberFormat="0" applyBorder="0" applyAlignment="0" applyProtection="0"/>
    <xf numFmtId="0" fontId="159" fillId="49" borderId="0" applyNumberFormat="0" applyBorder="0" applyAlignment="0" applyProtection="0"/>
    <xf numFmtId="0" fontId="159" fillId="51" borderId="0" applyNumberFormat="0" applyBorder="0" applyAlignment="0" applyProtection="0"/>
    <xf numFmtId="0" fontId="159" fillId="52" borderId="0" applyNumberFormat="0" applyBorder="0" applyAlignment="0" applyProtection="0"/>
    <xf numFmtId="0" fontId="159" fillId="53" borderId="0" applyNumberFormat="0" applyBorder="0" applyAlignment="0" applyProtection="0"/>
    <xf numFmtId="0" fontId="158" fillId="0" borderId="0"/>
    <xf numFmtId="0" fontId="158" fillId="29" borderId="19" applyNumberFormat="0" applyFont="0" applyAlignment="0" applyProtection="0"/>
    <xf numFmtId="0" fontId="158" fillId="31" borderId="0" applyNumberFormat="0" applyBorder="0" applyAlignment="0" applyProtection="0"/>
    <xf numFmtId="0" fontId="158" fillId="32" borderId="0" applyNumberFormat="0" applyBorder="0" applyAlignment="0" applyProtection="0"/>
    <xf numFmtId="0" fontId="158" fillId="33" borderId="0" applyNumberFormat="0" applyBorder="0" applyAlignment="0" applyProtection="0"/>
    <xf numFmtId="0" fontId="158" fillId="35" borderId="0" applyNumberFormat="0" applyBorder="0" applyAlignment="0" applyProtection="0"/>
    <xf numFmtId="0" fontId="158" fillId="36" borderId="0" applyNumberFormat="0" applyBorder="0" applyAlignment="0" applyProtection="0"/>
    <xf numFmtId="0" fontId="158" fillId="37" borderId="0" applyNumberFormat="0" applyBorder="0" applyAlignment="0" applyProtection="0"/>
    <xf numFmtId="0" fontId="158" fillId="39" borderId="0" applyNumberFormat="0" applyBorder="0" applyAlignment="0" applyProtection="0"/>
    <xf numFmtId="0" fontId="158" fillId="40" borderId="0" applyNumberFormat="0" applyBorder="0" applyAlignment="0" applyProtection="0"/>
    <xf numFmtId="0" fontId="158" fillId="41" borderId="0" applyNumberFormat="0" applyBorder="0" applyAlignment="0" applyProtection="0"/>
    <xf numFmtId="0" fontId="158" fillId="43" borderId="0" applyNumberFormat="0" applyBorder="0" applyAlignment="0" applyProtection="0"/>
    <xf numFmtId="0" fontId="158" fillId="44" borderId="0" applyNumberFormat="0" applyBorder="0" applyAlignment="0" applyProtection="0"/>
    <xf numFmtId="0" fontId="158" fillId="45" borderId="0" applyNumberFormat="0" applyBorder="0" applyAlignment="0" applyProtection="0"/>
    <xf numFmtId="0" fontId="158" fillId="47" borderId="0" applyNumberFormat="0" applyBorder="0" applyAlignment="0" applyProtection="0"/>
    <xf numFmtId="0" fontId="158" fillId="48" borderId="0" applyNumberFormat="0" applyBorder="0" applyAlignment="0" applyProtection="0"/>
    <xf numFmtId="0" fontId="158" fillId="49" borderId="0" applyNumberFormat="0" applyBorder="0" applyAlignment="0" applyProtection="0"/>
    <xf numFmtId="0" fontId="158" fillId="51" borderId="0" applyNumberFormat="0" applyBorder="0" applyAlignment="0" applyProtection="0"/>
    <xf numFmtId="0" fontId="158" fillId="52" borderId="0" applyNumberFormat="0" applyBorder="0" applyAlignment="0" applyProtection="0"/>
    <xf numFmtId="0" fontId="158" fillId="53" borderId="0" applyNumberFormat="0" applyBorder="0" applyAlignment="0" applyProtection="0"/>
    <xf numFmtId="0" fontId="157" fillId="0" borderId="0"/>
    <xf numFmtId="0" fontId="157" fillId="29" borderId="19" applyNumberFormat="0" applyFont="0" applyAlignment="0" applyProtection="0"/>
    <xf numFmtId="0" fontId="157" fillId="31" borderId="0" applyNumberFormat="0" applyBorder="0" applyAlignment="0" applyProtection="0"/>
    <xf numFmtId="0" fontId="157" fillId="32" borderId="0" applyNumberFormat="0" applyBorder="0" applyAlignment="0" applyProtection="0"/>
    <xf numFmtId="0" fontId="157" fillId="33" borderId="0" applyNumberFormat="0" applyBorder="0" applyAlignment="0" applyProtection="0"/>
    <xf numFmtId="0" fontId="157" fillId="35" borderId="0" applyNumberFormat="0" applyBorder="0" applyAlignment="0" applyProtection="0"/>
    <xf numFmtId="0" fontId="157" fillId="36" borderId="0" applyNumberFormat="0" applyBorder="0" applyAlignment="0" applyProtection="0"/>
    <xf numFmtId="0" fontId="157" fillId="37" borderId="0" applyNumberFormat="0" applyBorder="0" applyAlignment="0" applyProtection="0"/>
    <xf numFmtId="0" fontId="157" fillId="39" borderId="0" applyNumberFormat="0" applyBorder="0" applyAlignment="0" applyProtection="0"/>
    <xf numFmtId="0" fontId="157" fillId="40" borderId="0" applyNumberFormat="0" applyBorder="0" applyAlignment="0" applyProtection="0"/>
    <xf numFmtId="0" fontId="157" fillId="41" borderId="0" applyNumberFormat="0" applyBorder="0" applyAlignment="0" applyProtection="0"/>
    <xf numFmtId="0" fontId="157" fillId="43" borderId="0" applyNumberFormat="0" applyBorder="0" applyAlignment="0" applyProtection="0"/>
    <xf numFmtId="0" fontId="157" fillId="44" borderId="0" applyNumberFormat="0" applyBorder="0" applyAlignment="0" applyProtection="0"/>
    <xf numFmtId="0" fontId="157" fillId="45" borderId="0" applyNumberFormat="0" applyBorder="0" applyAlignment="0" applyProtection="0"/>
    <xf numFmtId="0" fontId="157" fillId="47" borderId="0" applyNumberFormat="0" applyBorder="0" applyAlignment="0" applyProtection="0"/>
    <xf numFmtId="0" fontId="157" fillId="48" borderId="0" applyNumberFormat="0" applyBorder="0" applyAlignment="0" applyProtection="0"/>
    <xf numFmtId="0" fontId="157" fillId="49" borderId="0" applyNumberFormat="0" applyBorder="0" applyAlignment="0" applyProtection="0"/>
    <xf numFmtId="0" fontId="157" fillId="51" borderId="0" applyNumberFormat="0" applyBorder="0" applyAlignment="0" applyProtection="0"/>
    <xf numFmtId="0" fontId="157" fillId="52" borderId="0" applyNumberFormat="0" applyBorder="0" applyAlignment="0" applyProtection="0"/>
    <xf numFmtId="0" fontId="157" fillId="53" borderId="0" applyNumberFormat="0" applyBorder="0" applyAlignment="0" applyProtection="0"/>
    <xf numFmtId="0" fontId="156" fillId="0" borderId="0"/>
    <xf numFmtId="0" fontId="156" fillId="29" borderId="19" applyNumberFormat="0" applyFont="0" applyAlignment="0" applyProtection="0"/>
    <xf numFmtId="0" fontId="156" fillId="31" borderId="0" applyNumberFormat="0" applyBorder="0" applyAlignment="0" applyProtection="0"/>
    <xf numFmtId="0" fontId="156" fillId="32" borderId="0" applyNumberFormat="0" applyBorder="0" applyAlignment="0" applyProtection="0"/>
    <xf numFmtId="0" fontId="156" fillId="33" borderId="0" applyNumberFormat="0" applyBorder="0" applyAlignment="0" applyProtection="0"/>
    <xf numFmtId="0" fontId="156" fillId="35" borderId="0" applyNumberFormat="0" applyBorder="0" applyAlignment="0" applyProtection="0"/>
    <xf numFmtId="0" fontId="156" fillId="36" borderId="0" applyNumberFormat="0" applyBorder="0" applyAlignment="0" applyProtection="0"/>
    <xf numFmtId="0" fontId="156" fillId="37" borderId="0" applyNumberFormat="0" applyBorder="0" applyAlignment="0" applyProtection="0"/>
    <xf numFmtId="0" fontId="156" fillId="39" borderId="0" applyNumberFormat="0" applyBorder="0" applyAlignment="0" applyProtection="0"/>
    <xf numFmtId="0" fontId="156" fillId="40" borderId="0" applyNumberFormat="0" applyBorder="0" applyAlignment="0" applyProtection="0"/>
    <xf numFmtId="0" fontId="156" fillId="41" borderId="0" applyNumberFormat="0" applyBorder="0" applyAlignment="0" applyProtection="0"/>
    <xf numFmtId="0" fontId="156" fillId="43" borderId="0" applyNumberFormat="0" applyBorder="0" applyAlignment="0" applyProtection="0"/>
    <xf numFmtId="0" fontId="156" fillId="44" borderId="0" applyNumberFormat="0" applyBorder="0" applyAlignment="0" applyProtection="0"/>
    <xf numFmtId="0" fontId="156" fillId="45" borderId="0" applyNumberFormat="0" applyBorder="0" applyAlignment="0" applyProtection="0"/>
    <xf numFmtId="0" fontId="156" fillId="47" borderId="0" applyNumberFormat="0" applyBorder="0" applyAlignment="0" applyProtection="0"/>
    <xf numFmtId="0" fontId="156" fillId="48" borderId="0" applyNumberFormat="0" applyBorder="0" applyAlignment="0" applyProtection="0"/>
    <xf numFmtId="0" fontId="156" fillId="49" borderId="0" applyNumberFormat="0" applyBorder="0" applyAlignment="0" applyProtection="0"/>
    <xf numFmtId="0" fontId="156" fillId="51" borderId="0" applyNumberFormat="0" applyBorder="0" applyAlignment="0" applyProtection="0"/>
    <xf numFmtId="0" fontId="156" fillId="52" borderId="0" applyNumberFormat="0" applyBorder="0" applyAlignment="0" applyProtection="0"/>
    <xf numFmtId="0" fontId="156" fillId="53" borderId="0" applyNumberFormat="0" applyBorder="0" applyAlignment="0" applyProtection="0"/>
    <xf numFmtId="0" fontId="155" fillId="0" borderId="0"/>
    <xf numFmtId="0" fontId="155" fillId="29" borderId="19" applyNumberFormat="0" applyFont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3" borderId="0" applyNumberFormat="0" applyBorder="0" applyAlignment="0" applyProtection="0"/>
    <xf numFmtId="0" fontId="155" fillId="35" borderId="0" applyNumberFormat="0" applyBorder="0" applyAlignment="0" applyProtection="0"/>
    <xf numFmtId="0" fontId="155" fillId="36" borderId="0" applyNumberFormat="0" applyBorder="0" applyAlignment="0" applyProtection="0"/>
    <xf numFmtId="0" fontId="155" fillId="37" borderId="0" applyNumberFormat="0" applyBorder="0" applyAlignment="0" applyProtection="0"/>
    <xf numFmtId="0" fontId="155" fillId="39" borderId="0" applyNumberFormat="0" applyBorder="0" applyAlignment="0" applyProtection="0"/>
    <xf numFmtId="0" fontId="155" fillId="40" borderId="0" applyNumberFormat="0" applyBorder="0" applyAlignment="0" applyProtection="0"/>
    <xf numFmtId="0" fontId="155" fillId="41" borderId="0" applyNumberFormat="0" applyBorder="0" applyAlignment="0" applyProtection="0"/>
    <xf numFmtId="0" fontId="155" fillId="43" borderId="0" applyNumberFormat="0" applyBorder="0" applyAlignment="0" applyProtection="0"/>
    <xf numFmtId="0" fontId="155" fillId="44" borderId="0" applyNumberFormat="0" applyBorder="0" applyAlignment="0" applyProtection="0"/>
    <xf numFmtId="0" fontId="155" fillId="45" borderId="0" applyNumberFormat="0" applyBorder="0" applyAlignment="0" applyProtection="0"/>
    <xf numFmtId="0" fontId="155" fillId="47" borderId="0" applyNumberFormat="0" applyBorder="0" applyAlignment="0" applyProtection="0"/>
    <xf numFmtId="0" fontId="155" fillId="48" borderId="0" applyNumberFormat="0" applyBorder="0" applyAlignment="0" applyProtection="0"/>
    <xf numFmtId="0" fontId="155" fillId="49" borderId="0" applyNumberFormat="0" applyBorder="0" applyAlignment="0" applyProtection="0"/>
    <xf numFmtId="0" fontId="155" fillId="51" borderId="0" applyNumberFormat="0" applyBorder="0" applyAlignment="0" applyProtection="0"/>
    <xf numFmtId="0" fontId="155" fillId="52" borderId="0" applyNumberFormat="0" applyBorder="0" applyAlignment="0" applyProtection="0"/>
    <xf numFmtId="0" fontId="155" fillId="53" borderId="0" applyNumberFormat="0" applyBorder="0" applyAlignment="0" applyProtection="0"/>
    <xf numFmtId="0" fontId="154" fillId="0" borderId="0"/>
    <xf numFmtId="0" fontId="154" fillId="29" borderId="19" applyNumberFormat="0" applyFont="0" applyAlignment="0" applyProtection="0"/>
    <xf numFmtId="0" fontId="154" fillId="31" borderId="0" applyNumberFormat="0" applyBorder="0" applyAlignment="0" applyProtection="0"/>
    <xf numFmtId="0" fontId="154" fillId="32" borderId="0" applyNumberFormat="0" applyBorder="0" applyAlignment="0" applyProtection="0"/>
    <xf numFmtId="0" fontId="154" fillId="33" borderId="0" applyNumberFormat="0" applyBorder="0" applyAlignment="0" applyProtection="0"/>
    <xf numFmtId="0" fontId="154" fillId="35" borderId="0" applyNumberFormat="0" applyBorder="0" applyAlignment="0" applyProtection="0"/>
    <xf numFmtId="0" fontId="154" fillId="36" borderId="0" applyNumberFormat="0" applyBorder="0" applyAlignment="0" applyProtection="0"/>
    <xf numFmtId="0" fontId="154" fillId="37" borderId="0" applyNumberFormat="0" applyBorder="0" applyAlignment="0" applyProtection="0"/>
    <xf numFmtId="0" fontId="154" fillId="39" borderId="0" applyNumberFormat="0" applyBorder="0" applyAlignment="0" applyProtection="0"/>
    <xf numFmtId="0" fontId="154" fillId="40" borderId="0" applyNumberFormat="0" applyBorder="0" applyAlignment="0" applyProtection="0"/>
    <xf numFmtId="0" fontId="154" fillId="41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5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9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3" borderId="0" applyNumberFormat="0" applyBorder="0" applyAlignment="0" applyProtection="0"/>
    <xf numFmtId="0" fontId="153" fillId="0" borderId="0"/>
    <xf numFmtId="0" fontId="153" fillId="29" borderId="19" applyNumberFormat="0" applyFont="0" applyAlignment="0" applyProtection="0"/>
    <xf numFmtId="0" fontId="153" fillId="31" borderId="0" applyNumberFormat="0" applyBorder="0" applyAlignment="0" applyProtection="0"/>
    <xf numFmtId="0" fontId="153" fillId="32" borderId="0" applyNumberFormat="0" applyBorder="0" applyAlignment="0" applyProtection="0"/>
    <xf numFmtId="0" fontId="153" fillId="33" borderId="0" applyNumberFormat="0" applyBorder="0" applyAlignment="0" applyProtection="0"/>
    <xf numFmtId="0" fontId="153" fillId="35" borderId="0" applyNumberFormat="0" applyBorder="0" applyAlignment="0" applyProtection="0"/>
    <xf numFmtId="0" fontId="153" fillId="36" borderId="0" applyNumberFormat="0" applyBorder="0" applyAlignment="0" applyProtection="0"/>
    <xf numFmtId="0" fontId="153" fillId="37" borderId="0" applyNumberFormat="0" applyBorder="0" applyAlignment="0" applyProtection="0"/>
    <xf numFmtId="0" fontId="153" fillId="39" borderId="0" applyNumberFormat="0" applyBorder="0" applyAlignment="0" applyProtection="0"/>
    <xf numFmtId="0" fontId="153" fillId="40" borderId="0" applyNumberFormat="0" applyBorder="0" applyAlignment="0" applyProtection="0"/>
    <xf numFmtId="0" fontId="153" fillId="41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5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9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3" borderId="0" applyNumberFormat="0" applyBorder="0" applyAlignment="0" applyProtection="0"/>
    <xf numFmtId="0" fontId="152" fillId="0" borderId="0"/>
    <xf numFmtId="0" fontId="152" fillId="29" borderId="19" applyNumberFormat="0" applyFont="0" applyAlignment="0" applyProtection="0"/>
    <xf numFmtId="0" fontId="152" fillId="31" borderId="0" applyNumberFormat="0" applyBorder="0" applyAlignment="0" applyProtection="0"/>
    <xf numFmtId="0" fontId="152" fillId="32" borderId="0" applyNumberFormat="0" applyBorder="0" applyAlignment="0" applyProtection="0"/>
    <xf numFmtId="0" fontId="152" fillId="33" borderId="0" applyNumberFormat="0" applyBorder="0" applyAlignment="0" applyProtection="0"/>
    <xf numFmtId="0" fontId="152" fillId="35" borderId="0" applyNumberFormat="0" applyBorder="0" applyAlignment="0" applyProtection="0"/>
    <xf numFmtId="0" fontId="152" fillId="36" borderId="0" applyNumberFormat="0" applyBorder="0" applyAlignment="0" applyProtection="0"/>
    <xf numFmtId="0" fontId="152" fillId="37" borderId="0" applyNumberFormat="0" applyBorder="0" applyAlignment="0" applyProtection="0"/>
    <xf numFmtId="0" fontId="152" fillId="39" borderId="0" applyNumberFormat="0" applyBorder="0" applyAlignment="0" applyProtection="0"/>
    <xf numFmtId="0" fontId="152" fillId="40" borderId="0" applyNumberFormat="0" applyBorder="0" applyAlignment="0" applyProtection="0"/>
    <xf numFmtId="0" fontId="152" fillId="41" borderId="0" applyNumberFormat="0" applyBorder="0" applyAlignment="0" applyProtection="0"/>
    <xf numFmtId="0" fontId="152" fillId="43" borderId="0" applyNumberFormat="0" applyBorder="0" applyAlignment="0" applyProtection="0"/>
    <xf numFmtId="0" fontId="152" fillId="44" borderId="0" applyNumberFormat="0" applyBorder="0" applyAlignment="0" applyProtection="0"/>
    <xf numFmtId="0" fontId="152" fillId="45" borderId="0" applyNumberFormat="0" applyBorder="0" applyAlignment="0" applyProtection="0"/>
    <xf numFmtId="0" fontId="152" fillId="47" borderId="0" applyNumberFormat="0" applyBorder="0" applyAlignment="0" applyProtection="0"/>
    <xf numFmtId="0" fontId="152" fillId="48" borderId="0" applyNumberFormat="0" applyBorder="0" applyAlignment="0" applyProtection="0"/>
    <xf numFmtId="0" fontId="152" fillId="49" borderId="0" applyNumberFormat="0" applyBorder="0" applyAlignment="0" applyProtection="0"/>
    <xf numFmtId="0" fontId="152" fillId="51" borderId="0" applyNumberFormat="0" applyBorder="0" applyAlignment="0" applyProtection="0"/>
    <xf numFmtId="0" fontId="152" fillId="52" borderId="0" applyNumberFormat="0" applyBorder="0" applyAlignment="0" applyProtection="0"/>
    <xf numFmtId="0" fontId="152" fillId="53" borderId="0" applyNumberFormat="0" applyBorder="0" applyAlignment="0" applyProtection="0"/>
    <xf numFmtId="0" fontId="151" fillId="0" borderId="0"/>
    <xf numFmtId="0" fontId="151" fillId="29" borderId="19" applyNumberFormat="0" applyFont="0" applyAlignment="0" applyProtection="0"/>
    <xf numFmtId="0" fontId="151" fillId="31" borderId="0" applyNumberFormat="0" applyBorder="0" applyAlignment="0" applyProtection="0"/>
    <xf numFmtId="0" fontId="151" fillId="32" borderId="0" applyNumberFormat="0" applyBorder="0" applyAlignment="0" applyProtection="0"/>
    <xf numFmtId="0" fontId="151" fillId="33" borderId="0" applyNumberFormat="0" applyBorder="0" applyAlignment="0" applyProtection="0"/>
    <xf numFmtId="0" fontId="151" fillId="35" borderId="0" applyNumberFormat="0" applyBorder="0" applyAlignment="0" applyProtection="0"/>
    <xf numFmtId="0" fontId="151" fillId="36" borderId="0" applyNumberFormat="0" applyBorder="0" applyAlignment="0" applyProtection="0"/>
    <xf numFmtId="0" fontId="151" fillId="37" borderId="0" applyNumberFormat="0" applyBorder="0" applyAlignment="0" applyProtection="0"/>
    <xf numFmtId="0" fontId="151" fillId="39" borderId="0" applyNumberFormat="0" applyBorder="0" applyAlignment="0" applyProtection="0"/>
    <xf numFmtId="0" fontId="151" fillId="40" borderId="0" applyNumberFormat="0" applyBorder="0" applyAlignment="0" applyProtection="0"/>
    <xf numFmtId="0" fontId="151" fillId="41" borderId="0" applyNumberFormat="0" applyBorder="0" applyAlignment="0" applyProtection="0"/>
    <xf numFmtId="0" fontId="151" fillId="43" borderId="0" applyNumberFormat="0" applyBorder="0" applyAlignment="0" applyProtection="0"/>
    <xf numFmtId="0" fontId="151" fillId="44" borderId="0" applyNumberFormat="0" applyBorder="0" applyAlignment="0" applyProtection="0"/>
    <xf numFmtId="0" fontId="151" fillId="45" borderId="0" applyNumberFormat="0" applyBorder="0" applyAlignment="0" applyProtection="0"/>
    <xf numFmtId="0" fontId="151" fillId="47" borderId="0" applyNumberFormat="0" applyBorder="0" applyAlignment="0" applyProtection="0"/>
    <xf numFmtId="0" fontId="151" fillId="48" borderId="0" applyNumberFormat="0" applyBorder="0" applyAlignment="0" applyProtection="0"/>
    <xf numFmtId="0" fontId="151" fillId="49" borderId="0" applyNumberFormat="0" applyBorder="0" applyAlignment="0" applyProtection="0"/>
    <xf numFmtId="0" fontId="151" fillId="51" borderId="0" applyNumberFormat="0" applyBorder="0" applyAlignment="0" applyProtection="0"/>
    <xf numFmtId="0" fontId="151" fillId="52" borderId="0" applyNumberFormat="0" applyBorder="0" applyAlignment="0" applyProtection="0"/>
    <xf numFmtId="0" fontId="151" fillId="53" borderId="0" applyNumberFormat="0" applyBorder="0" applyAlignment="0" applyProtection="0"/>
    <xf numFmtId="0" fontId="150" fillId="0" borderId="0"/>
    <xf numFmtId="0" fontId="150" fillId="29" borderId="19" applyNumberFormat="0" applyFont="0" applyAlignment="0" applyProtection="0"/>
    <xf numFmtId="0" fontId="150" fillId="31" borderId="0" applyNumberFormat="0" applyBorder="0" applyAlignment="0" applyProtection="0"/>
    <xf numFmtId="0" fontId="150" fillId="32" borderId="0" applyNumberFormat="0" applyBorder="0" applyAlignment="0" applyProtection="0"/>
    <xf numFmtId="0" fontId="150" fillId="33" borderId="0" applyNumberFormat="0" applyBorder="0" applyAlignment="0" applyProtection="0"/>
    <xf numFmtId="0" fontId="150" fillId="35" borderId="0" applyNumberFormat="0" applyBorder="0" applyAlignment="0" applyProtection="0"/>
    <xf numFmtId="0" fontId="150" fillId="36" borderId="0" applyNumberFormat="0" applyBorder="0" applyAlignment="0" applyProtection="0"/>
    <xf numFmtId="0" fontId="150" fillId="37" borderId="0" applyNumberFormat="0" applyBorder="0" applyAlignment="0" applyProtection="0"/>
    <xf numFmtId="0" fontId="150" fillId="39" borderId="0" applyNumberFormat="0" applyBorder="0" applyAlignment="0" applyProtection="0"/>
    <xf numFmtId="0" fontId="150" fillId="40" borderId="0" applyNumberFormat="0" applyBorder="0" applyAlignment="0" applyProtection="0"/>
    <xf numFmtId="0" fontId="150" fillId="41" borderId="0" applyNumberFormat="0" applyBorder="0" applyAlignment="0" applyProtection="0"/>
    <xf numFmtId="0" fontId="150" fillId="43" borderId="0" applyNumberFormat="0" applyBorder="0" applyAlignment="0" applyProtection="0"/>
    <xf numFmtId="0" fontId="150" fillId="44" borderId="0" applyNumberFormat="0" applyBorder="0" applyAlignment="0" applyProtection="0"/>
    <xf numFmtId="0" fontId="150" fillId="45" borderId="0" applyNumberFormat="0" applyBorder="0" applyAlignment="0" applyProtection="0"/>
    <xf numFmtId="0" fontId="150" fillId="47" borderId="0" applyNumberFormat="0" applyBorder="0" applyAlignment="0" applyProtection="0"/>
    <xf numFmtId="0" fontId="150" fillId="48" borderId="0" applyNumberFormat="0" applyBorder="0" applyAlignment="0" applyProtection="0"/>
    <xf numFmtId="0" fontId="150" fillId="49" borderId="0" applyNumberFormat="0" applyBorder="0" applyAlignment="0" applyProtection="0"/>
    <xf numFmtId="0" fontId="150" fillId="51" borderId="0" applyNumberFormat="0" applyBorder="0" applyAlignment="0" applyProtection="0"/>
    <xf numFmtId="0" fontId="150" fillId="52" borderId="0" applyNumberFormat="0" applyBorder="0" applyAlignment="0" applyProtection="0"/>
    <xf numFmtId="0" fontId="150" fillId="53" borderId="0" applyNumberFormat="0" applyBorder="0" applyAlignment="0" applyProtection="0"/>
    <xf numFmtId="0" fontId="149" fillId="0" borderId="0"/>
    <xf numFmtId="0" fontId="149" fillId="29" borderId="19" applyNumberFormat="0" applyFont="0" applyAlignment="0" applyProtection="0"/>
    <xf numFmtId="0" fontId="149" fillId="31" borderId="0" applyNumberFormat="0" applyBorder="0" applyAlignment="0" applyProtection="0"/>
    <xf numFmtId="0" fontId="149" fillId="32" borderId="0" applyNumberFormat="0" applyBorder="0" applyAlignment="0" applyProtection="0"/>
    <xf numFmtId="0" fontId="149" fillId="33" borderId="0" applyNumberFormat="0" applyBorder="0" applyAlignment="0" applyProtection="0"/>
    <xf numFmtId="0" fontId="149" fillId="35" borderId="0" applyNumberFormat="0" applyBorder="0" applyAlignment="0" applyProtection="0"/>
    <xf numFmtId="0" fontId="149" fillId="36" borderId="0" applyNumberFormat="0" applyBorder="0" applyAlignment="0" applyProtection="0"/>
    <xf numFmtId="0" fontId="149" fillId="37" borderId="0" applyNumberFormat="0" applyBorder="0" applyAlignment="0" applyProtection="0"/>
    <xf numFmtId="0" fontId="149" fillId="39" borderId="0" applyNumberFormat="0" applyBorder="0" applyAlignment="0" applyProtection="0"/>
    <xf numFmtId="0" fontId="149" fillId="40" borderId="0" applyNumberFormat="0" applyBorder="0" applyAlignment="0" applyProtection="0"/>
    <xf numFmtId="0" fontId="149" fillId="41" borderId="0" applyNumberFormat="0" applyBorder="0" applyAlignment="0" applyProtection="0"/>
    <xf numFmtId="0" fontId="149" fillId="43" borderId="0" applyNumberFormat="0" applyBorder="0" applyAlignment="0" applyProtection="0"/>
    <xf numFmtId="0" fontId="149" fillId="44" borderId="0" applyNumberFormat="0" applyBorder="0" applyAlignment="0" applyProtection="0"/>
    <xf numFmtId="0" fontId="149" fillId="45" borderId="0" applyNumberFormat="0" applyBorder="0" applyAlignment="0" applyProtection="0"/>
    <xf numFmtId="0" fontId="149" fillId="47" borderId="0" applyNumberFormat="0" applyBorder="0" applyAlignment="0" applyProtection="0"/>
    <xf numFmtId="0" fontId="149" fillId="48" borderId="0" applyNumberFormat="0" applyBorder="0" applyAlignment="0" applyProtection="0"/>
    <xf numFmtId="0" fontId="149" fillId="49" borderId="0" applyNumberFormat="0" applyBorder="0" applyAlignment="0" applyProtection="0"/>
    <xf numFmtId="0" fontId="149" fillId="51" borderId="0" applyNumberFormat="0" applyBorder="0" applyAlignment="0" applyProtection="0"/>
    <xf numFmtId="0" fontId="149" fillId="52" borderId="0" applyNumberFormat="0" applyBorder="0" applyAlignment="0" applyProtection="0"/>
    <xf numFmtId="0" fontId="149" fillId="53" borderId="0" applyNumberFormat="0" applyBorder="0" applyAlignment="0" applyProtection="0"/>
    <xf numFmtId="0" fontId="148" fillId="0" borderId="0"/>
    <xf numFmtId="0" fontId="148" fillId="29" borderId="19" applyNumberFormat="0" applyFont="0" applyAlignment="0" applyProtection="0"/>
    <xf numFmtId="0" fontId="148" fillId="31" borderId="0" applyNumberFormat="0" applyBorder="0" applyAlignment="0" applyProtection="0"/>
    <xf numFmtId="0" fontId="148" fillId="32" borderId="0" applyNumberFormat="0" applyBorder="0" applyAlignment="0" applyProtection="0"/>
    <xf numFmtId="0" fontId="148" fillId="33" borderId="0" applyNumberFormat="0" applyBorder="0" applyAlignment="0" applyProtection="0"/>
    <xf numFmtId="0" fontId="148" fillId="35" borderId="0" applyNumberFormat="0" applyBorder="0" applyAlignment="0" applyProtection="0"/>
    <xf numFmtId="0" fontId="148" fillId="36" borderId="0" applyNumberFormat="0" applyBorder="0" applyAlignment="0" applyProtection="0"/>
    <xf numFmtId="0" fontId="148" fillId="37" borderId="0" applyNumberFormat="0" applyBorder="0" applyAlignment="0" applyProtection="0"/>
    <xf numFmtId="0" fontId="148" fillId="39" borderId="0" applyNumberFormat="0" applyBorder="0" applyAlignment="0" applyProtection="0"/>
    <xf numFmtId="0" fontId="148" fillId="40" borderId="0" applyNumberFormat="0" applyBorder="0" applyAlignment="0" applyProtection="0"/>
    <xf numFmtId="0" fontId="148" fillId="41" borderId="0" applyNumberFormat="0" applyBorder="0" applyAlignment="0" applyProtection="0"/>
    <xf numFmtId="0" fontId="148" fillId="43" borderId="0" applyNumberFormat="0" applyBorder="0" applyAlignment="0" applyProtection="0"/>
    <xf numFmtId="0" fontId="148" fillId="44" borderId="0" applyNumberFormat="0" applyBorder="0" applyAlignment="0" applyProtection="0"/>
    <xf numFmtId="0" fontId="148" fillId="45" borderId="0" applyNumberFormat="0" applyBorder="0" applyAlignment="0" applyProtection="0"/>
    <xf numFmtId="0" fontId="148" fillId="47" borderId="0" applyNumberFormat="0" applyBorder="0" applyAlignment="0" applyProtection="0"/>
    <xf numFmtId="0" fontId="148" fillId="48" borderId="0" applyNumberFormat="0" applyBorder="0" applyAlignment="0" applyProtection="0"/>
    <xf numFmtId="0" fontId="148" fillId="49" borderId="0" applyNumberFormat="0" applyBorder="0" applyAlignment="0" applyProtection="0"/>
    <xf numFmtId="0" fontId="148" fillId="51" borderId="0" applyNumberFormat="0" applyBorder="0" applyAlignment="0" applyProtection="0"/>
    <xf numFmtId="0" fontId="148" fillId="52" borderId="0" applyNumberFormat="0" applyBorder="0" applyAlignment="0" applyProtection="0"/>
    <xf numFmtId="0" fontId="148" fillId="53" borderId="0" applyNumberFormat="0" applyBorder="0" applyAlignment="0" applyProtection="0"/>
    <xf numFmtId="0" fontId="147" fillId="0" borderId="0"/>
    <xf numFmtId="0" fontId="147" fillId="29" borderId="19" applyNumberFormat="0" applyFont="0" applyAlignment="0" applyProtection="0"/>
    <xf numFmtId="0" fontId="147" fillId="31" borderId="0" applyNumberFormat="0" applyBorder="0" applyAlignment="0" applyProtection="0"/>
    <xf numFmtId="0" fontId="147" fillId="32" borderId="0" applyNumberFormat="0" applyBorder="0" applyAlignment="0" applyProtection="0"/>
    <xf numFmtId="0" fontId="147" fillId="33" borderId="0" applyNumberFormat="0" applyBorder="0" applyAlignment="0" applyProtection="0"/>
    <xf numFmtId="0" fontId="147" fillId="35" borderId="0" applyNumberFormat="0" applyBorder="0" applyAlignment="0" applyProtection="0"/>
    <xf numFmtId="0" fontId="147" fillId="36" borderId="0" applyNumberFormat="0" applyBorder="0" applyAlignment="0" applyProtection="0"/>
    <xf numFmtId="0" fontId="147" fillId="37" borderId="0" applyNumberFormat="0" applyBorder="0" applyAlignment="0" applyProtection="0"/>
    <xf numFmtId="0" fontId="147" fillId="39" borderId="0" applyNumberFormat="0" applyBorder="0" applyAlignment="0" applyProtection="0"/>
    <xf numFmtId="0" fontId="147" fillId="40" borderId="0" applyNumberFormat="0" applyBorder="0" applyAlignment="0" applyProtection="0"/>
    <xf numFmtId="0" fontId="147" fillId="41" borderId="0" applyNumberFormat="0" applyBorder="0" applyAlignment="0" applyProtection="0"/>
    <xf numFmtId="0" fontId="147" fillId="43" borderId="0" applyNumberFormat="0" applyBorder="0" applyAlignment="0" applyProtection="0"/>
    <xf numFmtId="0" fontId="147" fillId="44" borderId="0" applyNumberFormat="0" applyBorder="0" applyAlignment="0" applyProtection="0"/>
    <xf numFmtId="0" fontId="147" fillId="45" borderId="0" applyNumberFormat="0" applyBorder="0" applyAlignment="0" applyProtection="0"/>
    <xf numFmtId="0" fontId="147" fillId="47" borderId="0" applyNumberFormat="0" applyBorder="0" applyAlignment="0" applyProtection="0"/>
    <xf numFmtId="0" fontId="147" fillId="48" borderId="0" applyNumberFormat="0" applyBorder="0" applyAlignment="0" applyProtection="0"/>
    <xf numFmtId="0" fontId="147" fillId="49" borderId="0" applyNumberFormat="0" applyBorder="0" applyAlignment="0" applyProtection="0"/>
    <xf numFmtId="0" fontId="147" fillId="51" borderId="0" applyNumberFormat="0" applyBorder="0" applyAlignment="0" applyProtection="0"/>
    <xf numFmtId="0" fontId="147" fillId="52" borderId="0" applyNumberFormat="0" applyBorder="0" applyAlignment="0" applyProtection="0"/>
    <xf numFmtId="0" fontId="147" fillId="53" borderId="0" applyNumberFormat="0" applyBorder="0" applyAlignment="0" applyProtection="0"/>
    <xf numFmtId="0" fontId="146" fillId="0" borderId="0"/>
    <xf numFmtId="0" fontId="146" fillId="29" borderId="19" applyNumberFormat="0" applyFont="0" applyAlignment="0" applyProtection="0"/>
    <xf numFmtId="0" fontId="146" fillId="31" borderId="0" applyNumberFormat="0" applyBorder="0" applyAlignment="0" applyProtection="0"/>
    <xf numFmtId="0" fontId="146" fillId="32" borderId="0" applyNumberFormat="0" applyBorder="0" applyAlignment="0" applyProtection="0"/>
    <xf numFmtId="0" fontId="146" fillId="33" borderId="0" applyNumberFormat="0" applyBorder="0" applyAlignment="0" applyProtection="0"/>
    <xf numFmtId="0" fontId="146" fillId="35" borderId="0" applyNumberFormat="0" applyBorder="0" applyAlignment="0" applyProtection="0"/>
    <xf numFmtId="0" fontId="146" fillId="36" borderId="0" applyNumberFormat="0" applyBorder="0" applyAlignment="0" applyProtection="0"/>
    <xf numFmtId="0" fontId="146" fillId="37" borderId="0" applyNumberFormat="0" applyBorder="0" applyAlignment="0" applyProtection="0"/>
    <xf numFmtId="0" fontId="146" fillId="39" borderId="0" applyNumberFormat="0" applyBorder="0" applyAlignment="0" applyProtection="0"/>
    <xf numFmtId="0" fontId="146" fillId="40" borderId="0" applyNumberFormat="0" applyBorder="0" applyAlignment="0" applyProtection="0"/>
    <xf numFmtId="0" fontId="146" fillId="41" borderId="0" applyNumberFormat="0" applyBorder="0" applyAlignment="0" applyProtection="0"/>
    <xf numFmtId="0" fontId="146" fillId="43" borderId="0" applyNumberFormat="0" applyBorder="0" applyAlignment="0" applyProtection="0"/>
    <xf numFmtId="0" fontId="146" fillId="44" borderId="0" applyNumberFormat="0" applyBorder="0" applyAlignment="0" applyProtection="0"/>
    <xf numFmtId="0" fontId="146" fillId="45" borderId="0" applyNumberFormat="0" applyBorder="0" applyAlignment="0" applyProtection="0"/>
    <xf numFmtId="0" fontId="146" fillId="47" borderId="0" applyNumberFormat="0" applyBorder="0" applyAlignment="0" applyProtection="0"/>
    <xf numFmtId="0" fontId="146" fillId="48" borderId="0" applyNumberFormat="0" applyBorder="0" applyAlignment="0" applyProtection="0"/>
    <xf numFmtId="0" fontId="146" fillId="49" borderId="0" applyNumberFormat="0" applyBorder="0" applyAlignment="0" applyProtection="0"/>
    <xf numFmtId="0" fontId="146" fillId="51" borderId="0" applyNumberFormat="0" applyBorder="0" applyAlignment="0" applyProtection="0"/>
    <xf numFmtId="0" fontId="146" fillId="52" borderId="0" applyNumberFormat="0" applyBorder="0" applyAlignment="0" applyProtection="0"/>
    <xf numFmtId="0" fontId="146" fillId="53" borderId="0" applyNumberFormat="0" applyBorder="0" applyAlignment="0" applyProtection="0"/>
    <xf numFmtId="0" fontId="145" fillId="0" borderId="0"/>
    <xf numFmtId="0" fontId="145" fillId="29" borderId="19" applyNumberFormat="0" applyFont="0" applyAlignment="0" applyProtection="0"/>
    <xf numFmtId="0" fontId="145" fillId="31" borderId="0" applyNumberFormat="0" applyBorder="0" applyAlignment="0" applyProtection="0"/>
    <xf numFmtId="0" fontId="145" fillId="32" borderId="0" applyNumberFormat="0" applyBorder="0" applyAlignment="0" applyProtection="0"/>
    <xf numFmtId="0" fontId="145" fillId="33" borderId="0" applyNumberFormat="0" applyBorder="0" applyAlignment="0" applyProtection="0"/>
    <xf numFmtId="0" fontId="145" fillId="35" borderId="0" applyNumberFormat="0" applyBorder="0" applyAlignment="0" applyProtection="0"/>
    <xf numFmtId="0" fontId="145" fillId="36" borderId="0" applyNumberFormat="0" applyBorder="0" applyAlignment="0" applyProtection="0"/>
    <xf numFmtId="0" fontId="145" fillId="37" borderId="0" applyNumberFormat="0" applyBorder="0" applyAlignment="0" applyProtection="0"/>
    <xf numFmtId="0" fontId="145" fillId="39" borderId="0" applyNumberFormat="0" applyBorder="0" applyAlignment="0" applyProtection="0"/>
    <xf numFmtId="0" fontId="145" fillId="40" borderId="0" applyNumberFormat="0" applyBorder="0" applyAlignment="0" applyProtection="0"/>
    <xf numFmtId="0" fontId="145" fillId="41" borderId="0" applyNumberFormat="0" applyBorder="0" applyAlignment="0" applyProtection="0"/>
    <xf numFmtId="0" fontId="145" fillId="43" borderId="0" applyNumberFormat="0" applyBorder="0" applyAlignment="0" applyProtection="0"/>
    <xf numFmtId="0" fontId="145" fillId="44" borderId="0" applyNumberFormat="0" applyBorder="0" applyAlignment="0" applyProtection="0"/>
    <xf numFmtId="0" fontId="145" fillId="45" borderId="0" applyNumberFormat="0" applyBorder="0" applyAlignment="0" applyProtection="0"/>
    <xf numFmtId="0" fontId="145" fillId="47" borderId="0" applyNumberFormat="0" applyBorder="0" applyAlignment="0" applyProtection="0"/>
    <xf numFmtId="0" fontId="145" fillId="48" borderId="0" applyNumberFormat="0" applyBorder="0" applyAlignment="0" applyProtection="0"/>
    <xf numFmtId="0" fontId="145" fillId="49" borderId="0" applyNumberFormat="0" applyBorder="0" applyAlignment="0" applyProtection="0"/>
    <xf numFmtId="0" fontId="145" fillId="51" borderId="0" applyNumberFormat="0" applyBorder="0" applyAlignment="0" applyProtection="0"/>
    <xf numFmtId="0" fontId="145" fillId="52" borderId="0" applyNumberFormat="0" applyBorder="0" applyAlignment="0" applyProtection="0"/>
    <xf numFmtId="0" fontId="145" fillId="53" borderId="0" applyNumberFormat="0" applyBorder="0" applyAlignment="0" applyProtection="0"/>
    <xf numFmtId="0" fontId="144" fillId="0" borderId="0"/>
    <xf numFmtId="0" fontId="144" fillId="29" borderId="19" applyNumberFormat="0" applyFont="0" applyAlignment="0" applyProtection="0"/>
    <xf numFmtId="0" fontId="144" fillId="31" borderId="0" applyNumberFormat="0" applyBorder="0" applyAlignment="0" applyProtection="0"/>
    <xf numFmtId="0" fontId="144" fillId="32" borderId="0" applyNumberFormat="0" applyBorder="0" applyAlignment="0" applyProtection="0"/>
    <xf numFmtId="0" fontId="144" fillId="33" borderId="0" applyNumberFormat="0" applyBorder="0" applyAlignment="0" applyProtection="0"/>
    <xf numFmtId="0" fontId="144" fillId="35" borderId="0" applyNumberFormat="0" applyBorder="0" applyAlignment="0" applyProtection="0"/>
    <xf numFmtId="0" fontId="144" fillId="36" borderId="0" applyNumberFormat="0" applyBorder="0" applyAlignment="0" applyProtection="0"/>
    <xf numFmtId="0" fontId="144" fillId="37" borderId="0" applyNumberFormat="0" applyBorder="0" applyAlignment="0" applyProtection="0"/>
    <xf numFmtId="0" fontId="144" fillId="39" borderId="0" applyNumberFormat="0" applyBorder="0" applyAlignment="0" applyProtection="0"/>
    <xf numFmtId="0" fontId="144" fillId="40" borderId="0" applyNumberFormat="0" applyBorder="0" applyAlignment="0" applyProtection="0"/>
    <xf numFmtId="0" fontId="144" fillId="41" borderId="0" applyNumberFormat="0" applyBorder="0" applyAlignment="0" applyProtection="0"/>
    <xf numFmtId="0" fontId="144" fillId="43" borderId="0" applyNumberFormat="0" applyBorder="0" applyAlignment="0" applyProtection="0"/>
    <xf numFmtId="0" fontId="144" fillId="44" borderId="0" applyNumberFormat="0" applyBorder="0" applyAlignment="0" applyProtection="0"/>
    <xf numFmtId="0" fontId="144" fillId="45" borderId="0" applyNumberFormat="0" applyBorder="0" applyAlignment="0" applyProtection="0"/>
    <xf numFmtId="0" fontId="144" fillId="47" borderId="0" applyNumberFormat="0" applyBorder="0" applyAlignment="0" applyProtection="0"/>
    <xf numFmtId="0" fontId="144" fillId="48" borderId="0" applyNumberFormat="0" applyBorder="0" applyAlignment="0" applyProtection="0"/>
    <xf numFmtId="0" fontId="144" fillId="49" borderId="0" applyNumberFormat="0" applyBorder="0" applyAlignment="0" applyProtection="0"/>
    <xf numFmtId="0" fontId="144" fillId="51" borderId="0" applyNumberFormat="0" applyBorder="0" applyAlignment="0" applyProtection="0"/>
    <xf numFmtId="0" fontId="144" fillId="52" borderId="0" applyNumberFormat="0" applyBorder="0" applyAlignment="0" applyProtection="0"/>
    <xf numFmtId="0" fontId="144" fillId="53" borderId="0" applyNumberFormat="0" applyBorder="0" applyAlignment="0" applyProtection="0"/>
    <xf numFmtId="0" fontId="143" fillId="0" borderId="0"/>
    <xf numFmtId="0" fontId="143" fillId="29" borderId="19" applyNumberFormat="0" applyFont="0" applyAlignment="0" applyProtection="0"/>
    <xf numFmtId="0" fontId="143" fillId="31" borderId="0" applyNumberFormat="0" applyBorder="0" applyAlignment="0" applyProtection="0"/>
    <xf numFmtId="0" fontId="143" fillId="32" borderId="0" applyNumberFormat="0" applyBorder="0" applyAlignment="0" applyProtection="0"/>
    <xf numFmtId="0" fontId="143" fillId="33" borderId="0" applyNumberFormat="0" applyBorder="0" applyAlignment="0" applyProtection="0"/>
    <xf numFmtId="0" fontId="143" fillId="35" borderId="0" applyNumberFormat="0" applyBorder="0" applyAlignment="0" applyProtection="0"/>
    <xf numFmtId="0" fontId="143" fillId="36" borderId="0" applyNumberFormat="0" applyBorder="0" applyAlignment="0" applyProtection="0"/>
    <xf numFmtId="0" fontId="143" fillId="37" borderId="0" applyNumberFormat="0" applyBorder="0" applyAlignment="0" applyProtection="0"/>
    <xf numFmtId="0" fontId="143" fillId="39" borderId="0" applyNumberFormat="0" applyBorder="0" applyAlignment="0" applyProtection="0"/>
    <xf numFmtId="0" fontId="143" fillId="40" borderId="0" applyNumberFormat="0" applyBorder="0" applyAlignment="0" applyProtection="0"/>
    <xf numFmtId="0" fontId="143" fillId="41" borderId="0" applyNumberFormat="0" applyBorder="0" applyAlignment="0" applyProtection="0"/>
    <xf numFmtId="0" fontId="143" fillId="43" borderId="0" applyNumberFormat="0" applyBorder="0" applyAlignment="0" applyProtection="0"/>
    <xf numFmtId="0" fontId="143" fillId="44" borderId="0" applyNumberFormat="0" applyBorder="0" applyAlignment="0" applyProtection="0"/>
    <xf numFmtId="0" fontId="143" fillId="45" borderId="0" applyNumberFormat="0" applyBorder="0" applyAlignment="0" applyProtection="0"/>
    <xf numFmtId="0" fontId="143" fillId="47" borderId="0" applyNumberFormat="0" applyBorder="0" applyAlignment="0" applyProtection="0"/>
    <xf numFmtId="0" fontId="143" fillId="48" borderId="0" applyNumberFormat="0" applyBorder="0" applyAlignment="0" applyProtection="0"/>
    <xf numFmtId="0" fontId="143" fillId="49" borderId="0" applyNumberFormat="0" applyBorder="0" applyAlignment="0" applyProtection="0"/>
    <xf numFmtId="0" fontId="143" fillId="51" borderId="0" applyNumberFormat="0" applyBorder="0" applyAlignment="0" applyProtection="0"/>
    <xf numFmtId="0" fontId="143" fillId="52" borderId="0" applyNumberFormat="0" applyBorder="0" applyAlignment="0" applyProtection="0"/>
    <xf numFmtId="0" fontId="143" fillId="53" borderId="0" applyNumberFormat="0" applyBorder="0" applyAlignment="0" applyProtection="0"/>
    <xf numFmtId="0" fontId="142" fillId="0" borderId="0"/>
    <xf numFmtId="0" fontId="142" fillId="29" borderId="19" applyNumberFormat="0" applyFont="0" applyAlignment="0" applyProtection="0"/>
    <xf numFmtId="0" fontId="142" fillId="31" borderId="0" applyNumberFormat="0" applyBorder="0" applyAlignment="0" applyProtection="0"/>
    <xf numFmtId="0" fontId="142" fillId="32" borderId="0" applyNumberFormat="0" applyBorder="0" applyAlignment="0" applyProtection="0"/>
    <xf numFmtId="0" fontId="142" fillId="33" borderId="0" applyNumberFormat="0" applyBorder="0" applyAlignment="0" applyProtection="0"/>
    <xf numFmtId="0" fontId="142" fillId="35" borderId="0" applyNumberFormat="0" applyBorder="0" applyAlignment="0" applyProtection="0"/>
    <xf numFmtId="0" fontId="142" fillId="36" borderId="0" applyNumberFormat="0" applyBorder="0" applyAlignment="0" applyProtection="0"/>
    <xf numFmtId="0" fontId="142" fillId="37" borderId="0" applyNumberFormat="0" applyBorder="0" applyAlignment="0" applyProtection="0"/>
    <xf numFmtId="0" fontId="142" fillId="39" borderId="0" applyNumberFormat="0" applyBorder="0" applyAlignment="0" applyProtection="0"/>
    <xf numFmtId="0" fontId="142" fillId="40" borderId="0" applyNumberFormat="0" applyBorder="0" applyAlignment="0" applyProtection="0"/>
    <xf numFmtId="0" fontId="142" fillId="41" borderId="0" applyNumberFormat="0" applyBorder="0" applyAlignment="0" applyProtection="0"/>
    <xf numFmtId="0" fontId="142" fillId="43" borderId="0" applyNumberFormat="0" applyBorder="0" applyAlignment="0" applyProtection="0"/>
    <xf numFmtId="0" fontId="142" fillId="44" borderId="0" applyNumberFormat="0" applyBorder="0" applyAlignment="0" applyProtection="0"/>
    <xf numFmtId="0" fontId="142" fillId="45" borderId="0" applyNumberFormat="0" applyBorder="0" applyAlignment="0" applyProtection="0"/>
    <xf numFmtId="0" fontId="142" fillId="47" borderId="0" applyNumberFormat="0" applyBorder="0" applyAlignment="0" applyProtection="0"/>
    <xf numFmtId="0" fontId="142" fillId="48" borderId="0" applyNumberFormat="0" applyBorder="0" applyAlignment="0" applyProtection="0"/>
    <xf numFmtId="0" fontId="142" fillId="49" borderId="0" applyNumberFormat="0" applyBorder="0" applyAlignment="0" applyProtection="0"/>
    <xf numFmtId="0" fontId="142" fillId="51" borderId="0" applyNumberFormat="0" applyBorder="0" applyAlignment="0" applyProtection="0"/>
    <xf numFmtId="0" fontId="142" fillId="52" borderId="0" applyNumberFormat="0" applyBorder="0" applyAlignment="0" applyProtection="0"/>
    <xf numFmtId="0" fontId="142" fillId="53" borderId="0" applyNumberFormat="0" applyBorder="0" applyAlignment="0" applyProtection="0"/>
    <xf numFmtId="0" fontId="141" fillId="0" borderId="0"/>
    <xf numFmtId="0" fontId="141" fillId="29" borderId="19" applyNumberFormat="0" applyFont="0" applyAlignment="0" applyProtection="0"/>
    <xf numFmtId="0" fontId="141" fillId="31" borderId="0" applyNumberFormat="0" applyBorder="0" applyAlignment="0" applyProtection="0"/>
    <xf numFmtId="0" fontId="141" fillId="32" borderId="0" applyNumberFormat="0" applyBorder="0" applyAlignment="0" applyProtection="0"/>
    <xf numFmtId="0" fontId="141" fillId="33" borderId="0" applyNumberFormat="0" applyBorder="0" applyAlignment="0" applyProtection="0"/>
    <xf numFmtId="0" fontId="141" fillId="35" borderId="0" applyNumberFormat="0" applyBorder="0" applyAlignment="0" applyProtection="0"/>
    <xf numFmtId="0" fontId="141" fillId="36" borderId="0" applyNumberFormat="0" applyBorder="0" applyAlignment="0" applyProtection="0"/>
    <xf numFmtId="0" fontId="141" fillId="37" borderId="0" applyNumberFormat="0" applyBorder="0" applyAlignment="0" applyProtection="0"/>
    <xf numFmtId="0" fontId="141" fillId="39" borderId="0" applyNumberFormat="0" applyBorder="0" applyAlignment="0" applyProtection="0"/>
    <xf numFmtId="0" fontId="141" fillId="40" borderId="0" applyNumberFormat="0" applyBorder="0" applyAlignment="0" applyProtection="0"/>
    <xf numFmtId="0" fontId="141" fillId="41" borderId="0" applyNumberFormat="0" applyBorder="0" applyAlignment="0" applyProtection="0"/>
    <xf numFmtId="0" fontId="141" fillId="43" borderId="0" applyNumberFormat="0" applyBorder="0" applyAlignment="0" applyProtection="0"/>
    <xf numFmtId="0" fontId="141" fillId="44" borderId="0" applyNumberFormat="0" applyBorder="0" applyAlignment="0" applyProtection="0"/>
    <xf numFmtId="0" fontId="141" fillId="45" borderId="0" applyNumberFormat="0" applyBorder="0" applyAlignment="0" applyProtection="0"/>
    <xf numFmtId="0" fontId="141" fillId="47" borderId="0" applyNumberFormat="0" applyBorder="0" applyAlignment="0" applyProtection="0"/>
    <xf numFmtId="0" fontId="141" fillId="48" borderId="0" applyNumberFormat="0" applyBorder="0" applyAlignment="0" applyProtection="0"/>
    <xf numFmtId="0" fontId="141" fillId="49" borderId="0" applyNumberFormat="0" applyBorder="0" applyAlignment="0" applyProtection="0"/>
    <xf numFmtId="0" fontId="141" fillId="51" borderId="0" applyNumberFormat="0" applyBorder="0" applyAlignment="0" applyProtection="0"/>
    <xf numFmtId="0" fontId="141" fillId="52" borderId="0" applyNumberFormat="0" applyBorder="0" applyAlignment="0" applyProtection="0"/>
    <xf numFmtId="0" fontId="141" fillId="53" borderId="0" applyNumberFormat="0" applyBorder="0" applyAlignment="0" applyProtection="0"/>
    <xf numFmtId="0" fontId="140" fillId="0" borderId="0"/>
    <xf numFmtId="0" fontId="140" fillId="29" borderId="19" applyNumberFormat="0" applyFont="0" applyAlignment="0" applyProtection="0"/>
    <xf numFmtId="0" fontId="140" fillId="31" borderId="0" applyNumberFormat="0" applyBorder="0" applyAlignment="0" applyProtection="0"/>
    <xf numFmtId="0" fontId="140" fillId="32" borderId="0" applyNumberFormat="0" applyBorder="0" applyAlignment="0" applyProtection="0"/>
    <xf numFmtId="0" fontId="140" fillId="33" borderId="0" applyNumberFormat="0" applyBorder="0" applyAlignment="0" applyProtection="0"/>
    <xf numFmtId="0" fontId="140" fillId="35" borderId="0" applyNumberFormat="0" applyBorder="0" applyAlignment="0" applyProtection="0"/>
    <xf numFmtId="0" fontId="140" fillId="36" borderId="0" applyNumberFormat="0" applyBorder="0" applyAlignment="0" applyProtection="0"/>
    <xf numFmtId="0" fontId="140" fillId="37" borderId="0" applyNumberFormat="0" applyBorder="0" applyAlignment="0" applyProtection="0"/>
    <xf numFmtId="0" fontId="140" fillId="39" borderId="0" applyNumberFormat="0" applyBorder="0" applyAlignment="0" applyProtection="0"/>
    <xf numFmtId="0" fontId="140" fillId="40" borderId="0" applyNumberFormat="0" applyBorder="0" applyAlignment="0" applyProtection="0"/>
    <xf numFmtId="0" fontId="140" fillId="41" borderId="0" applyNumberFormat="0" applyBorder="0" applyAlignment="0" applyProtection="0"/>
    <xf numFmtId="0" fontId="140" fillId="43" borderId="0" applyNumberFormat="0" applyBorder="0" applyAlignment="0" applyProtection="0"/>
    <xf numFmtId="0" fontId="140" fillId="44" borderId="0" applyNumberFormat="0" applyBorder="0" applyAlignment="0" applyProtection="0"/>
    <xf numFmtId="0" fontId="140" fillId="45" borderId="0" applyNumberFormat="0" applyBorder="0" applyAlignment="0" applyProtection="0"/>
    <xf numFmtId="0" fontId="140" fillId="47" borderId="0" applyNumberFormat="0" applyBorder="0" applyAlignment="0" applyProtection="0"/>
    <xf numFmtId="0" fontId="140" fillId="48" borderId="0" applyNumberFormat="0" applyBorder="0" applyAlignment="0" applyProtection="0"/>
    <xf numFmtId="0" fontId="140" fillId="49" borderId="0" applyNumberFormat="0" applyBorder="0" applyAlignment="0" applyProtection="0"/>
    <xf numFmtId="0" fontId="140" fillId="51" borderId="0" applyNumberFormat="0" applyBorder="0" applyAlignment="0" applyProtection="0"/>
    <xf numFmtId="0" fontId="140" fillId="52" borderId="0" applyNumberFormat="0" applyBorder="0" applyAlignment="0" applyProtection="0"/>
    <xf numFmtId="0" fontId="140" fillId="53" borderId="0" applyNumberFormat="0" applyBorder="0" applyAlignment="0" applyProtection="0"/>
    <xf numFmtId="0" fontId="139" fillId="0" borderId="0"/>
    <xf numFmtId="0" fontId="139" fillId="29" borderId="19" applyNumberFormat="0" applyFont="0" applyAlignment="0" applyProtection="0"/>
    <xf numFmtId="0" fontId="139" fillId="31" borderId="0" applyNumberFormat="0" applyBorder="0" applyAlignment="0" applyProtection="0"/>
    <xf numFmtId="0" fontId="139" fillId="32" borderId="0" applyNumberFormat="0" applyBorder="0" applyAlignment="0" applyProtection="0"/>
    <xf numFmtId="0" fontId="139" fillId="33" borderId="0" applyNumberFormat="0" applyBorder="0" applyAlignment="0" applyProtection="0"/>
    <xf numFmtId="0" fontId="139" fillId="35" borderId="0" applyNumberFormat="0" applyBorder="0" applyAlignment="0" applyProtection="0"/>
    <xf numFmtId="0" fontId="139" fillId="36" borderId="0" applyNumberFormat="0" applyBorder="0" applyAlignment="0" applyProtection="0"/>
    <xf numFmtId="0" fontId="139" fillId="37" borderId="0" applyNumberFormat="0" applyBorder="0" applyAlignment="0" applyProtection="0"/>
    <xf numFmtId="0" fontId="139" fillId="39" borderId="0" applyNumberFormat="0" applyBorder="0" applyAlignment="0" applyProtection="0"/>
    <xf numFmtId="0" fontId="139" fillId="40" borderId="0" applyNumberFormat="0" applyBorder="0" applyAlignment="0" applyProtection="0"/>
    <xf numFmtId="0" fontId="139" fillId="41" borderId="0" applyNumberFormat="0" applyBorder="0" applyAlignment="0" applyProtection="0"/>
    <xf numFmtId="0" fontId="139" fillId="43" borderId="0" applyNumberFormat="0" applyBorder="0" applyAlignment="0" applyProtection="0"/>
    <xf numFmtId="0" fontId="139" fillId="44" borderId="0" applyNumberFormat="0" applyBorder="0" applyAlignment="0" applyProtection="0"/>
    <xf numFmtId="0" fontId="139" fillId="45" borderId="0" applyNumberFormat="0" applyBorder="0" applyAlignment="0" applyProtection="0"/>
    <xf numFmtId="0" fontId="139" fillId="47" borderId="0" applyNumberFormat="0" applyBorder="0" applyAlignment="0" applyProtection="0"/>
    <xf numFmtId="0" fontId="139" fillId="48" borderId="0" applyNumberFormat="0" applyBorder="0" applyAlignment="0" applyProtection="0"/>
    <xf numFmtId="0" fontId="139" fillId="49" borderId="0" applyNumberFormat="0" applyBorder="0" applyAlignment="0" applyProtection="0"/>
    <xf numFmtId="0" fontId="139" fillId="51" borderId="0" applyNumberFormat="0" applyBorder="0" applyAlignment="0" applyProtection="0"/>
    <xf numFmtId="0" fontId="139" fillId="52" borderId="0" applyNumberFormat="0" applyBorder="0" applyAlignment="0" applyProtection="0"/>
    <xf numFmtId="0" fontId="139" fillId="53" borderId="0" applyNumberFormat="0" applyBorder="0" applyAlignment="0" applyProtection="0"/>
    <xf numFmtId="0" fontId="138" fillId="0" borderId="0"/>
    <xf numFmtId="0" fontId="138" fillId="29" borderId="19" applyNumberFormat="0" applyFont="0" applyAlignment="0" applyProtection="0"/>
    <xf numFmtId="0" fontId="138" fillId="31" borderId="0" applyNumberFormat="0" applyBorder="0" applyAlignment="0" applyProtection="0"/>
    <xf numFmtId="0" fontId="138" fillId="32" borderId="0" applyNumberFormat="0" applyBorder="0" applyAlignment="0" applyProtection="0"/>
    <xf numFmtId="0" fontId="138" fillId="33" borderId="0" applyNumberFormat="0" applyBorder="0" applyAlignment="0" applyProtection="0"/>
    <xf numFmtId="0" fontId="138" fillId="35" borderId="0" applyNumberFormat="0" applyBorder="0" applyAlignment="0" applyProtection="0"/>
    <xf numFmtId="0" fontId="138" fillId="36" borderId="0" applyNumberFormat="0" applyBorder="0" applyAlignment="0" applyProtection="0"/>
    <xf numFmtId="0" fontId="138" fillId="37" borderId="0" applyNumberFormat="0" applyBorder="0" applyAlignment="0" applyProtection="0"/>
    <xf numFmtId="0" fontId="138" fillId="39" borderId="0" applyNumberFormat="0" applyBorder="0" applyAlignment="0" applyProtection="0"/>
    <xf numFmtId="0" fontId="138" fillId="40" borderId="0" applyNumberFormat="0" applyBorder="0" applyAlignment="0" applyProtection="0"/>
    <xf numFmtId="0" fontId="138" fillId="41" borderId="0" applyNumberFormat="0" applyBorder="0" applyAlignment="0" applyProtection="0"/>
    <xf numFmtId="0" fontId="138" fillId="43" borderId="0" applyNumberFormat="0" applyBorder="0" applyAlignment="0" applyProtection="0"/>
    <xf numFmtId="0" fontId="138" fillId="44" borderId="0" applyNumberFormat="0" applyBorder="0" applyAlignment="0" applyProtection="0"/>
    <xf numFmtId="0" fontId="138" fillId="45" borderId="0" applyNumberFormat="0" applyBorder="0" applyAlignment="0" applyProtection="0"/>
    <xf numFmtId="0" fontId="138" fillId="47" borderId="0" applyNumberFormat="0" applyBorder="0" applyAlignment="0" applyProtection="0"/>
    <xf numFmtId="0" fontId="138" fillId="48" borderId="0" applyNumberFormat="0" applyBorder="0" applyAlignment="0" applyProtection="0"/>
    <xf numFmtId="0" fontId="138" fillId="49" borderId="0" applyNumberFormat="0" applyBorder="0" applyAlignment="0" applyProtection="0"/>
    <xf numFmtId="0" fontId="138" fillId="51" borderId="0" applyNumberFormat="0" applyBorder="0" applyAlignment="0" applyProtection="0"/>
    <xf numFmtId="0" fontId="138" fillId="52" borderId="0" applyNumberFormat="0" applyBorder="0" applyAlignment="0" applyProtection="0"/>
    <xf numFmtId="0" fontId="138" fillId="53" borderId="0" applyNumberFormat="0" applyBorder="0" applyAlignment="0" applyProtection="0"/>
    <xf numFmtId="0" fontId="137" fillId="0" borderId="0"/>
    <xf numFmtId="0" fontId="137" fillId="29" borderId="19" applyNumberFormat="0" applyFont="0" applyAlignment="0" applyProtection="0"/>
    <xf numFmtId="0" fontId="137" fillId="31" borderId="0" applyNumberFormat="0" applyBorder="0" applyAlignment="0" applyProtection="0"/>
    <xf numFmtId="0" fontId="137" fillId="32" borderId="0" applyNumberFormat="0" applyBorder="0" applyAlignment="0" applyProtection="0"/>
    <xf numFmtId="0" fontId="137" fillId="33" borderId="0" applyNumberFormat="0" applyBorder="0" applyAlignment="0" applyProtection="0"/>
    <xf numFmtId="0" fontId="137" fillId="35" borderId="0" applyNumberFormat="0" applyBorder="0" applyAlignment="0" applyProtection="0"/>
    <xf numFmtId="0" fontId="137" fillId="36" borderId="0" applyNumberFormat="0" applyBorder="0" applyAlignment="0" applyProtection="0"/>
    <xf numFmtId="0" fontId="137" fillId="37" borderId="0" applyNumberFormat="0" applyBorder="0" applyAlignment="0" applyProtection="0"/>
    <xf numFmtId="0" fontId="137" fillId="39" borderId="0" applyNumberFormat="0" applyBorder="0" applyAlignment="0" applyProtection="0"/>
    <xf numFmtId="0" fontId="137" fillId="40" borderId="0" applyNumberFormat="0" applyBorder="0" applyAlignment="0" applyProtection="0"/>
    <xf numFmtId="0" fontId="137" fillId="41" borderId="0" applyNumberFormat="0" applyBorder="0" applyAlignment="0" applyProtection="0"/>
    <xf numFmtId="0" fontId="137" fillId="43" borderId="0" applyNumberFormat="0" applyBorder="0" applyAlignment="0" applyProtection="0"/>
    <xf numFmtId="0" fontId="137" fillId="44" borderId="0" applyNumberFormat="0" applyBorder="0" applyAlignment="0" applyProtection="0"/>
    <xf numFmtId="0" fontId="137" fillId="45" borderId="0" applyNumberFormat="0" applyBorder="0" applyAlignment="0" applyProtection="0"/>
    <xf numFmtId="0" fontId="137" fillId="47" borderId="0" applyNumberFormat="0" applyBorder="0" applyAlignment="0" applyProtection="0"/>
    <xf numFmtId="0" fontId="137" fillId="48" borderId="0" applyNumberFormat="0" applyBorder="0" applyAlignment="0" applyProtection="0"/>
    <xf numFmtId="0" fontId="137" fillId="49" borderId="0" applyNumberFormat="0" applyBorder="0" applyAlignment="0" applyProtection="0"/>
    <xf numFmtId="0" fontId="137" fillId="51" borderId="0" applyNumberFormat="0" applyBorder="0" applyAlignment="0" applyProtection="0"/>
    <xf numFmtId="0" fontId="137" fillId="52" borderId="0" applyNumberFormat="0" applyBorder="0" applyAlignment="0" applyProtection="0"/>
    <xf numFmtId="0" fontId="137" fillId="53" borderId="0" applyNumberFormat="0" applyBorder="0" applyAlignment="0" applyProtection="0"/>
    <xf numFmtId="0" fontId="136" fillId="0" borderId="0"/>
    <xf numFmtId="0" fontId="136" fillId="29" borderId="19" applyNumberFormat="0" applyFont="0" applyAlignment="0" applyProtection="0"/>
    <xf numFmtId="0" fontId="136" fillId="31" borderId="0" applyNumberFormat="0" applyBorder="0" applyAlignment="0" applyProtection="0"/>
    <xf numFmtId="0" fontId="136" fillId="32" borderId="0" applyNumberFormat="0" applyBorder="0" applyAlignment="0" applyProtection="0"/>
    <xf numFmtId="0" fontId="136" fillId="33" borderId="0" applyNumberFormat="0" applyBorder="0" applyAlignment="0" applyProtection="0"/>
    <xf numFmtId="0" fontId="136" fillId="35" borderId="0" applyNumberFormat="0" applyBorder="0" applyAlignment="0" applyProtection="0"/>
    <xf numFmtId="0" fontId="136" fillId="36" borderId="0" applyNumberFormat="0" applyBorder="0" applyAlignment="0" applyProtection="0"/>
    <xf numFmtId="0" fontId="136" fillId="37" borderId="0" applyNumberFormat="0" applyBorder="0" applyAlignment="0" applyProtection="0"/>
    <xf numFmtId="0" fontId="136" fillId="39" borderId="0" applyNumberFormat="0" applyBorder="0" applyAlignment="0" applyProtection="0"/>
    <xf numFmtId="0" fontId="136" fillId="40" borderId="0" applyNumberFormat="0" applyBorder="0" applyAlignment="0" applyProtection="0"/>
    <xf numFmtId="0" fontId="136" fillId="41" borderId="0" applyNumberFormat="0" applyBorder="0" applyAlignment="0" applyProtection="0"/>
    <xf numFmtId="0" fontId="136" fillId="43" borderId="0" applyNumberFormat="0" applyBorder="0" applyAlignment="0" applyProtection="0"/>
    <xf numFmtId="0" fontId="136" fillId="44" borderId="0" applyNumberFormat="0" applyBorder="0" applyAlignment="0" applyProtection="0"/>
    <xf numFmtId="0" fontId="136" fillId="45" borderId="0" applyNumberFormat="0" applyBorder="0" applyAlignment="0" applyProtection="0"/>
    <xf numFmtId="0" fontId="136" fillId="47" borderId="0" applyNumberFormat="0" applyBorder="0" applyAlignment="0" applyProtection="0"/>
    <xf numFmtId="0" fontId="136" fillId="48" borderId="0" applyNumberFormat="0" applyBorder="0" applyAlignment="0" applyProtection="0"/>
    <xf numFmtId="0" fontId="136" fillId="49" borderId="0" applyNumberFormat="0" applyBorder="0" applyAlignment="0" applyProtection="0"/>
    <xf numFmtId="0" fontId="136" fillId="51" borderId="0" applyNumberFormat="0" applyBorder="0" applyAlignment="0" applyProtection="0"/>
    <xf numFmtId="0" fontId="136" fillId="52" borderId="0" applyNumberFormat="0" applyBorder="0" applyAlignment="0" applyProtection="0"/>
    <xf numFmtId="0" fontId="136" fillId="53" borderId="0" applyNumberFormat="0" applyBorder="0" applyAlignment="0" applyProtection="0"/>
    <xf numFmtId="0" fontId="135" fillId="0" borderId="0"/>
    <xf numFmtId="0" fontId="135" fillId="29" borderId="19" applyNumberFormat="0" applyFont="0" applyAlignment="0" applyProtection="0"/>
    <xf numFmtId="0" fontId="135" fillId="31" borderId="0" applyNumberFormat="0" applyBorder="0" applyAlignment="0" applyProtection="0"/>
    <xf numFmtId="0" fontId="135" fillId="32" borderId="0" applyNumberFormat="0" applyBorder="0" applyAlignment="0" applyProtection="0"/>
    <xf numFmtId="0" fontId="135" fillId="33" borderId="0" applyNumberFormat="0" applyBorder="0" applyAlignment="0" applyProtection="0"/>
    <xf numFmtId="0" fontId="135" fillId="35" borderId="0" applyNumberFormat="0" applyBorder="0" applyAlignment="0" applyProtection="0"/>
    <xf numFmtId="0" fontId="135" fillId="36" borderId="0" applyNumberFormat="0" applyBorder="0" applyAlignment="0" applyProtection="0"/>
    <xf numFmtId="0" fontId="135" fillId="37" borderId="0" applyNumberFormat="0" applyBorder="0" applyAlignment="0" applyProtection="0"/>
    <xf numFmtId="0" fontId="135" fillId="39" borderId="0" applyNumberFormat="0" applyBorder="0" applyAlignment="0" applyProtection="0"/>
    <xf numFmtId="0" fontId="135" fillId="40" borderId="0" applyNumberFormat="0" applyBorder="0" applyAlignment="0" applyProtection="0"/>
    <xf numFmtId="0" fontId="135" fillId="41" borderId="0" applyNumberFormat="0" applyBorder="0" applyAlignment="0" applyProtection="0"/>
    <xf numFmtId="0" fontId="135" fillId="43" borderId="0" applyNumberFormat="0" applyBorder="0" applyAlignment="0" applyProtection="0"/>
    <xf numFmtId="0" fontId="135" fillId="44" borderId="0" applyNumberFormat="0" applyBorder="0" applyAlignment="0" applyProtection="0"/>
    <xf numFmtId="0" fontId="135" fillId="45" borderId="0" applyNumberFormat="0" applyBorder="0" applyAlignment="0" applyProtection="0"/>
    <xf numFmtId="0" fontId="135" fillId="47" borderId="0" applyNumberFormat="0" applyBorder="0" applyAlignment="0" applyProtection="0"/>
    <xf numFmtId="0" fontId="135" fillId="48" borderId="0" applyNumberFormat="0" applyBorder="0" applyAlignment="0" applyProtection="0"/>
    <xf numFmtId="0" fontId="135" fillId="49" borderId="0" applyNumberFormat="0" applyBorder="0" applyAlignment="0" applyProtection="0"/>
    <xf numFmtId="0" fontId="135" fillId="51" borderId="0" applyNumberFormat="0" applyBorder="0" applyAlignment="0" applyProtection="0"/>
    <xf numFmtId="0" fontId="135" fillId="52" borderId="0" applyNumberFormat="0" applyBorder="0" applyAlignment="0" applyProtection="0"/>
    <xf numFmtId="0" fontId="135" fillId="53" borderId="0" applyNumberFormat="0" applyBorder="0" applyAlignment="0" applyProtection="0"/>
    <xf numFmtId="0" fontId="134" fillId="0" borderId="0"/>
    <xf numFmtId="0" fontId="134" fillId="29" borderId="19" applyNumberFormat="0" applyFont="0" applyAlignment="0" applyProtection="0"/>
    <xf numFmtId="0" fontId="134" fillId="31" borderId="0" applyNumberFormat="0" applyBorder="0" applyAlignment="0" applyProtection="0"/>
    <xf numFmtId="0" fontId="134" fillId="32" borderId="0" applyNumberFormat="0" applyBorder="0" applyAlignment="0" applyProtection="0"/>
    <xf numFmtId="0" fontId="134" fillId="33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9" borderId="0" applyNumberFormat="0" applyBorder="0" applyAlignment="0" applyProtection="0"/>
    <xf numFmtId="0" fontId="134" fillId="40" borderId="0" applyNumberFormat="0" applyBorder="0" applyAlignment="0" applyProtection="0"/>
    <xf numFmtId="0" fontId="134" fillId="41" borderId="0" applyNumberFormat="0" applyBorder="0" applyAlignment="0" applyProtection="0"/>
    <xf numFmtId="0" fontId="134" fillId="43" borderId="0" applyNumberFormat="0" applyBorder="0" applyAlignment="0" applyProtection="0"/>
    <xf numFmtId="0" fontId="134" fillId="44" borderId="0" applyNumberFormat="0" applyBorder="0" applyAlignment="0" applyProtection="0"/>
    <xf numFmtId="0" fontId="134" fillId="45" borderId="0" applyNumberFormat="0" applyBorder="0" applyAlignment="0" applyProtection="0"/>
    <xf numFmtId="0" fontId="134" fillId="47" borderId="0" applyNumberFormat="0" applyBorder="0" applyAlignment="0" applyProtection="0"/>
    <xf numFmtId="0" fontId="134" fillId="48" borderId="0" applyNumberFormat="0" applyBorder="0" applyAlignment="0" applyProtection="0"/>
    <xf numFmtId="0" fontId="134" fillId="49" borderId="0" applyNumberFormat="0" applyBorder="0" applyAlignment="0" applyProtection="0"/>
    <xf numFmtId="0" fontId="134" fillId="51" borderId="0" applyNumberFormat="0" applyBorder="0" applyAlignment="0" applyProtection="0"/>
    <xf numFmtId="0" fontId="134" fillId="52" borderId="0" applyNumberFormat="0" applyBorder="0" applyAlignment="0" applyProtection="0"/>
    <xf numFmtId="0" fontId="134" fillId="53" borderId="0" applyNumberFormat="0" applyBorder="0" applyAlignment="0" applyProtection="0"/>
    <xf numFmtId="0" fontId="133" fillId="0" borderId="0"/>
    <xf numFmtId="0" fontId="133" fillId="29" borderId="19" applyNumberFormat="0" applyFont="0" applyAlignment="0" applyProtection="0"/>
    <xf numFmtId="0" fontId="133" fillId="31" borderId="0" applyNumberFormat="0" applyBorder="0" applyAlignment="0" applyProtection="0"/>
    <xf numFmtId="0" fontId="133" fillId="32" borderId="0" applyNumberFormat="0" applyBorder="0" applyAlignment="0" applyProtection="0"/>
    <xf numFmtId="0" fontId="133" fillId="33" borderId="0" applyNumberFormat="0" applyBorder="0" applyAlignment="0" applyProtection="0"/>
    <xf numFmtId="0" fontId="133" fillId="35" borderId="0" applyNumberFormat="0" applyBorder="0" applyAlignment="0" applyProtection="0"/>
    <xf numFmtId="0" fontId="133" fillId="36" borderId="0" applyNumberFormat="0" applyBorder="0" applyAlignment="0" applyProtection="0"/>
    <xf numFmtId="0" fontId="133" fillId="37" borderId="0" applyNumberFormat="0" applyBorder="0" applyAlignment="0" applyProtection="0"/>
    <xf numFmtId="0" fontId="133" fillId="39" borderId="0" applyNumberFormat="0" applyBorder="0" applyAlignment="0" applyProtection="0"/>
    <xf numFmtId="0" fontId="133" fillId="40" borderId="0" applyNumberFormat="0" applyBorder="0" applyAlignment="0" applyProtection="0"/>
    <xf numFmtId="0" fontId="133" fillId="41" borderId="0" applyNumberFormat="0" applyBorder="0" applyAlignment="0" applyProtection="0"/>
    <xf numFmtId="0" fontId="133" fillId="43" borderId="0" applyNumberFormat="0" applyBorder="0" applyAlignment="0" applyProtection="0"/>
    <xf numFmtId="0" fontId="133" fillId="44" borderId="0" applyNumberFormat="0" applyBorder="0" applyAlignment="0" applyProtection="0"/>
    <xf numFmtId="0" fontId="133" fillId="45" borderId="0" applyNumberFormat="0" applyBorder="0" applyAlignment="0" applyProtection="0"/>
    <xf numFmtId="0" fontId="133" fillId="47" borderId="0" applyNumberFormat="0" applyBorder="0" applyAlignment="0" applyProtection="0"/>
    <xf numFmtId="0" fontId="133" fillId="48" borderId="0" applyNumberFormat="0" applyBorder="0" applyAlignment="0" applyProtection="0"/>
    <xf numFmtId="0" fontId="133" fillId="49" borderId="0" applyNumberFormat="0" applyBorder="0" applyAlignment="0" applyProtection="0"/>
    <xf numFmtId="0" fontId="133" fillId="51" borderId="0" applyNumberFormat="0" applyBorder="0" applyAlignment="0" applyProtection="0"/>
    <xf numFmtId="0" fontId="133" fillId="52" borderId="0" applyNumberFormat="0" applyBorder="0" applyAlignment="0" applyProtection="0"/>
    <xf numFmtId="0" fontId="133" fillId="53" borderId="0" applyNumberFormat="0" applyBorder="0" applyAlignment="0" applyProtection="0"/>
    <xf numFmtId="0" fontId="132" fillId="0" borderId="0"/>
    <xf numFmtId="0" fontId="132" fillId="29" borderId="19" applyNumberFormat="0" applyFont="0" applyAlignment="0" applyProtection="0"/>
    <xf numFmtId="0" fontId="132" fillId="31" borderId="0" applyNumberFormat="0" applyBorder="0" applyAlignment="0" applyProtection="0"/>
    <xf numFmtId="0" fontId="132" fillId="32" borderId="0" applyNumberFormat="0" applyBorder="0" applyAlignment="0" applyProtection="0"/>
    <xf numFmtId="0" fontId="132" fillId="33" borderId="0" applyNumberFormat="0" applyBorder="0" applyAlignment="0" applyProtection="0"/>
    <xf numFmtId="0" fontId="132" fillId="35" borderId="0" applyNumberFormat="0" applyBorder="0" applyAlignment="0" applyProtection="0"/>
    <xf numFmtId="0" fontId="132" fillId="36" borderId="0" applyNumberFormat="0" applyBorder="0" applyAlignment="0" applyProtection="0"/>
    <xf numFmtId="0" fontId="132" fillId="37" borderId="0" applyNumberFormat="0" applyBorder="0" applyAlignment="0" applyProtection="0"/>
    <xf numFmtId="0" fontId="132" fillId="39" borderId="0" applyNumberFormat="0" applyBorder="0" applyAlignment="0" applyProtection="0"/>
    <xf numFmtId="0" fontId="132" fillId="40" borderId="0" applyNumberFormat="0" applyBorder="0" applyAlignment="0" applyProtection="0"/>
    <xf numFmtId="0" fontId="132" fillId="41" borderId="0" applyNumberFormat="0" applyBorder="0" applyAlignment="0" applyProtection="0"/>
    <xf numFmtId="0" fontId="132" fillId="43" borderId="0" applyNumberFormat="0" applyBorder="0" applyAlignment="0" applyProtection="0"/>
    <xf numFmtId="0" fontId="132" fillId="44" borderId="0" applyNumberFormat="0" applyBorder="0" applyAlignment="0" applyProtection="0"/>
    <xf numFmtId="0" fontId="132" fillId="45" borderId="0" applyNumberFormat="0" applyBorder="0" applyAlignment="0" applyProtection="0"/>
    <xf numFmtId="0" fontId="132" fillId="47" borderId="0" applyNumberFormat="0" applyBorder="0" applyAlignment="0" applyProtection="0"/>
    <xf numFmtId="0" fontId="132" fillId="48" borderId="0" applyNumberFormat="0" applyBorder="0" applyAlignment="0" applyProtection="0"/>
    <xf numFmtId="0" fontId="132" fillId="49" borderId="0" applyNumberFormat="0" applyBorder="0" applyAlignment="0" applyProtection="0"/>
    <xf numFmtId="0" fontId="132" fillId="51" borderId="0" applyNumberFormat="0" applyBorder="0" applyAlignment="0" applyProtection="0"/>
    <xf numFmtId="0" fontId="132" fillId="52" borderId="0" applyNumberFormat="0" applyBorder="0" applyAlignment="0" applyProtection="0"/>
    <xf numFmtId="0" fontId="132" fillId="53" borderId="0" applyNumberFormat="0" applyBorder="0" applyAlignment="0" applyProtection="0"/>
    <xf numFmtId="0" fontId="131" fillId="0" borderId="0"/>
    <xf numFmtId="0" fontId="131" fillId="29" borderId="19" applyNumberFormat="0" applyFont="0" applyAlignment="0" applyProtection="0"/>
    <xf numFmtId="0" fontId="131" fillId="31" borderId="0" applyNumberFormat="0" applyBorder="0" applyAlignment="0" applyProtection="0"/>
    <xf numFmtId="0" fontId="131" fillId="32" borderId="0" applyNumberFormat="0" applyBorder="0" applyAlignment="0" applyProtection="0"/>
    <xf numFmtId="0" fontId="131" fillId="33" borderId="0" applyNumberFormat="0" applyBorder="0" applyAlignment="0" applyProtection="0"/>
    <xf numFmtId="0" fontId="131" fillId="35" borderId="0" applyNumberFormat="0" applyBorder="0" applyAlignment="0" applyProtection="0"/>
    <xf numFmtId="0" fontId="131" fillId="36" borderId="0" applyNumberFormat="0" applyBorder="0" applyAlignment="0" applyProtection="0"/>
    <xf numFmtId="0" fontId="131" fillId="37" borderId="0" applyNumberFormat="0" applyBorder="0" applyAlignment="0" applyProtection="0"/>
    <xf numFmtId="0" fontId="131" fillId="39" borderId="0" applyNumberFormat="0" applyBorder="0" applyAlignment="0" applyProtection="0"/>
    <xf numFmtId="0" fontId="131" fillId="40" borderId="0" applyNumberFormat="0" applyBorder="0" applyAlignment="0" applyProtection="0"/>
    <xf numFmtId="0" fontId="131" fillId="41" borderId="0" applyNumberFormat="0" applyBorder="0" applyAlignment="0" applyProtection="0"/>
    <xf numFmtId="0" fontId="131" fillId="43" borderId="0" applyNumberFormat="0" applyBorder="0" applyAlignment="0" applyProtection="0"/>
    <xf numFmtId="0" fontId="131" fillId="44" borderId="0" applyNumberFormat="0" applyBorder="0" applyAlignment="0" applyProtection="0"/>
    <xf numFmtId="0" fontId="131" fillId="45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1" fillId="49" borderId="0" applyNumberFormat="0" applyBorder="0" applyAlignment="0" applyProtection="0"/>
    <xf numFmtId="0" fontId="131" fillId="51" borderId="0" applyNumberFormat="0" applyBorder="0" applyAlignment="0" applyProtection="0"/>
    <xf numFmtId="0" fontId="131" fillId="52" borderId="0" applyNumberFormat="0" applyBorder="0" applyAlignment="0" applyProtection="0"/>
    <xf numFmtId="0" fontId="131" fillId="53" borderId="0" applyNumberFormat="0" applyBorder="0" applyAlignment="0" applyProtection="0"/>
    <xf numFmtId="0" fontId="130" fillId="0" borderId="0"/>
    <xf numFmtId="0" fontId="130" fillId="29" borderId="19" applyNumberFormat="0" applyFont="0" applyAlignment="0" applyProtection="0"/>
    <xf numFmtId="0" fontId="130" fillId="31" borderId="0" applyNumberFormat="0" applyBorder="0" applyAlignment="0" applyProtection="0"/>
    <xf numFmtId="0" fontId="130" fillId="32" borderId="0" applyNumberFormat="0" applyBorder="0" applyAlignment="0" applyProtection="0"/>
    <xf numFmtId="0" fontId="130" fillId="33" borderId="0" applyNumberFormat="0" applyBorder="0" applyAlignment="0" applyProtection="0"/>
    <xf numFmtId="0" fontId="130" fillId="35" borderId="0" applyNumberFormat="0" applyBorder="0" applyAlignment="0" applyProtection="0"/>
    <xf numFmtId="0" fontId="130" fillId="36" borderId="0" applyNumberFormat="0" applyBorder="0" applyAlignment="0" applyProtection="0"/>
    <xf numFmtId="0" fontId="130" fillId="37" borderId="0" applyNumberFormat="0" applyBorder="0" applyAlignment="0" applyProtection="0"/>
    <xf numFmtId="0" fontId="130" fillId="39" borderId="0" applyNumberFormat="0" applyBorder="0" applyAlignment="0" applyProtection="0"/>
    <xf numFmtId="0" fontId="130" fillId="40" borderId="0" applyNumberFormat="0" applyBorder="0" applyAlignment="0" applyProtection="0"/>
    <xf numFmtId="0" fontId="130" fillId="41" borderId="0" applyNumberFormat="0" applyBorder="0" applyAlignment="0" applyProtection="0"/>
    <xf numFmtId="0" fontId="130" fillId="43" borderId="0" applyNumberFormat="0" applyBorder="0" applyAlignment="0" applyProtection="0"/>
    <xf numFmtId="0" fontId="130" fillId="44" borderId="0" applyNumberFormat="0" applyBorder="0" applyAlignment="0" applyProtection="0"/>
    <xf numFmtId="0" fontId="130" fillId="45" borderId="0" applyNumberFormat="0" applyBorder="0" applyAlignment="0" applyProtection="0"/>
    <xf numFmtId="0" fontId="130" fillId="47" borderId="0" applyNumberFormat="0" applyBorder="0" applyAlignment="0" applyProtection="0"/>
    <xf numFmtId="0" fontId="130" fillId="48" borderId="0" applyNumberFormat="0" applyBorder="0" applyAlignment="0" applyProtection="0"/>
    <xf numFmtId="0" fontId="130" fillId="49" borderId="0" applyNumberFormat="0" applyBorder="0" applyAlignment="0" applyProtection="0"/>
    <xf numFmtId="0" fontId="130" fillId="51" borderId="0" applyNumberFormat="0" applyBorder="0" applyAlignment="0" applyProtection="0"/>
    <xf numFmtId="0" fontId="130" fillId="52" borderId="0" applyNumberFormat="0" applyBorder="0" applyAlignment="0" applyProtection="0"/>
    <xf numFmtId="0" fontId="130" fillId="53" borderId="0" applyNumberFormat="0" applyBorder="0" applyAlignment="0" applyProtection="0"/>
    <xf numFmtId="0" fontId="129" fillId="0" borderId="0"/>
    <xf numFmtId="0" fontId="129" fillId="29" borderId="19" applyNumberFormat="0" applyFont="0" applyAlignment="0" applyProtection="0"/>
    <xf numFmtId="0" fontId="129" fillId="31" borderId="0" applyNumberFormat="0" applyBorder="0" applyAlignment="0" applyProtection="0"/>
    <xf numFmtId="0" fontId="129" fillId="32" borderId="0" applyNumberFormat="0" applyBorder="0" applyAlignment="0" applyProtection="0"/>
    <xf numFmtId="0" fontId="129" fillId="33" borderId="0" applyNumberFormat="0" applyBorder="0" applyAlignment="0" applyProtection="0"/>
    <xf numFmtId="0" fontId="129" fillId="35" borderId="0" applyNumberFormat="0" applyBorder="0" applyAlignment="0" applyProtection="0"/>
    <xf numFmtId="0" fontId="129" fillId="36" borderId="0" applyNumberFormat="0" applyBorder="0" applyAlignment="0" applyProtection="0"/>
    <xf numFmtId="0" fontId="129" fillId="37" borderId="0" applyNumberFormat="0" applyBorder="0" applyAlignment="0" applyProtection="0"/>
    <xf numFmtId="0" fontId="129" fillId="39" borderId="0" applyNumberFormat="0" applyBorder="0" applyAlignment="0" applyProtection="0"/>
    <xf numFmtId="0" fontId="129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3" borderId="0" applyNumberFormat="0" applyBorder="0" applyAlignment="0" applyProtection="0"/>
    <xf numFmtId="0" fontId="129" fillId="44" borderId="0" applyNumberFormat="0" applyBorder="0" applyAlignment="0" applyProtection="0"/>
    <xf numFmtId="0" fontId="129" fillId="45" borderId="0" applyNumberFormat="0" applyBorder="0" applyAlignment="0" applyProtection="0"/>
    <xf numFmtId="0" fontId="129" fillId="47" borderId="0" applyNumberFormat="0" applyBorder="0" applyAlignment="0" applyProtection="0"/>
    <xf numFmtId="0" fontId="129" fillId="48" borderId="0" applyNumberFormat="0" applyBorder="0" applyAlignment="0" applyProtection="0"/>
    <xf numFmtId="0" fontId="129" fillId="49" borderId="0" applyNumberFormat="0" applyBorder="0" applyAlignment="0" applyProtection="0"/>
    <xf numFmtId="0" fontId="129" fillId="51" borderId="0" applyNumberFormat="0" applyBorder="0" applyAlignment="0" applyProtection="0"/>
    <xf numFmtId="0" fontId="129" fillId="52" borderId="0" applyNumberFormat="0" applyBorder="0" applyAlignment="0" applyProtection="0"/>
    <xf numFmtId="0" fontId="129" fillId="53" borderId="0" applyNumberFormat="0" applyBorder="0" applyAlignment="0" applyProtection="0"/>
    <xf numFmtId="0" fontId="128" fillId="0" borderId="0"/>
    <xf numFmtId="0" fontId="128" fillId="29" borderId="19" applyNumberFormat="0" applyFont="0" applyAlignment="0" applyProtection="0"/>
    <xf numFmtId="0" fontId="128" fillId="31" borderId="0" applyNumberFormat="0" applyBorder="0" applyAlignment="0" applyProtection="0"/>
    <xf numFmtId="0" fontId="128" fillId="32" borderId="0" applyNumberFormat="0" applyBorder="0" applyAlignment="0" applyProtection="0"/>
    <xf numFmtId="0" fontId="128" fillId="33" borderId="0" applyNumberFormat="0" applyBorder="0" applyAlignment="0" applyProtection="0"/>
    <xf numFmtId="0" fontId="128" fillId="35" borderId="0" applyNumberFormat="0" applyBorder="0" applyAlignment="0" applyProtection="0"/>
    <xf numFmtId="0" fontId="128" fillId="36" borderId="0" applyNumberFormat="0" applyBorder="0" applyAlignment="0" applyProtection="0"/>
    <xf numFmtId="0" fontId="128" fillId="37" borderId="0" applyNumberFormat="0" applyBorder="0" applyAlignment="0" applyProtection="0"/>
    <xf numFmtId="0" fontId="128" fillId="39" borderId="0" applyNumberFormat="0" applyBorder="0" applyAlignment="0" applyProtection="0"/>
    <xf numFmtId="0" fontId="128" fillId="40" borderId="0" applyNumberFormat="0" applyBorder="0" applyAlignment="0" applyProtection="0"/>
    <xf numFmtId="0" fontId="128" fillId="41" borderId="0" applyNumberFormat="0" applyBorder="0" applyAlignment="0" applyProtection="0"/>
    <xf numFmtId="0" fontId="128" fillId="43" borderId="0" applyNumberFormat="0" applyBorder="0" applyAlignment="0" applyProtection="0"/>
    <xf numFmtId="0" fontId="128" fillId="44" borderId="0" applyNumberFormat="0" applyBorder="0" applyAlignment="0" applyProtection="0"/>
    <xf numFmtId="0" fontId="128" fillId="45" borderId="0" applyNumberFormat="0" applyBorder="0" applyAlignment="0" applyProtection="0"/>
    <xf numFmtId="0" fontId="128" fillId="47" borderId="0" applyNumberFormat="0" applyBorder="0" applyAlignment="0" applyProtection="0"/>
    <xf numFmtId="0" fontId="128" fillId="48" borderId="0" applyNumberFormat="0" applyBorder="0" applyAlignment="0" applyProtection="0"/>
    <xf numFmtId="0" fontId="128" fillId="49" borderId="0" applyNumberFormat="0" applyBorder="0" applyAlignment="0" applyProtection="0"/>
    <xf numFmtId="0" fontId="128" fillId="51" borderId="0" applyNumberFormat="0" applyBorder="0" applyAlignment="0" applyProtection="0"/>
    <xf numFmtId="0" fontId="128" fillId="52" borderId="0" applyNumberFormat="0" applyBorder="0" applyAlignment="0" applyProtection="0"/>
    <xf numFmtId="0" fontId="128" fillId="53" borderId="0" applyNumberFormat="0" applyBorder="0" applyAlignment="0" applyProtection="0"/>
    <xf numFmtId="0" fontId="127" fillId="0" borderId="0"/>
    <xf numFmtId="0" fontId="127" fillId="29" borderId="19" applyNumberFormat="0" applyFont="0" applyAlignment="0" applyProtection="0"/>
    <xf numFmtId="0" fontId="127" fillId="31" borderId="0" applyNumberFormat="0" applyBorder="0" applyAlignment="0" applyProtection="0"/>
    <xf numFmtId="0" fontId="127" fillId="32" borderId="0" applyNumberFormat="0" applyBorder="0" applyAlignment="0" applyProtection="0"/>
    <xf numFmtId="0" fontId="127" fillId="33" borderId="0" applyNumberFormat="0" applyBorder="0" applyAlignment="0" applyProtection="0"/>
    <xf numFmtId="0" fontId="127" fillId="35" borderId="0" applyNumberFormat="0" applyBorder="0" applyAlignment="0" applyProtection="0"/>
    <xf numFmtId="0" fontId="127" fillId="36" borderId="0" applyNumberFormat="0" applyBorder="0" applyAlignment="0" applyProtection="0"/>
    <xf numFmtId="0" fontId="127" fillId="37" borderId="0" applyNumberFormat="0" applyBorder="0" applyAlignment="0" applyProtection="0"/>
    <xf numFmtId="0" fontId="127" fillId="39" borderId="0" applyNumberFormat="0" applyBorder="0" applyAlignment="0" applyProtection="0"/>
    <xf numFmtId="0" fontId="127" fillId="40" borderId="0" applyNumberFormat="0" applyBorder="0" applyAlignment="0" applyProtection="0"/>
    <xf numFmtId="0" fontId="127" fillId="41" borderId="0" applyNumberFormat="0" applyBorder="0" applyAlignment="0" applyProtection="0"/>
    <xf numFmtId="0" fontId="127" fillId="43" borderId="0" applyNumberFormat="0" applyBorder="0" applyAlignment="0" applyProtection="0"/>
    <xf numFmtId="0" fontId="127" fillId="44" borderId="0" applyNumberFormat="0" applyBorder="0" applyAlignment="0" applyProtection="0"/>
    <xf numFmtId="0" fontId="127" fillId="45" borderId="0" applyNumberFormat="0" applyBorder="0" applyAlignment="0" applyProtection="0"/>
    <xf numFmtId="0" fontId="127" fillId="47" borderId="0" applyNumberFormat="0" applyBorder="0" applyAlignment="0" applyProtection="0"/>
    <xf numFmtId="0" fontId="127" fillId="48" borderId="0" applyNumberFormat="0" applyBorder="0" applyAlignment="0" applyProtection="0"/>
    <xf numFmtId="0" fontId="127" fillId="49" borderId="0" applyNumberFormat="0" applyBorder="0" applyAlignment="0" applyProtection="0"/>
    <xf numFmtId="0" fontId="127" fillId="51" borderId="0" applyNumberFormat="0" applyBorder="0" applyAlignment="0" applyProtection="0"/>
    <xf numFmtId="0" fontId="127" fillId="52" borderId="0" applyNumberFormat="0" applyBorder="0" applyAlignment="0" applyProtection="0"/>
    <xf numFmtId="0" fontId="127" fillId="53" borderId="0" applyNumberFormat="0" applyBorder="0" applyAlignment="0" applyProtection="0"/>
    <xf numFmtId="0" fontId="126" fillId="0" borderId="0"/>
    <xf numFmtId="0" fontId="126" fillId="29" borderId="19" applyNumberFormat="0" applyFont="0" applyAlignment="0" applyProtection="0"/>
    <xf numFmtId="0" fontId="126" fillId="31" borderId="0" applyNumberFormat="0" applyBorder="0" applyAlignment="0" applyProtection="0"/>
    <xf numFmtId="0" fontId="126" fillId="32" borderId="0" applyNumberFormat="0" applyBorder="0" applyAlignment="0" applyProtection="0"/>
    <xf numFmtId="0" fontId="126" fillId="33" borderId="0" applyNumberFormat="0" applyBorder="0" applyAlignment="0" applyProtection="0"/>
    <xf numFmtId="0" fontId="126" fillId="35" borderId="0" applyNumberFormat="0" applyBorder="0" applyAlignment="0" applyProtection="0"/>
    <xf numFmtId="0" fontId="126" fillId="36" borderId="0" applyNumberFormat="0" applyBorder="0" applyAlignment="0" applyProtection="0"/>
    <xf numFmtId="0" fontId="126" fillId="37" borderId="0" applyNumberFormat="0" applyBorder="0" applyAlignment="0" applyProtection="0"/>
    <xf numFmtId="0" fontId="126" fillId="39" borderId="0" applyNumberFormat="0" applyBorder="0" applyAlignment="0" applyProtection="0"/>
    <xf numFmtId="0" fontId="126" fillId="40" borderId="0" applyNumberFormat="0" applyBorder="0" applyAlignment="0" applyProtection="0"/>
    <xf numFmtId="0" fontId="126" fillId="41" borderId="0" applyNumberFormat="0" applyBorder="0" applyAlignment="0" applyProtection="0"/>
    <xf numFmtId="0" fontId="126" fillId="43" borderId="0" applyNumberFormat="0" applyBorder="0" applyAlignment="0" applyProtection="0"/>
    <xf numFmtId="0" fontId="126" fillId="44" borderId="0" applyNumberFormat="0" applyBorder="0" applyAlignment="0" applyProtection="0"/>
    <xf numFmtId="0" fontId="126" fillId="45" borderId="0" applyNumberFormat="0" applyBorder="0" applyAlignment="0" applyProtection="0"/>
    <xf numFmtId="0" fontId="126" fillId="47" borderId="0" applyNumberFormat="0" applyBorder="0" applyAlignment="0" applyProtection="0"/>
    <xf numFmtId="0" fontId="126" fillId="48" borderId="0" applyNumberFormat="0" applyBorder="0" applyAlignment="0" applyProtection="0"/>
    <xf numFmtId="0" fontId="126" fillId="49" borderId="0" applyNumberFormat="0" applyBorder="0" applyAlignment="0" applyProtection="0"/>
    <xf numFmtId="0" fontId="126" fillId="51" borderId="0" applyNumberFormat="0" applyBorder="0" applyAlignment="0" applyProtection="0"/>
    <xf numFmtId="0" fontId="126" fillId="52" borderId="0" applyNumberFormat="0" applyBorder="0" applyAlignment="0" applyProtection="0"/>
    <xf numFmtId="0" fontId="126" fillId="53" borderId="0" applyNumberFormat="0" applyBorder="0" applyAlignment="0" applyProtection="0"/>
    <xf numFmtId="0" fontId="125" fillId="0" borderId="0"/>
    <xf numFmtId="0" fontId="125" fillId="29" borderId="19" applyNumberFormat="0" applyFont="0" applyAlignment="0" applyProtection="0"/>
    <xf numFmtId="0" fontId="125" fillId="31" borderId="0" applyNumberFormat="0" applyBorder="0" applyAlignment="0" applyProtection="0"/>
    <xf numFmtId="0" fontId="125" fillId="32" borderId="0" applyNumberFormat="0" applyBorder="0" applyAlignment="0" applyProtection="0"/>
    <xf numFmtId="0" fontId="125" fillId="33" borderId="0" applyNumberFormat="0" applyBorder="0" applyAlignment="0" applyProtection="0"/>
    <xf numFmtId="0" fontId="125" fillId="35" borderId="0" applyNumberFormat="0" applyBorder="0" applyAlignment="0" applyProtection="0"/>
    <xf numFmtId="0" fontId="125" fillId="36" borderId="0" applyNumberFormat="0" applyBorder="0" applyAlignment="0" applyProtection="0"/>
    <xf numFmtId="0" fontId="125" fillId="37" borderId="0" applyNumberFormat="0" applyBorder="0" applyAlignment="0" applyProtection="0"/>
    <xf numFmtId="0" fontId="125" fillId="39" borderId="0" applyNumberFormat="0" applyBorder="0" applyAlignment="0" applyProtection="0"/>
    <xf numFmtId="0" fontId="125" fillId="40" borderId="0" applyNumberFormat="0" applyBorder="0" applyAlignment="0" applyProtection="0"/>
    <xf numFmtId="0" fontId="125" fillId="41" borderId="0" applyNumberFormat="0" applyBorder="0" applyAlignment="0" applyProtection="0"/>
    <xf numFmtId="0" fontId="125" fillId="43" borderId="0" applyNumberFormat="0" applyBorder="0" applyAlignment="0" applyProtection="0"/>
    <xf numFmtId="0" fontId="125" fillId="44" borderId="0" applyNumberFormat="0" applyBorder="0" applyAlignment="0" applyProtection="0"/>
    <xf numFmtId="0" fontId="125" fillId="45" borderId="0" applyNumberFormat="0" applyBorder="0" applyAlignment="0" applyProtection="0"/>
    <xf numFmtId="0" fontId="125" fillId="47" borderId="0" applyNumberFormat="0" applyBorder="0" applyAlignment="0" applyProtection="0"/>
    <xf numFmtId="0" fontId="125" fillId="48" borderId="0" applyNumberFormat="0" applyBorder="0" applyAlignment="0" applyProtection="0"/>
    <xf numFmtId="0" fontId="125" fillId="49" borderId="0" applyNumberFormat="0" applyBorder="0" applyAlignment="0" applyProtection="0"/>
    <xf numFmtId="0" fontId="125" fillId="51" borderId="0" applyNumberFormat="0" applyBorder="0" applyAlignment="0" applyProtection="0"/>
    <xf numFmtId="0" fontId="125" fillId="52" borderId="0" applyNumberFormat="0" applyBorder="0" applyAlignment="0" applyProtection="0"/>
    <xf numFmtId="0" fontId="125" fillId="53" borderId="0" applyNumberFormat="0" applyBorder="0" applyAlignment="0" applyProtection="0"/>
    <xf numFmtId="0" fontId="124" fillId="0" borderId="0"/>
    <xf numFmtId="0" fontId="124" fillId="29" borderId="19" applyNumberFormat="0" applyFont="0" applyAlignment="0" applyProtection="0"/>
    <xf numFmtId="0" fontId="124" fillId="31" borderId="0" applyNumberFormat="0" applyBorder="0" applyAlignment="0" applyProtection="0"/>
    <xf numFmtId="0" fontId="124" fillId="32" borderId="0" applyNumberFormat="0" applyBorder="0" applyAlignment="0" applyProtection="0"/>
    <xf numFmtId="0" fontId="124" fillId="33" borderId="0" applyNumberFormat="0" applyBorder="0" applyAlignment="0" applyProtection="0"/>
    <xf numFmtId="0" fontId="124" fillId="35" borderId="0" applyNumberFormat="0" applyBorder="0" applyAlignment="0" applyProtection="0"/>
    <xf numFmtId="0" fontId="124" fillId="36" borderId="0" applyNumberFormat="0" applyBorder="0" applyAlignment="0" applyProtection="0"/>
    <xf numFmtId="0" fontId="124" fillId="37" borderId="0" applyNumberFormat="0" applyBorder="0" applyAlignment="0" applyProtection="0"/>
    <xf numFmtId="0" fontId="124" fillId="39" borderId="0" applyNumberFormat="0" applyBorder="0" applyAlignment="0" applyProtection="0"/>
    <xf numFmtId="0" fontId="124" fillId="40" borderId="0" applyNumberFormat="0" applyBorder="0" applyAlignment="0" applyProtection="0"/>
    <xf numFmtId="0" fontId="124" fillId="41" borderId="0" applyNumberFormat="0" applyBorder="0" applyAlignment="0" applyProtection="0"/>
    <xf numFmtId="0" fontId="124" fillId="43" borderId="0" applyNumberFormat="0" applyBorder="0" applyAlignment="0" applyProtection="0"/>
    <xf numFmtId="0" fontId="124" fillId="44" borderId="0" applyNumberFormat="0" applyBorder="0" applyAlignment="0" applyProtection="0"/>
    <xf numFmtId="0" fontId="124" fillId="45" borderId="0" applyNumberFormat="0" applyBorder="0" applyAlignment="0" applyProtection="0"/>
    <xf numFmtId="0" fontId="124" fillId="47" borderId="0" applyNumberFormat="0" applyBorder="0" applyAlignment="0" applyProtection="0"/>
    <xf numFmtId="0" fontId="124" fillId="48" borderId="0" applyNumberFormat="0" applyBorder="0" applyAlignment="0" applyProtection="0"/>
    <xf numFmtId="0" fontId="124" fillId="49" borderId="0" applyNumberFormat="0" applyBorder="0" applyAlignment="0" applyProtection="0"/>
    <xf numFmtId="0" fontId="124" fillId="51" borderId="0" applyNumberFormat="0" applyBorder="0" applyAlignment="0" applyProtection="0"/>
    <xf numFmtId="0" fontId="124" fillId="52" borderId="0" applyNumberFormat="0" applyBorder="0" applyAlignment="0" applyProtection="0"/>
    <xf numFmtId="0" fontId="124" fillId="53" borderId="0" applyNumberFormat="0" applyBorder="0" applyAlignment="0" applyProtection="0"/>
    <xf numFmtId="0" fontId="123" fillId="0" borderId="0"/>
    <xf numFmtId="0" fontId="123" fillId="29" borderId="19" applyNumberFormat="0" applyFont="0" applyAlignment="0" applyProtection="0"/>
    <xf numFmtId="0" fontId="123" fillId="31" borderId="0" applyNumberFormat="0" applyBorder="0" applyAlignment="0" applyProtection="0"/>
    <xf numFmtId="0" fontId="123" fillId="32" borderId="0" applyNumberFormat="0" applyBorder="0" applyAlignment="0" applyProtection="0"/>
    <xf numFmtId="0" fontId="123" fillId="33" borderId="0" applyNumberFormat="0" applyBorder="0" applyAlignment="0" applyProtection="0"/>
    <xf numFmtId="0" fontId="123" fillId="35" borderId="0" applyNumberFormat="0" applyBorder="0" applyAlignment="0" applyProtection="0"/>
    <xf numFmtId="0" fontId="123" fillId="36" borderId="0" applyNumberFormat="0" applyBorder="0" applyAlignment="0" applyProtection="0"/>
    <xf numFmtId="0" fontId="123" fillId="37" borderId="0" applyNumberFormat="0" applyBorder="0" applyAlignment="0" applyProtection="0"/>
    <xf numFmtId="0" fontId="123" fillId="39" borderId="0" applyNumberFormat="0" applyBorder="0" applyAlignment="0" applyProtection="0"/>
    <xf numFmtId="0" fontId="123" fillId="40" borderId="0" applyNumberFormat="0" applyBorder="0" applyAlignment="0" applyProtection="0"/>
    <xf numFmtId="0" fontId="123" fillId="41" borderId="0" applyNumberFormat="0" applyBorder="0" applyAlignment="0" applyProtection="0"/>
    <xf numFmtId="0" fontId="123" fillId="43" borderId="0" applyNumberFormat="0" applyBorder="0" applyAlignment="0" applyProtection="0"/>
    <xf numFmtId="0" fontId="123" fillId="44" borderId="0" applyNumberFormat="0" applyBorder="0" applyAlignment="0" applyProtection="0"/>
    <xf numFmtId="0" fontId="123" fillId="45" borderId="0" applyNumberFormat="0" applyBorder="0" applyAlignment="0" applyProtection="0"/>
    <xf numFmtId="0" fontId="123" fillId="47" borderId="0" applyNumberFormat="0" applyBorder="0" applyAlignment="0" applyProtection="0"/>
    <xf numFmtId="0" fontId="123" fillId="48" borderId="0" applyNumberFormat="0" applyBorder="0" applyAlignment="0" applyProtection="0"/>
    <xf numFmtId="0" fontId="123" fillId="49" borderId="0" applyNumberFormat="0" applyBorder="0" applyAlignment="0" applyProtection="0"/>
    <xf numFmtId="0" fontId="123" fillId="51" borderId="0" applyNumberFormat="0" applyBorder="0" applyAlignment="0" applyProtection="0"/>
    <xf numFmtId="0" fontId="123" fillId="52" borderId="0" applyNumberFormat="0" applyBorder="0" applyAlignment="0" applyProtection="0"/>
    <xf numFmtId="0" fontId="123" fillId="53" borderId="0" applyNumberFormat="0" applyBorder="0" applyAlignment="0" applyProtection="0"/>
    <xf numFmtId="0" fontId="122" fillId="0" borderId="0"/>
    <xf numFmtId="0" fontId="122" fillId="29" borderId="19" applyNumberFormat="0" applyFont="0" applyAlignment="0" applyProtection="0"/>
    <xf numFmtId="0" fontId="122" fillId="31" borderId="0" applyNumberFormat="0" applyBorder="0" applyAlignment="0" applyProtection="0"/>
    <xf numFmtId="0" fontId="122" fillId="32" borderId="0" applyNumberFormat="0" applyBorder="0" applyAlignment="0" applyProtection="0"/>
    <xf numFmtId="0" fontId="122" fillId="33" borderId="0" applyNumberFormat="0" applyBorder="0" applyAlignment="0" applyProtection="0"/>
    <xf numFmtId="0" fontId="122" fillId="35" borderId="0" applyNumberFormat="0" applyBorder="0" applyAlignment="0" applyProtection="0"/>
    <xf numFmtId="0" fontId="122" fillId="36" borderId="0" applyNumberFormat="0" applyBorder="0" applyAlignment="0" applyProtection="0"/>
    <xf numFmtId="0" fontId="122" fillId="37" borderId="0" applyNumberFormat="0" applyBorder="0" applyAlignment="0" applyProtection="0"/>
    <xf numFmtId="0" fontId="122" fillId="39" borderId="0" applyNumberFormat="0" applyBorder="0" applyAlignment="0" applyProtection="0"/>
    <xf numFmtId="0" fontId="122" fillId="40" borderId="0" applyNumberFormat="0" applyBorder="0" applyAlignment="0" applyProtection="0"/>
    <xf numFmtId="0" fontId="122" fillId="41" borderId="0" applyNumberFormat="0" applyBorder="0" applyAlignment="0" applyProtection="0"/>
    <xf numFmtId="0" fontId="122" fillId="43" borderId="0" applyNumberFormat="0" applyBorder="0" applyAlignment="0" applyProtection="0"/>
    <xf numFmtId="0" fontId="122" fillId="44" borderId="0" applyNumberFormat="0" applyBorder="0" applyAlignment="0" applyProtection="0"/>
    <xf numFmtId="0" fontId="122" fillId="45" borderId="0" applyNumberFormat="0" applyBorder="0" applyAlignment="0" applyProtection="0"/>
    <xf numFmtId="0" fontId="122" fillId="47" borderId="0" applyNumberFormat="0" applyBorder="0" applyAlignment="0" applyProtection="0"/>
    <xf numFmtId="0" fontId="122" fillId="48" borderId="0" applyNumberFormat="0" applyBorder="0" applyAlignment="0" applyProtection="0"/>
    <xf numFmtId="0" fontId="122" fillId="49" borderId="0" applyNumberFormat="0" applyBorder="0" applyAlignment="0" applyProtection="0"/>
    <xf numFmtId="0" fontId="122" fillId="51" borderId="0" applyNumberFormat="0" applyBorder="0" applyAlignment="0" applyProtection="0"/>
    <xf numFmtId="0" fontId="122" fillId="52" borderId="0" applyNumberFormat="0" applyBorder="0" applyAlignment="0" applyProtection="0"/>
    <xf numFmtId="0" fontId="122" fillId="53" borderId="0" applyNumberFormat="0" applyBorder="0" applyAlignment="0" applyProtection="0"/>
    <xf numFmtId="0" fontId="121" fillId="0" borderId="0"/>
    <xf numFmtId="0" fontId="121" fillId="29" borderId="19" applyNumberFormat="0" applyFont="0" applyAlignment="0" applyProtection="0"/>
    <xf numFmtId="0" fontId="121" fillId="31" borderId="0" applyNumberFormat="0" applyBorder="0" applyAlignment="0" applyProtection="0"/>
    <xf numFmtId="0" fontId="121" fillId="32" borderId="0" applyNumberFormat="0" applyBorder="0" applyAlignment="0" applyProtection="0"/>
    <xf numFmtId="0" fontId="121" fillId="33" borderId="0" applyNumberFormat="0" applyBorder="0" applyAlignment="0" applyProtection="0"/>
    <xf numFmtId="0" fontId="121" fillId="35" borderId="0" applyNumberFormat="0" applyBorder="0" applyAlignment="0" applyProtection="0"/>
    <xf numFmtId="0" fontId="121" fillId="36" borderId="0" applyNumberFormat="0" applyBorder="0" applyAlignment="0" applyProtection="0"/>
    <xf numFmtId="0" fontId="121" fillId="37" borderId="0" applyNumberFormat="0" applyBorder="0" applyAlignment="0" applyProtection="0"/>
    <xf numFmtId="0" fontId="121" fillId="39" borderId="0" applyNumberFormat="0" applyBorder="0" applyAlignment="0" applyProtection="0"/>
    <xf numFmtId="0" fontId="121" fillId="40" borderId="0" applyNumberFormat="0" applyBorder="0" applyAlignment="0" applyProtection="0"/>
    <xf numFmtId="0" fontId="121" fillId="41" borderId="0" applyNumberFormat="0" applyBorder="0" applyAlignment="0" applyProtection="0"/>
    <xf numFmtId="0" fontId="121" fillId="43" borderId="0" applyNumberFormat="0" applyBorder="0" applyAlignment="0" applyProtection="0"/>
    <xf numFmtId="0" fontId="121" fillId="44" borderId="0" applyNumberFormat="0" applyBorder="0" applyAlignment="0" applyProtection="0"/>
    <xf numFmtId="0" fontId="121" fillId="45" borderId="0" applyNumberFormat="0" applyBorder="0" applyAlignment="0" applyProtection="0"/>
    <xf numFmtId="0" fontId="121" fillId="47" borderId="0" applyNumberFormat="0" applyBorder="0" applyAlignment="0" applyProtection="0"/>
    <xf numFmtId="0" fontId="121" fillId="48" borderId="0" applyNumberFormat="0" applyBorder="0" applyAlignment="0" applyProtection="0"/>
    <xf numFmtId="0" fontId="121" fillId="49" borderId="0" applyNumberFormat="0" applyBorder="0" applyAlignment="0" applyProtection="0"/>
    <xf numFmtId="0" fontId="121" fillId="51" borderId="0" applyNumberFormat="0" applyBorder="0" applyAlignment="0" applyProtection="0"/>
    <xf numFmtId="0" fontId="121" fillId="52" borderId="0" applyNumberFormat="0" applyBorder="0" applyAlignment="0" applyProtection="0"/>
    <xf numFmtId="0" fontId="121" fillId="53" borderId="0" applyNumberFormat="0" applyBorder="0" applyAlignment="0" applyProtection="0"/>
    <xf numFmtId="0" fontId="120" fillId="0" borderId="0"/>
    <xf numFmtId="0" fontId="120" fillId="29" borderId="19" applyNumberFormat="0" applyFont="0" applyAlignment="0" applyProtection="0"/>
    <xf numFmtId="0" fontId="120" fillId="31" borderId="0" applyNumberFormat="0" applyBorder="0" applyAlignment="0" applyProtection="0"/>
    <xf numFmtId="0" fontId="120" fillId="32" borderId="0" applyNumberFormat="0" applyBorder="0" applyAlignment="0" applyProtection="0"/>
    <xf numFmtId="0" fontId="120" fillId="33" borderId="0" applyNumberFormat="0" applyBorder="0" applyAlignment="0" applyProtection="0"/>
    <xf numFmtId="0" fontId="120" fillId="35" borderId="0" applyNumberFormat="0" applyBorder="0" applyAlignment="0" applyProtection="0"/>
    <xf numFmtId="0" fontId="120" fillId="36" borderId="0" applyNumberFormat="0" applyBorder="0" applyAlignment="0" applyProtection="0"/>
    <xf numFmtId="0" fontId="120" fillId="37" borderId="0" applyNumberFormat="0" applyBorder="0" applyAlignment="0" applyProtection="0"/>
    <xf numFmtId="0" fontId="120" fillId="39" borderId="0" applyNumberFormat="0" applyBorder="0" applyAlignment="0" applyProtection="0"/>
    <xf numFmtId="0" fontId="120" fillId="40" borderId="0" applyNumberFormat="0" applyBorder="0" applyAlignment="0" applyProtection="0"/>
    <xf numFmtId="0" fontId="120" fillId="41" borderId="0" applyNumberFormat="0" applyBorder="0" applyAlignment="0" applyProtection="0"/>
    <xf numFmtId="0" fontId="120" fillId="43" borderId="0" applyNumberFormat="0" applyBorder="0" applyAlignment="0" applyProtection="0"/>
    <xf numFmtId="0" fontId="120" fillId="44" borderId="0" applyNumberFormat="0" applyBorder="0" applyAlignment="0" applyProtection="0"/>
    <xf numFmtId="0" fontId="120" fillId="45" borderId="0" applyNumberFormat="0" applyBorder="0" applyAlignment="0" applyProtection="0"/>
    <xf numFmtId="0" fontId="120" fillId="47" borderId="0" applyNumberFormat="0" applyBorder="0" applyAlignment="0" applyProtection="0"/>
    <xf numFmtId="0" fontId="120" fillId="48" borderId="0" applyNumberFormat="0" applyBorder="0" applyAlignment="0" applyProtection="0"/>
    <xf numFmtId="0" fontId="120" fillId="49" borderId="0" applyNumberFormat="0" applyBorder="0" applyAlignment="0" applyProtection="0"/>
    <xf numFmtId="0" fontId="120" fillId="51" borderId="0" applyNumberFormat="0" applyBorder="0" applyAlignment="0" applyProtection="0"/>
    <xf numFmtId="0" fontId="120" fillId="52" borderId="0" applyNumberFormat="0" applyBorder="0" applyAlignment="0" applyProtection="0"/>
    <xf numFmtId="0" fontId="120" fillId="53" borderId="0" applyNumberFormat="0" applyBorder="0" applyAlignment="0" applyProtection="0"/>
    <xf numFmtId="0" fontId="119" fillId="0" borderId="0"/>
    <xf numFmtId="0" fontId="119" fillId="29" borderId="19" applyNumberFormat="0" applyFont="0" applyAlignment="0" applyProtection="0"/>
    <xf numFmtId="0" fontId="119" fillId="31" borderId="0" applyNumberFormat="0" applyBorder="0" applyAlignment="0" applyProtection="0"/>
    <xf numFmtId="0" fontId="119" fillId="32" borderId="0" applyNumberFormat="0" applyBorder="0" applyAlignment="0" applyProtection="0"/>
    <xf numFmtId="0" fontId="119" fillId="33" borderId="0" applyNumberFormat="0" applyBorder="0" applyAlignment="0" applyProtection="0"/>
    <xf numFmtId="0" fontId="119" fillId="35" borderId="0" applyNumberFormat="0" applyBorder="0" applyAlignment="0" applyProtection="0"/>
    <xf numFmtId="0" fontId="119" fillId="36" borderId="0" applyNumberFormat="0" applyBorder="0" applyAlignment="0" applyProtection="0"/>
    <xf numFmtId="0" fontId="119" fillId="37" borderId="0" applyNumberFormat="0" applyBorder="0" applyAlignment="0" applyProtection="0"/>
    <xf numFmtId="0" fontId="119" fillId="39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3" borderId="0" applyNumberFormat="0" applyBorder="0" applyAlignment="0" applyProtection="0"/>
    <xf numFmtId="0" fontId="119" fillId="44" borderId="0" applyNumberFormat="0" applyBorder="0" applyAlignment="0" applyProtection="0"/>
    <xf numFmtId="0" fontId="119" fillId="45" borderId="0" applyNumberFormat="0" applyBorder="0" applyAlignment="0" applyProtection="0"/>
    <xf numFmtId="0" fontId="119" fillId="47" borderId="0" applyNumberFormat="0" applyBorder="0" applyAlignment="0" applyProtection="0"/>
    <xf numFmtId="0" fontId="119" fillId="48" borderId="0" applyNumberFormat="0" applyBorder="0" applyAlignment="0" applyProtection="0"/>
    <xf numFmtId="0" fontId="119" fillId="49" borderId="0" applyNumberFormat="0" applyBorder="0" applyAlignment="0" applyProtection="0"/>
    <xf numFmtId="0" fontId="119" fillId="51" borderId="0" applyNumberFormat="0" applyBorder="0" applyAlignment="0" applyProtection="0"/>
    <xf numFmtId="0" fontId="119" fillId="52" borderId="0" applyNumberFormat="0" applyBorder="0" applyAlignment="0" applyProtection="0"/>
    <xf numFmtId="0" fontId="119" fillId="53" borderId="0" applyNumberFormat="0" applyBorder="0" applyAlignment="0" applyProtection="0"/>
    <xf numFmtId="0" fontId="118" fillId="0" borderId="0"/>
    <xf numFmtId="0" fontId="118" fillId="29" borderId="19" applyNumberFormat="0" applyFont="0" applyAlignment="0" applyProtection="0"/>
    <xf numFmtId="0" fontId="118" fillId="31" borderId="0" applyNumberFormat="0" applyBorder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8" fillId="35" borderId="0" applyNumberFormat="0" applyBorder="0" applyAlignment="0" applyProtection="0"/>
    <xf numFmtId="0" fontId="118" fillId="36" borderId="0" applyNumberFormat="0" applyBorder="0" applyAlignment="0" applyProtection="0"/>
    <xf numFmtId="0" fontId="118" fillId="37" borderId="0" applyNumberFormat="0" applyBorder="0" applyAlignment="0" applyProtection="0"/>
    <xf numFmtId="0" fontId="118" fillId="39" borderId="0" applyNumberFormat="0" applyBorder="0" applyAlignment="0" applyProtection="0"/>
    <xf numFmtId="0" fontId="118" fillId="40" borderId="0" applyNumberFormat="0" applyBorder="0" applyAlignment="0" applyProtection="0"/>
    <xf numFmtId="0" fontId="118" fillId="41" borderId="0" applyNumberFormat="0" applyBorder="0" applyAlignment="0" applyProtection="0"/>
    <xf numFmtId="0" fontId="118" fillId="43" borderId="0" applyNumberFormat="0" applyBorder="0" applyAlignment="0" applyProtection="0"/>
    <xf numFmtId="0" fontId="118" fillId="44" borderId="0" applyNumberFormat="0" applyBorder="0" applyAlignment="0" applyProtection="0"/>
    <xf numFmtId="0" fontId="118" fillId="45" borderId="0" applyNumberFormat="0" applyBorder="0" applyAlignment="0" applyProtection="0"/>
    <xf numFmtId="0" fontId="118" fillId="47" borderId="0" applyNumberFormat="0" applyBorder="0" applyAlignment="0" applyProtection="0"/>
    <xf numFmtId="0" fontId="118" fillId="48" borderId="0" applyNumberFormat="0" applyBorder="0" applyAlignment="0" applyProtection="0"/>
    <xf numFmtId="0" fontId="118" fillId="49" borderId="0" applyNumberFormat="0" applyBorder="0" applyAlignment="0" applyProtection="0"/>
    <xf numFmtId="0" fontId="118" fillId="51" borderId="0" applyNumberFormat="0" applyBorder="0" applyAlignment="0" applyProtection="0"/>
    <xf numFmtId="0" fontId="118" fillId="52" borderId="0" applyNumberFormat="0" applyBorder="0" applyAlignment="0" applyProtection="0"/>
    <xf numFmtId="0" fontId="118" fillId="53" borderId="0" applyNumberFormat="0" applyBorder="0" applyAlignment="0" applyProtection="0"/>
    <xf numFmtId="0" fontId="117" fillId="0" borderId="0"/>
    <xf numFmtId="0" fontId="117" fillId="29" borderId="19" applyNumberFormat="0" applyFont="0" applyAlignment="0" applyProtection="0"/>
    <xf numFmtId="0" fontId="117" fillId="31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117" fillId="35" borderId="0" applyNumberFormat="0" applyBorder="0" applyAlignment="0" applyProtection="0"/>
    <xf numFmtId="0" fontId="117" fillId="36" borderId="0" applyNumberFormat="0" applyBorder="0" applyAlignment="0" applyProtection="0"/>
    <xf numFmtId="0" fontId="117" fillId="37" borderId="0" applyNumberFormat="0" applyBorder="0" applyAlignment="0" applyProtection="0"/>
    <xf numFmtId="0" fontId="117" fillId="39" borderId="0" applyNumberFormat="0" applyBorder="0" applyAlignment="0" applyProtection="0"/>
    <xf numFmtId="0" fontId="117" fillId="40" borderId="0" applyNumberFormat="0" applyBorder="0" applyAlignment="0" applyProtection="0"/>
    <xf numFmtId="0" fontId="117" fillId="41" borderId="0" applyNumberFormat="0" applyBorder="0" applyAlignment="0" applyProtection="0"/>
    <xf numFmtId="0" fontId="117" fillId="43" borderId="0" applyNumberFormat="0" applyBorder="0" applyAlignment="0" applyProtection="0"/>
    <xf numFmtId="0" fontId="117" fillId="44" borderId="0" applyNumberFormat="0" applyBorder="0" applyAlignment="0" applyProtection="0"/>
    <xf numFmtId="0" fontId="117" fillId="45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9" borderId="0" applyNumberFormat="0" applyBorder="0" applyAlignment="0" applyProtection="0"/>
    <xf numFmtId="0" fontId="117" fillId="51" borderId="0" applyNumberFormat="0" applyBorder="0" applyAlignment="0" applyProtection="0"/>
    <xf numFmtId="0" fontId="117" fillId="52" borderId="0" applyNumberFormat="0" applyBorder="0" applyAlignment="0" applyProtection="0"/>
    <xf numFmtId="0" fontId="117" fillId="53" borderId="0" applyNumberFormat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0" fontId="116" fillId="29" borderId="19" applyNumberFormat="0" applyFont="0" applyAlignment="0" applyProtection="0"/>
    <xf numFmtId="0" fontId="116" fillId="31" borderId="0" applyNumberFormat="0" applyBorder="0" applyAlignment="0" applyProtection="0"/>
    <xf numFmtId="0" fontId="116" fillId="32" borderId="0" applyNumberFormat="0" applyBorder="0" applyAlignment="0" applyProtection="0"/>
    <xf numFmtId="0" fontId="116" fillId="33" borderId="0" applyNumberFormat="0" applyBorder="0" applyAlignment="0" applyProtection="0"/>
    <xf numFmtId="0" fontId="116" fillId="35" borderId="0" applyNumberFormat="0" applyBorder="0" applyAlignment="0" applyProtection="0"/>
    <xf numFmtId="0" fontId="116" fillId="36" borderId="0" applyNumberFormat="0" applyBorder="0" applyAlignment="0" applyProtection="0"/>
    <xf numFmtId="0" fontId="116" fillId="37" borderId="0" applyNumberFormat="0" applyBorder="0" applyAlignment="0" applyProtection="0"/>
    <xf numFmtId="0" fontId="116" fillId="39" borderId="0" applyNumberFormat="0" applyBorder="0" applyAlignment="0" applyProtection="0"/>
    <xf numFmtId="0" fontId="116" fillId="40" borderId="0" applyNumberFormat="0" applyBorder="0" applyAlignment="0" applyProtection="0"/>
    <xf numFmtId="0" fontId="116" fillId="41" borderId="0" applyNumberFormat="0" applyBorder="0" applyAlignment="0" applyProtection="0"/>
    <xf numFmtId="0" fontId="116" fillId="43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47" borderId="0" applyNumberFormat="0" applyBorder="0" applyAlignment="0" applyProtection="0"/>
    <xf numFmtId="0" fontId="116" fillId="48" borderId="0" applyNumberFormat="0" applyBorder="0" applyAlignment="0" applyProtection="0"/>
    <xf numFmtId="0" fontId="116" fillId="49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16" fillId="53" borderId="0" applyNumberFormat="0" applyBorder="0" applyAlignment="0" applyProtection="0"/>
    <xf numFmtId="0" fontId="115" fillId="0" borderId="0"/>
    <xf numFmtId="0" fontId="115" fillId="29" borderId="19" applyNumberFormat="0" applyFont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  <xf numFmtId="0" fontId="115" fillId="33" borderId="0" applyNumberFormat="0" applyBorder="0" applyAlignment="0" applyProtection="0"/>
    <xf numFmtId="0" fontId="115" fillId="35" borderId="0" applyNumberFormat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0" fontId="115" fillId="43" borderId="0" applyNumberFormat="0" applyBorder="0" applyAlignment="0" applyProtection="0"/>
    <xf numFmtId="0" fontId="115" fillId="44" borderId="0" applyNumberFormat="0" applyBorder="0" applyAlignment="0" applyProtection="0"/>
    <xf numFmtId="0" fontId="115" fillId="45" borderId="0" applyNumberFormat="0" applyBorder="0" applyAlignment="0" applyProtection="0"/>
    <xf numFmtId="0" fontId="115" fillId="47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51" borderId="0" applyNumberFormat="0" applyBorder="0" applyAlignment="0" applyProtection="0"/>
    <xf numFmtId="0" fontId="115" fillId="52" borderId="0" applyNumberFormat="0" applyBorder="0" applyAlignment="0" applyProtection="0"/>
    <xf numFmtId="0" fontId="115" fillId="53" borderId="0" applyNumberFormat="0" applyBorder="0" applyAlignment="0" applyProtection="0"/>
    <xf numFmtId="0" fontId="114" fillId="0" borderId="0"/>
    <xf numFmtId="0" fontId="114" fillId="29" borderId="19" applyNumberFormat="0" applyFont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43" borderId="0" applyNumberFormat="0" applyBorder="0" applyAlignment="0" applyProtection="0"/>
    <xf numFmtId="0" fontId="114" fillId="44" borderId="0" applyNumberFormat="0" applyBorder="0" applyAlignment="0" applyProtection="0"/>
    <xf numFmtId="0" fontId="114" fillId="45" borderId="0" applyNumberFormat="0" applyBorder="0" applyAlignment="0" applyProtection="0"/>
    <xf numFmtId="0" fontId="114" fillId="47" borderId="0" applyNumberFormat="0" applyBorder="0" applyAlignment="0" applyProtection="0"/>
    <xf numFmtId="0" fontId="114" fillId="48" borderId="0" applyNumberFormat="0" applyBorder="0" applyAlignment="0" applyProtection="0"/>
    <xf numFmtId="0" fontId="114" fillId="49" borderId="0" applyNumberFormat="0" applyBorder="0" applyAlignment="0" applyProtection="0"/>
    <xf numFmtId="0" fontId="114" fillId="51" borderId="0" applyNumberFormat="0" applyBorder="0" applyAlignment="0" applyProtection="0"/>
    <xf numFmtId="0" fontId="114" fillId="52" borderId="0" applyNumberFormat="0" applyBorder="0" applyAlignment="0" applyProtection="0"/>
    <xf numFmtId="0" fontId="114" fillId="53" borderId="0" applyNumberFormat="0" applyBorder="0" applyAlignment="0" applyProtection="0"/>
    <xf numFmtId="0" fontId="113" fillId="0" borderId="0"/>
    <xf numFmtId="0" fontId="113" fillId="29" borderId="19" applyNumberFormat="0" applyFont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113" fillId="35" borderId="0" applyNumberFormat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3" borderId="0" applyNumberFormat="0" applyBorder="0" applyAlignment="0" applyProtection="0"/>
    <xf numFmtId="0" fontId="113" fillId="44" borderId="0" applyNumberFormat="0" applyBorder="0" applyAlignment="0" applyProtection="0"/>
    <xf numFmtId="0" fontId="113" fillId="45" borderId="0" applyNumberFormat="0" applyBorder="0" applyAlignment="0" applyProtection="0"/>
    <xf numFmtId="0" fontId="113" fillId="47" borderId="0" applyNumberFormat="0" applyBorder="0" applyAlignment="0" applyProtection="0"/>
    <xf numFmtId="0" fontId="113" fillId="48" borderId="0" applyNumberFormat="0" applyBorder="0" applyAlignment="0" applyProtection="0"/>
    <xf numFmtId="0" fontId="113" fillId="49" borderId="0" applyNumberFormat="0" applyBorder="0" applyAlignment="0" applyProtection="0"/>
    <xf numFmtId="0" fontId="113" fillId="51" borderId="0" applyNumberFormat="0" applyBorder="0" applyAlignment="0" applyProtection="0"/>
    <xf numFmtId="0" fontId="113" fillId="52" borderId="0" applyNumberFormat="0" applyBorder="0" applyAlignment="0" applyProtection="0"/>
    <xf numFmtId="0" fontId="113" fillId="53" borderId="0" applyNumberFormat="0" applyBorder="0" applyAlignment="0" applyProtection="0"/>
    <xf numFmtId="0" fontId="112" fillId="0" borderId="0"/>
    <xf numFmtId="0" fontId="112" fillId="29" borderId="19" applyNumberFormat="0" applyFont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112" fillId="35" borderId="0" applyNumberFormat="0" applyBorder="0" applyAlignment="0" applyProtection="0"/>
    <xf numFmtId="0" fontId="112" fillId="36" borderId="0" applyNumberFormat="0" applyBorder="0" applyAlignment="0" applyProtection="0"/>
    <xf numFmtId="0" fontId="112" fillId="37" borderId="0" applyNumberFormat="0" applyBorder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12" fillId="45" borderId="0" applyNumberFormat="0" applyBorder="0" applyAlignment="0" applyProtection="0"/>
    <xf numFmtId="0" fontId="112" fillId="47" borderId="0" applyNumberFormat="0" applyBorder="0" applyAlignment="0" applyProtection="0"/>
    <xf numFmtId="0" fontId="112" fillId="48" borderId="0" applyNumberFormat="0" applyBorder="0" applyAlignment="0" applyProtection="0"/>
    <xf numFmtId="0" fontId="112" fillId="49" borderId="0" applyNumberFormat="0" applyBorder="0" applyAlignment="0" applyProtection="0"/>
    <xf numFmtId="0" fontId="112" fillId="51" borderId="0" applyNumberFormat="0" applyBorder="0" applyAlignment="0" applyProtection="0"/>
    <xf numFmtId="0" fontId="112" fillId="52" borderId="0" applyNumberFormat="0" applyBorder="0" applyAlignment="0" applyProtection="0"/>
    <xf numFmtId="0" fontId="112" fillId="53" borderId="0" applyNumberFormat="0" applyBorder="0" applyAlignment="0" applyProtection="0"/>
    <xf numFmtId="0" fontId="111" fillId="0" borderId="0"/>
    <xf numFmtId="0" fontId="111" fillId="29" borderId="19" applyNumberFormat="0" applyFont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7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5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3" borderId="0" applyNumberFormat="0" applyBorder="0" applyAlignment="0" applyProtection="0"/>
    <xf numFmtId="0" fontId="110" fillId="0" borderId="0"/>
    <xf numFmtId="0" fontId="110" fillId="29" borderId="19" applyNumberFormat="0" applyFont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10" fillId="39" borderId="0" applyNumberFormat="0" applyBorder="0" applyAlignment="0" applyProtection="0"/>
    <xf numFmtId="0" fontId="110" fillId="40" borderId="0" applyNumberFormat="0" applyBorder="0" applyAlignment="0" applyProtection="0"/>
    <xf numFmtId="0" fontId="110" fillId="41" borderId="0" applyNumberFormat="0" applyBorder="0" applyAlignment="0" applyProtection="0"/>
    <xf numFmtId="0" fontId="110" fillId="43" borderId="0" applyNumberFormat="0" applyBorder="0" applyAlignment="0" applyProtection="0"/>
    <xf numFmtId="0" fontId="110" fillId="44" borderId="0" applyNumberFormat="0" applyBorder="0" applyAlignment="0" applyProtection="0"/>
    <xf numFmtId="0" fontId="110" fillId="45" borderId="0" applyNumberFormat="0" applyBorder="0" applyAlignment="0" applyProtection="0"/>
    <xf numFmtId="0" fontId="110" fillId="47" borderId="0" applyNumberFormat="0" applyBorder="0" applyAlignment="0" applyProtection="0"/>
    <xf numFmtId="0" fontId="110" fillId="48" borderId="0" applyNumberFormat="0" applyBorder="0" applyAlignment="0" applyProtection="0"/>
    <xf numFmtId="0" fontId="110" fillId="49" borderId="0" applyNumberFormat="0" applyBorder="0" applyAlignment="0" applyProtection="0"/>
    <xf numFmtId="0" fontId="110" fillId="51" borderId="0" applyNumberFormat="0" applyBorder="0" applyAlignment="0" applyProtection="0"/>
    <xf numFmtId="0" fontId="110" fillId="52" borderId="0" applyNumberFormat="0" applyBorder="0" applyAlignment="0" applyProtection="0"/>
    <xf numFmtId="0" fontId="110" fillId="53" borderId="0" applyNumberFormat="0" applyBorder="0" applyAlignment="0" applyProtection="0"/>
    <xf numFmtId="0" fontId="109" fillId="0" borderId="0"/>
    <xf numFmtId="0" fontId="109" fillId="29" borderId="19" applyNumberFormat="0" applyFont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7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3" borderId="0" applyNumberFormat="0" applyBorder="0" applyAlignment="0" applyProtection="0"/>
    <xf numFmtId="0" fontId="108" fillId="0" borderId="0"/>
    <xf numFmtId="0" fontId="108" fillId="29" borderId="19" applyNumberFormat="0" applyFont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3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51" borderId="0" applyNumberFormat="0" applyBorder="0" applyAlignment="0" applyProtection="0"/>
    <xf numFmtId="0" fontId="108" fillId="52" borderId="0" applyNumberFormat="0" applyBorder="0" applyAlignment="0" applyProtection="0"/>
    <xf numFmtId="0" fontId="108" fillId="53" borderId="0" applyNumberFormat="0" applyBorder="0" applyAlignment="0" applyProtection="0"/>
    <xf numFmtId="0" fontId="107" fillId="0" borderId="0"/>
    <xf numFmtId="0" fontId="107" fillId="29" borderId="19" applyNumberFormat="0" applyFont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3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1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6" fillId="0" borderId="0"/>
    <xf numFmtId="0" fontId="106" fillId="29" borderId="19" applyNumberFormat="0" applyFont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3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7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1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5" fillId="0" borderId="0"/>
    <xf numFmtId="0" fontId="105" fillId="29" borderId="19" applyNumberFormat="0" applyFont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5" fillId="35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3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1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4" fillId="0" borderId="0"/>
    <xf numFmtId="0" fontId="104" fillId="29" borderId="19" applyNumberFormat="0" applyFont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3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3" fillId="0" borderId="0"/>
    <xf numFmtId="0" fontId="103" fillId="29" borderId="19" applyNumberFormat="0" applyFont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3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1" borderId="0" applyNumberFormat="0" applyBorder="0" applyAlignment="0" applyProtection="0"/>
    <xf numFmtId="0" fontId="103" fillId="52" borderId="0" applyNumberFormat="0" applyBorder="0" applyAlignment="0" applyProtection="0"/>
    <xf numFmtId="0" fontId="103" fillId="53" borderId="0" applyNumberFormat="0" applyBorder="0" applyAlignment="0" applyProtection="0"/>
    <xf numFmtId="0" fontId="102" fillId="0" borderId="0"/>
    <xf numFmtId="0" fontId="102" fillId="29" borderId="19" applyNumberFormat="0" applyFont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3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1" borderId="0" applyNumberFormat="0" applyBorder="0" applyAlignment="0" applyProtection="0"/>
    <xf numFmtId="0" fontId="102" fillId="52" borderId="0" applyNumberFormat="0" applyBorder="0" applyAlignment="0" applyProtection="0"/>
    <xf numFmtId="0" fontId="102" fillId="53" borderId="0" applyNumberFormat="0" applyBorder="0" applyAlignment="0" applyProtection="0"/>
    <xf numFmtId="0" fontId="101" fillId="0" borderId="0"/>
    <xf numFmtId="0" fontId="101" fillId="29" borderId="19" applyNumberFormat="0" applyFont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3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1" borderId="0" applyNumberFormat="0" applyBorder="0" applyAlignment="0" applyProtection="0"/>
    <xf numFmtId="0" fontId="101" fillId="52" borderId="0" applyNumberFormat="0" applyBorder="0" applyAlignment="0" applyProtection="0"/>
    <xf numFmtId="0" fontId="101" fillId="53" borderId="0" applyNumberFormat="0" applyBorder="0" applyAlignment="0" applyProtection="0"/>
    <xf numFmtId="0" fontId="100" fillId="0" borderId="0"/>
    <xf numFmtId="0" fontId="100" fillId="29" borderId="19" applyNumberFormat="0" applyFont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3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3" borderId="0" applyNumberFormat="0" applyBorder="0" applyAlignment="0" applyProtection="0"/>
    <xf numFmtId="0" fontId="99" fillId="0" borderId="0"/>
    <xf numFmtId="0" fontId="99" fillId="29" borderId="19" applyNumberFormat="0" applyFont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3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1" borderId="0" applyNumberFormat="0" applyBorder="0" applyAlignment="0" applyProtection="0"/>
    <xf numFmtId="0" fontId="99" fillId="52" borderId="0" applyNumberFormat="0" applyBorder="0" applyAlignment="0" applyProtection="0"/>
    <xf numFmtId="0" fontId="99" fillId="53" borderId="0" applyNumberFormat="0" applyBorder="0" applyAlignment="0" applyProtection="0"/>
    <xf numFmtId="0" fontId="98" fillId="0" borderId="0"/>
    <xf numFmtId="0" fontId="98" fillId="29" borderId="19" applyNumberFormat="0" applyFont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3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1" borderId="0" applyNumberFormat="0" applyBorder="0" applyAlignment="0" applyProtection="0"/>
    <xf numFmtId="0" fontId="98" fillId="52" borderId="0" applyNumberFormat="0" applyBorder="0" applyAlignment="0" applyProtection="0"/>
    <xf numFmtId="0" fontId="98" fillId="53" borderId="0" applyNumberFormat="0" applyBorder="0" applyAlignment="0" applyProtection="0"/>
    <xf numFmtId="0" fontId="97" fillId="0" borderId="0"/>
    <xf numFmtId="0" fontId="97" fillId="29" borderId="19" applyNumberFormat="0" applyFont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96" fillId="0" borderId="0"/>
    <xf numFmtId="0" fontId="96" fillId="29" borderId="19" applyNumberFormat="0" applyFont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5" fillId="0" borderId="0"/>
    <xf numFmtId="0" fontId="95" fillId="29" borderId="19" applyNumberFormat="0" applyFont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3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7" borderId="0" applyNumberFormat="0" applyBorder="0" applyAlignment="0" applyProtection="0"/>
    <xf numFmtId="0" fontId="95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1" borderId="0" applyNumberFormat="0" applyBorder="0" applyAlignment="0" applyProtection="0"/>
    <xf numFmtId="0" fontId="95" fillId="52" borderId="0" applyNumberFormat="0" applyBorder="0" applyAlignment="0" applyProtection="0"/>
    <xf numFmtId="0" fontId="95" fillId="53" borderId="0" applyNumberFormat="0" applyBorder="0" applyAlignment="0" applyProtection="0"/>
    <xf numFmtId="0" fontId="94" fillId="0" borderId="0"/>
    <xf numFmtId="0" fontId="94" fillId="29" borderId="19" applyNumberFormat="0" applyFont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5" borderId="0" applyNumberFormat="0" applyBorder="0" applyAlignment="0" applyProtection="0"/>
    <xf numFmtId="0" fontId="94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39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3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1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3" fillId="0" borderId="0"/>
    <xf numFmtId="0" fontId="93" fillId="29" borderId="19" applyNumberFormat="0" applyFont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5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39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3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93" fillId="47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1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2" fillId="0" borderId="0"/>
    <xf numFmtId="0" fontId="92" fillId="29" borderId="19" applyNumberFormat="0" applyFont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5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3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7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1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91" fillId="0" borderId="0"/>
    <xf numFmtId="0" fontId="91" fillId="29" borderId="19" applyNumberFormat="0" applyFont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91" fillId="43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7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0" fillId="0" borderId="0"/>
    <xf numFmtId="0" fontId="90" fillId="29" borderId="19" applyNumberFormat="0" applyFont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89" fillId="0" borderId="0"/>
    <xf numFmtId="0" fontId="89" fillId="29" borderId="19" applyNumberFormat="0" applyFont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7" borderId="0" applyNumberFormat="0" applyBorder="0" applyAlignment="0" applyProtection="0"/>
    <xf numFmtId="0" fontId="89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1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8" fillId="0" borderId="0"/>
    <xf numFmtId="0" fontId="88" fillId="29" borderId="19" applyNumberFormat="0" applyFont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3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7" borderId="0" applyNumberFormat="0" applyBorder="0" applyAlignment="0" applyProtection="0"/>
    <xf numFmtId="0" fontId="88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1" borderId="0" applyNumberFormat="0" applyBorder="0" applyAlignment="0" applyProtection="0"/>
    <xf numFmtId="0" fontId="88" fillId="52" borderId="0" applyNumberFormat="0" applyBorder="0" applyAlignment="0" applyProtection="0"/>
    <xf numFmtId="0" fontId="88" fillId="53" borderId="0" applyNumberFormat="0" applyBorder="0" applyAlignment="0" applyProtection="0"/>
    <xf numFmtId="0" fontId="87" fillId="0" borderId="0"/>
    <xf numFmtId="0" fontId="87" fillId="29" borderId="19" applyNumberFormat="0" applyFont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7" fillId="47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1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6" fillId="0" borderId="0"/>
    <xf numFmtId="0" fontId="86" fillId="29" borderId="19" applyNumberFormat="0" applyFont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5" fillId="0" borderId="0"/>
    <xf numFmtId="0" fontId="85" fillId="29" borderId="19" applyNumberFormat="0" applyFont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7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1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4" fillId="0" borderId="0"/>
    <xf numFmtId="0" fontId="84" fillId="29" borderId="19" applyNumberFormat="0" applyFont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3" fillId="0" borderId="0"/>
    <xf numFmtId="0" fontId="83" fillId="29" borderId="19" applyNumberFormat="0" applyFont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49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3" borderId="0" applyNumberFormat="0" applyBorder="0" applyAlignment="0" applyProtection="0"/>
    <xf numFmtId="0" fontId="82" fillId="0" borderId="0"/>
    <xf numFmtId="0" fontId="82" fillId="29" borderId="19" applyNumberFormat="0" applyFont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81" fillId="0" borderId="0"/>
    <xf numFmtId="0" fontId="81" fillId="29" borderId="19" applyNumberFormat="0" applyFont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0" fillId="0" borderId="0"/>
    <xf numFmtId="0" fontId="80" fillId="29" borderId="19" applyNumberFormat="0" applyFont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5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79" fillId="0" borderId="0"/>
    <xf numFmtId="0" fontId="79" fillId="29" borderId="19" applyNumberFormat="0" applyFont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8" fillId="0" borderId="0"/>
    <xf numFmtId="0" fontId="78" fillId="29" borderId="19" applyNumberFormat="0" applyFont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7" fillId="0" borderId="0"/>
    <xf numFmtId="0" fontId="77" fillId="29" borderId="19" applyNumberFormat="0" applyFont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6" fillId="0" borderId="0"/>
    <xf numFmtId="0" fontId="76" fillId="29" borderId="19" applyNumberFormat="0" applyFont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9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5" fillId="0" borderId="0"/>
    <xf numFmtId="0" fontId="75" fillId="29" borderId="19" applyNumberFormat="0" applyFont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4" fillId="0" borderId="0"/>
    <xf numFmtId="0" fontId="74" fillId="29" borderId="19" applyNumberFormat="0" applyFont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3" fillId="0" borderId="0"/>
    <xf numFmtId="0" fontId="73" fillId="29" borderId="19" applyNumberFormat="0" applyFont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2" fillId="0" borderId="0"/>
    <xf numFmtId="0" fontId="72" fillId="29" borderId="19" applyNumberFormat="0" applyFont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1" fillId="0" borderId="0"/>
    <xf numFmtId="0" fontId="71" fillId="29" borderId="19" applyNumberFormat="0" applyFont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0" fillId="0" borderId="0"/>
    <xf numFmtId="0" fontId="70" fillId="29" borderId="19" applyNumberFormat="0" applyFont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69" fillId="0" borderId="0"/>
    <xf numFmtId="0" fontId="69" fillId="29" borderId="19" applyNumberFormat="0" applyFont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8" fillId="0" borderId="0"/>
    <xf numFmtId="0" fontId="68" fillId="29" borderId="19" applyNumberFormat="0" applyFont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7" fillId="0" borderId="0"/>
    <xf numFmtId="0" fontId="67" fillId="29" borderId="19" applyNumberFormat="0" applyFont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6" fillId="0" borderId="0"/>
    <xf numFmtId="0" fontId="66" fillId="29" borderId="19" applyNumberFormat="0" applyFont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5" fillId="0" borderId="0"/>
    <xf numFmtId="0" fontId="65" fillId="29" borderId="19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4" fillId="0" borderId="0"/>
    <xf numFmtId="0" fontId="64" fillId="29" borderId="19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3" fillId="0" borderId="0"/>
    <xf numFmtId="0" fontId="63" fillId="29" borderId="19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2" fillId="0" borderId="0"/>
    <xf numFmtId="0" fontId="62" fillId="29" borderId="19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1" fillId="0" borderId="0"/>
    <xf numFmtId="0" fontId="61" fillId="29" borderId="19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0" fillId="0" borderId="0"/>
    <xf numFmtId="0" fontId="60" fillId="29" borderId="19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59" fillId="0" borderId="0"/>
    <xf numFmtId="0" fontId="59" fillId="29" borderId="19" applyNumberFormat="0" applyFont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8" fillId="0" borderId="0"/>
    <xf numFmtId="0" fontId="58" fillId="29" borderId="19" applyNumberFormat="0" applyFont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7" fillId="0" borderId="0"/>
    <xf numFmtId="0" fontId="57" fillId="29" borderId="19" applyNumberFormat="0" applyFont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6" fillId="0" borderId="0"/>
    <xf numFmtId="0" fontId="56" fillId="29" borderId="19" applyNumberFormat="0" applyFont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5" fillId="0" borderId="0"/>
    <xf numFmtId="0" fontId="55" fillId="29" borderId="19" applyNumberFormat="0" applyFont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4" fillId="0" borderId="0"/>
    <xf numFmtId="0" fontId="54" fillId="29" borderId="19" applyNumberFormat="0" applyFont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3" fillId="0" borderId="0"/>
    <xf numFmtId="0" fontId="53" fillId="29" borderId="19" applyNumberFormat="0" applyFont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2" fillId="0" borderId="0"/>
    <xf numFmtId="0" fontId="52" fillId="29" borderId="19" applyNumberFormat="0" applyFont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1" fillId="0" borderId="0"/>
    <xf numFmtId="0" fontId="51" fillId="29" borderId="19" applyNumberFormat="0" applyFont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0" fillId="0" borderId="0"/>
    <xf numFmtId="0" fontId="50" fillId="29" borderId="19" applyNumberFormat="0" applyFont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49" fillId="0" borderId="0"/>
    <xf numFmtId="0" fontId="49" fillId="29" borderId="19" applyNumberFormat="0" applyFont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8" fillId="0" borderId="0"/>
    <xf numFmtId="0" fontId="48" fillId="29" borderId="19" applyNumberFormat="0" applyFont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7" fillId="0" borderId="0"/>
    <xf numFmtId="0" fontId="47" fillId="29" borderId="19" applyNumberFormat="0" applyFont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6" fillId="0" borderId="0"/>
    <xf numFmtId="0" fontId="46" fillId="29" borderId="19" applyNumberFormat="0" applyFont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5" fillId="0" borderId="0"/>
    <xf numFmtId="0" fontId="45" fillId="29" borderId="19" applyNumberFormat="0" applyFont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4" fillId="0" borderId="0"/>
    <xf numFmtId="0" fontId="44" fillId="29" borderId="19" applyNumberFormat="0" applyFont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3" fillId="0" borderId="0"/>
    <xf numFmtId="0" fontId="43" fillId="29" borderId="19" applyNumberFormat="0" applyFont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2" fillId="0" borderId="0"/>
    <xf numFmtId="0" fontId="42" fillId="29" borderId="19" applyNumberFormat="0" applyFont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1" fillId="0" borderId="0"/>
    <xf numFmtId="0" fontId="41" fillId="29" borderId="19" applyNumberFormat="0" applyFont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0" fillId="0" borderId="0"/>
    <xf numFmtId="0" fontId="40" fillId="29" borderId="19" applyNumberFormat="0" applyFont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39" fillId="0" borderId="0"/>
    <xf numFmtId="0" fontId="39" fillId="29" borderId="19" applyNumberFormat="0" applyFont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8" fillId="0" borderId="0"/>
    <xf numFmtId="0" fontId="38" fillId="29" borderId="19" applyNumberFormat="0" applyFont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7" fillId="0" borderId="0"/>
    <xf numFmtId="0" fontId="37" fillId="29" borderId="19" applyNumberFormat="0" applyFont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6" fillId="0" borderId="0"/>
    <xf numFmtId="0" fontId="36" fillId="29" borderId="19" applyNumberFormat="0" applyFont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0" borderId="0"/>
    <xf numFmtId="0" fontId="35" fillId="29" borderId="19" applyNumberFormat="0" applyFont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4" fillId="0" borderId="0"/>
    <xf numFmtId="0" fontId="34" fillId="29" borderId="19" applyNumberFormat="0" applyFont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3" fillId="0" borderId="0"/>
    <xf numFmtId="0" fontId="33" fillId="29" borderId="19" applyNumberFormat="0" applyFont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0"/>
    <xf numFmtId="0" fontId="32" fillId="29" borderId="19" applyNumberFormat="0" applyFont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1" fillId="0" borderId="0"/>
    <xf numFmtId="0" fontId="31" fillId="29" borderId="19" applyNumberFormat="0" applyFont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0" fillId="0" borderId="0"/>
    <xf numFmtId="0" fontId="30" fillId="29" borderId="19" applyNumberFormat="0" applyFont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29" fillId="0" borderId="0"/>
    <xf numFmtId="0" fontId="29" fillId="29" borderId="19" applyNumberFormat="0" applyFont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8" fillId="0" borderId="0"/>
    <xf numFmtId="0" fontId="28" fillId="29" borderId="19" applyNumberFormat="0" applyFont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/>
    <xf numFmtId="0" fontId="27" fillId="29" borderId="19" applyNumberFormat="0" applyFont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6" fillId="0" borderId="0"/>
    <xf numFmtId="0" fontId="26" fillId="29" borderId="19" applyNumberFormat="0" applyFon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/>
    <xf numFmtId="0" fontId="25" fillId="29" borderId="19" applyNumberFormat="0" applyFont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4" fillId="0" borderId="0"/>
    <xf numFmtId="0" fontId="24" fillId="29" borderId="19" applyNumberFormat="0" applyFont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0" borderId="0"/>
    <xf numFmtId="0" fontId="23" fillId="29" borderId="19" applyNumberFormat="0" applyFont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2" fillId="0" borderId="0"/>
    <xf numFmtId="0" fontId="22" fillId="29" borderId="19" applyNumberFormat="0" applyFont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/>
    <xf numFmtId="0" fontId="21" fillId="29" borderId="19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0" fillId="0" borderId="0"/>
    <xf numFmtId="0" fontId="20" fillId="29" borderId="19" applyNumberFormat="0" applyFont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9" fillId="0" borderId="0"/>
    <xf numFmtId="0" fontId="19" fillId="29" borderId="19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8" fillId="0" borderId="0"/>
    <xf numFmtId="0" fontId="18" fillId="29" borderId="19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7" fillId="0" borderId="0"/>
    <xf numFmtId="0" fontId="17" fillId="29" borderId="19" applyNumberFormat="0" applyFon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6" fillId="0" borderId="0"/>
    <xf numFmtId="0" fontId="16" fillId="29" borderId="19" applyNumberFormat="0" applyFont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5" fillId="0" borderId="0"/>
    <xf numFmtId="0" fontId="15" fillId="29" borderId="19" applyNumberFormat="0" applyFont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4" fillId="0" borderId="0"/>
    <xf numFmtId="0" fontId="14" fillId="29" borderId="19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3" fillId="0" borderId="0"/>
    <xf numFmtId="0" fontId="13" fillId="29" borderId="19" applyNumberFormat="0" applyFont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2" fillId="0" borderId="0"/>
    <xf numFmtId="0" fontId="12" fillId="29" borderId="19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1" fillId="0" borderId="0"/>
    <xf numFmtId="0" fontId="11" fillId="29" borderId="19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0" fillId="0" borderId="0"/>
    <xf numFmtId="0" fontId="10" fillId="29" borderId="19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9" fillId="0" borderId="0"/>
    <xf numFmtId="0" fontId="9" fillId="29" borderId="19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0" borderId="0"/>
    <xf numFmtId="0" fontId="8" fillId="29" borderId="19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7" fillId="0" borderId="0"/>
    <xf numFmtId="0" fontId="7" fillId="29" borderId="19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0" borderId="0"/>
    <xf numFmtId="0" fontId="6" fillId="29" borderId="19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5" fillId="0" borderId="0"/>
    <xf numFmtId="0" fontId="5" fillId="29" borderId="19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4" fillId="0" borderId="0"/>
    <xf numFmtId="0" fontId="4" fillId="29" borderId="19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3" fillId="0" borderId="0"/>
    <xf numFmtId="0" fontId="3" fillId="29" borderId="19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9" fontId="2" fillId="0" borderId="0" applyFont="0" applyFill="0" applyBorder="0" applyAlignment="0" applyProtection="0"/>
    <xf numFmtId="0" fontId="313" fillId="0" borderId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316" fillId="0" borderId="0" applyNumberFormat="0" applyFill="0" applyBorder="0" applyAlignment="0" applyProtection="0"/>
    <xf numFmtId="0" fontId="317" fillId="25" borderId="0" applyNumberFormat="0" applyBorder="0" applyAlignment="0" applyProtection="0"/>
    <xf numFmtId="0" fontId="1" fillId="29" borderId="19" applyNumberFormat="0" applyFont="0" applyAlignment="0" applyProtection="0"/>
    <xf numFmtId="0" fontId="1" fillId="29" borderId="19" applyNumberFormat="0" applyFont="0" applyAlignment="0" applyProtection="0"/>
    <xf numFmtId="0" fontId="1" fillId="29" borderId="19" applyNumberFormat="0" applyFont="0" applyAlignment="0" applyProtection="0"/>
    <xf numFmtId="9" fontId="315" fillId="0" borderId="0" applyFont="0" applyFill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29" borderId="19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14" fillId="0" borderId="0"/>
    <xf numFmtId="0" fontId="318" fillId="0" borderId="12" applyNumberFormat="0" applyFill="0" applyAlignment="0" applyProtection="0"/>
    <xf numFmtId="0" fontId="319" fillId="0" borderId="13" applyNumberFormat="0" applyFill="0" applyAlignment="0" applyProtection="0"/>
    <xf numFmtId="0" fontId="320" fillId="0" borderId="14" applyNumberFormat="0" applyFill="0" applyAlignment="0" applyProtection="0"/>
    <xf numFmtId="0" fontId="320" fillId="0" borderId="0" applyNumberFormat="0" applyFill="0" applyBorder="0" applyAlignment="0" applyProtection="0"/>
    <xf numFmtId="0" fontId="321" fillId="23" borderId="0" applyNumberFormat="0" applyBorder="0" applyAlignment="0" applyProtection="0"/>
    <xf numFmtId="0" fontId="322" fillId="24" borderId="0" applyNumberFormat="0" applyBorder="0" applyAlignment="0" applyProtection="0"/>
    <xf numFmtId="0" fontId="323" fillId="25" borderId="0" applyNumberFormat="0" applyBorder="0" applyAlignment="0" applyProtection="0"/>
    <xf numFmtId="0" fontId="324" fillId="26" borderId="15" applyNumberFormat="0" applyAlignment="0" applyProtection="0"/>
    <xf numFmtId="0" fontId="325" fillId="27" borderId="16" applyNumberFormat="0" applyAlignment="0" applyProtection="0"/>
    <xf numFmtId="0" fontId="326" fillId="27" borderId="15" applyNumberFormat="0" applyAlignment="0" applyProtection="0"/>
    <xf numFmtId="0" fontId="327" fillId="0" borderId="17" applyNumberFormat="0" applyFill="0" applyAlignment="0" applyProtection="0"/>
    <xf numFmtId="0" fontId="328" fillId="28" borderId="18" applyNumberFormat="0" applyAlignment="0" applyProtection="0"/>
    <xf numFmtId="0" fontId="329" fillId="0" borderId="0" applyNumberFormat="0" applyFill="0" applyBorder="0" applyAlignment="0" applyProtection="0"/>
    <xf numFmtId="0" fontId="314" fillId="29" borderId="19" applyNumberFormat="0" applyFont="0" applyAlignment="0" applyProtection="0"/>
    <xf numFmtId="0" fontId="330" fillId="0" borderId="0" applyNumberFormat="0" applyFill="0" applyBorder="0" applyAlignment="0" applyProtection="0"/>
    <xf numFmtId="0" fontId="331" fillId="0" borderId="20" applyNumberFormat="0" applyFill="0" applyAlignment="0" applyProtection="0"/>
    <xf numFmtId="0" fontId="332" fillId="30" borderId="0" applyNumberFormat="0" applyBorder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32" fillId="34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32" fillId="38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32" fillId="42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32" fillId="46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32" fillId="50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  <xf numFmtId="0" fontId="314" fillId="0" borderId="0"/>
    <xf numFmtId="0" fontId="314" fillId="29" borderId="19" applyNumberFormat="0" applyFont="0" applyAlignment="0" applyProtection="0"/>
    <xf numFmtId="0" fontId="314" fillId="31" borderId="0" applyNumberFormat="0" applyBorder="0" applyAlignment="0" applyProtection="0"/>
    <xf numFmtId="0" fontId="314" fillId="32" borderId="0" applyNumberFormat="0" applyBorder="0" applyAlignment="0" applyProtection="0"/>
    <xf numFmtId="0" fontId="314" fillId="33" borderId="0" applyNumberFormat="0" applyBorder="0" applyAlignment="0" applyProtection="0"/>
    <xf numFmtId="0" fontId="314" fillId="35" borderId="0" applyNumberFormat="0" applyBorder="0" applyAlignment="0" applyProtection="0"/>
    <xf numFmtId="0" fontId="314" fillId="36" borderId="0" applyNumberFormat="0" applyBorder="0" applyAlignment="0" applyProtection="0"/>
    <xf numFmtId="0" fontId="314" fillId="37" borderId="0" applyNumberFormat="0" applyBorder="0" applyAlignment="0" applyProtection="0"/>
    <xf numFmtId="0" fontId="314" fillId="39" borderId="0" applyNumberFormat="0" applyBorder="0" applyAlignment="0" applyProtection="0"/>
    <xf numFmtId="0" fontId="314" fillId="40" borderId="0" applyNumberFormat="0" applyBorder="0" applyAlignment="0" applyProtection="0"/>
    <xf numFmtId="0" fontId="314" fillId="41" borderId="0" applyNumberFormat="0" applyBorder="0" applyAlignment="0" applyProtection="0"/>
    <xf numFmtId="0" fontId="314" fillId="43" borderId="0" applyNumberFormat="0" applyBorder="0" applyAlignment="0" applyProtection="0"/>
    <xf numFmtId="0" fontId="314" fillId="44" borderId="0" applyNumberFormat="0" applyBorder="0" applyAlignment="0" applyProtection="0"/>
    <xf numFmtId="0" fontId="314" fillId="45" borderId="0" applyNumberFormat="0" applyBorder="0" applyAlignment="0" applyProtection="0"/>
    <xf numFmtId="0" fontId="314" fillId="47" borderId="0" applyNumberFormat="0" applyBorder="0" applyAlignment="0" applyProtection="0"/>
    <xf numFmtId="0" fontId="314" fillId="48" borderId="0" applyNumberFormat="0" applyBorder="0" applyAlignment="0" applyProtection="0"/>
    <xf numFmtId="0" fontId="314" fillId="49" borderId="0" applyNumberFormat="0" applyBorder="0" applyAlignment="0" applyProtection="0"/>
    <xf numFmtId="0" fontId="314" fillId="51" borderId="0" applyNumberFormat="0" applyBorder="0" applyAlignment="0" applyProtection="0"/>
    <xf numFmtId="0" fontId="314" fillId="52" borderId="0" applyNumberFormat="0" applyBorder="0" applyAlignment="0" applyProtection="0"/>
    <xf numFmtId="0" fontId="314" fillId="53" borderId="0" applyNumberFormat="0" applyBorder="0" applyAlignment="0" applyProtection="0"/>
  </cellStyleXfs>
  <cellXfs count="276">
    <xf numFmtId="0" fontId="0" fillId="0" borderId="0" xfId="0"/>
    <xf numFmtId="9" fontId="287" fillId="0" borderId="0" xfId="43" applyNumberFormat="1" applyFont="1" applyBorder="1" applyAlignment="1">
      <alignment horizontal="center" vertical="center" wrapText="1"/>
    </xf>
    <xf numFmtId="168" fontId="286" fillId="0" borderId="0" xfId="42" applyNumberFormat="1" applyFont="1" applyAlignment="1">
      <alignment vertical="center" wrapText="1"/>
    </xf>
    <xf numFmtId="168" fontId="286" fillId="0" borderId="0" xfId="42" applyNumberFormat="1" applyFont="1" applyAlignment="1">
      <alignment wrapText="1"/>
    </xf>
    <xf numFmtId="167" fontId="286" fillId="0" borderId="0" xfId="43" applyNumberFormat="1" applyFont="1" applyAlignment="1">
      <alignment wrapText="1"/>
    </xf>
    <xf numFmtId="168" fontId="286" fillId="0" borderId="0" xfId="42" applyNumberFormat="1" applyFont="1" applyAlignment="1">
      <alignment horizontal="center" vertical="center" wrapText="1"/>
    </xf>
    <xf numFmtId="0" fontId="289" fillId="0" borderId="0" xfId="0" applyFont="1"/>
    <xf numFmtId="168" fontId="289" fillId="0" borderId="0" xfId="42" applyNumberFormat="1" applyFont="1" applyAlignment="1">
      <alignment horizontal="center" vertical="center"/>
    </xf>
    <xf numFmtId="0" fontId="288" fillId="0" borderId="0" xfId="0" applyFont="1"/>
    <xf numFmtId="0" fontId="289" fillId="0" borderId="0" xfId="0" applyFont="1" applyAlignment="1">
      <alignment horizontal="center" vertical="center"/>
    </xf>
    <xf numFmtId="168" fontId="289" fillId="0" borderId="0" xfId="45" applyNumberFormat="1" applyFont="1" applyAlignment="1">
      <alignment horizontal="left" vertical="center" wrapText="1"/>
    </xf>
    <xf numFmtId="0" fontId="291" fillId="0" borderId="0" xfId="0" applyFont="1" applyAlignment="1">
      <alignment horizontal="center"/>
    </xf>
    <xf numFmtId="168" fontId="291" fillId="0" borderId="0" xfId="45" applyNumberFormat="1" applyFont="1" applyAlignment="1">
      <alignment horizontal="center"/>
    </xf>
    <xf numFmtId="168" fontId="290" fillId="0" borderId="0" xfId="45" applyNumberFormat="1" applyFont="1" applyAlignment="1">
      <alignment horizontal="left" vertical="center" wrapText="1"/>
    </xf>
    <xf numFmtId="0" fontId="293" fillId="0" borderId="0" xfId="0" applyFont="1" applyBorder="1"/>
    <xf numFmtId="168" fontId="293" fillId="0" borderId="0" xfId="42" applyNumberFormat="1" applyFont="1" applyBorder="1" applyAlignment="1">
      <alignment horizontal="center" vertical="center"/>
    </xf>
    <xf numFmtId="0" fontId="293" fillId="19" borderId="0" xfId="0" applyFont="1" applyFill="1" applyBorder="1" applyAlignment="1">
      <alignment horizontal="center" vertical="center"/>
    </xf>
    <xf numFmtId="0" fontId="294" fillId="19" borderId="0" xfId="0" applyFont="1" applyFill="1" applyBorder="1" applyAlignment="1">
      <alignment horizontal="center" vertical="center"/>
    </xf>
    <xf numFmtId="0" fontId="293" fillId="0" borderId="0" xfId="0" applyFont="1" applyBorder="1" applyAlignment="1">
      <alignment horizontal="center" vertical="center"/>
    </xf>
    <xf numFmtId="2" fontId="293" fillId="0" borderId="0" xfId="0" applyNumberFormat="1" applyFont="1" applyBorder="1" applyAlignment="1">
      <alignment horizontal="center" vertical="center"/>
    </xf>
    <xf numFmtId="0" fontId="294" fillId="0" borderId="0" xfId="0" applyFont="1" applyBorder="1" applyAlignment="1">
      <alignment horizontal="center" vertical="center"/>
    </xf>
    <xf numFmtId="0" fontId="289" fillId="19" borderId="0" xfId="0" applyFont="1" applyFill="1" applyAlignment="1">
      <alignment horizontal="center"/>
    </xf>
    <xf numFmtId="0" fontId="289" fillId="19" borderId="0" xfId="0" applyFont="1" applyFill="1" applyAlignment="1">
      <alignment horizontal="center" vertical="center"/>
    </xf>
    <xf numFmtId="49" fontId="288" fillId="19" borderId="21" xfId="0" applyNumberFormat="1" applyFont="1" applyFill="1" applyBorder="1" applyAlignment="1">
      <alignment horizontal="center" vertical="center"/>
    </xf>
    <xf numFmtId="4" fontId="288" fillId="19" borderId="29" xfId="0" applyNumberFormat="1" applyFont="1" applyFill="1" applyBorder="1" applyAlignment="1">
      <alignment horizontal="left" vertical="center"/>
    </xf>
    <xf numFmtId="168" fontId="289" fillId="19" borderId="29" xfId="0" applyNumberFormat="1" applyFont="1" applyFill="1" applyBorder="1" applyAlignment="1">
      <alignment vertical="center"/>
    </xf>
    <xf numFmtId="168" fontId="289" fillId="19" borderId="0" xfId="0" applyNumberFormat="1" applyFont="1" applyFill="1" applyAlignment="1">
      <alignment horizontal="center" vertical="center"/>
    </xf>
    <xf numFmtId="0" fontId="289" fillId="19" borderId="0" xfId="0" applyFont="1" applyFill="1"/>
    <xf numFmtId="4" fontId="288" fillId="19" borderId="10" xfId="0" applyNumberFormat="1" applyFont="1" applyFill="1" applyBorder="1" applyAlignment="1">
      <alignment horizontal="left" vertical="center"/>
    </xf>
    <xf numFmtId="49" fontId="288" fillId="19" borderId="23" xfId="0" applyNumberFormat="1" applyFont="1" applyFill="1" applyBorder="1" applyAlignment="1">
      <alignment horizontal="center" vertical="center"/>
    </xf>
    <xf numFmtId="4" fontId="288" fillId="19" borderId="24" xfId="0" applyNumberFormat="1" applyFont="1" applyFill="1" applyBorder="1" applyAlignment="1">
      <alignment horizontal="left" vertical="center"/>
    </xf>
    <xf numFmtId="168" fontId="288" fillId="19" borderId="0" xfId="42" applyNumberFormat="1" applyFont="1" applyFill="1" applyAlignment="1">
      <alignment vertical="center"/>
    </xf>
    <xf numFmtId="168" fontId="288" fillId="0" borderId="0" xfId="0" applyNumberFormat="1" applyFont="1"/>
    <xf numFmtId="0" fontId="288" fillId="0" borderId="0" xfId="0" applyFont="1" applyAlignment="1">
      <alignment horizontal="center" vertical="center"/>
    </xf>
    <xf numFmtId="168" fontId="286" fillId="0" borderId="0" xfId="45" applyNumberFormat="1" applyFont="1" applyAlignment="1">
      <alignment horizontal="center" vertical="center" wrapText="1"/>
    </xf>
    <xf numFmtId="0" fontId="296" fillId="0" borderId="0" xfId="0" applyFont="1" applyBorder="1" applyAlignment="1">
      <alignment horizontal="center" vertical="center"/>
    </xf>
    <xf numFmtId="168" fontId="292" fillId="0" borderId="0" xfId="42" applyNumberFormat="1" applyFont="1" applyBorder="1" applyAlignment="1">
      <alignment horizontal="center" vertical="center" wrapText="1"/>
    </xf>
    <xf numFmtId="167" fontId="295" fillId="0" borderId="0" xfId="43" applyNumberFormat="1" applyFont="1" applyBorder="1" applyAlignment="1">
      <alignment horizontal="center" vertical="center" wrapText="1"/>
    </xf>
    <xf numFmtId="168" fontId="297" fillId="0" borderId="0" xfId="42" applyNumberFormat="1" applyFont="1" applyBorder="1" applyAlignment="1">
      <alignment horizontal="center" vertical="center" wrapText="1"/>
    </xf>
    <xf numFmtId="165" fontId="291" fillId="19" borderId="10" xfId="43" applyNumberFormat="1" applyFont="1" applyFill="1" applyBorder="1" applyAlignment="1">
      <alignment horizontal="center" vertical="center" wrapText="1"/>
    </xf>
    <xf numFmtId="168" fontId="292" fillId="0" borderId="10" xfId="42" applyNumberFormat="1" applyFont="1" applyBorder="1" applyAlignment="1">
      <alignment horizontal="center" vertical="center" wrapText="1"/>
    </xf>
    <xf numFmtId="49" fontId="287" fillId="0" borderId="10" xfId="43" applyNumberFormat="1" applyFont="1" applyBorder="1" applyAlignment="1">
      <alignment horizontal="center" vertical="center" wrapText="1"/>
    </xf>
    <xf numFmtId="168" fontId="290" fillId="19" borderId="10" xfId="42" applyNumberFormat="1" applyFont="1" applyFill="1" applyBorder="1" applyAlignment="1">
      <alignment horizontal="left" vertical="center" wrapText="1"/>
    </xf>
    <xf numFmtId="167" fontId="286" fillId="0" borderId="0" xfId="43" applyNumberFormat="1" applyFont="1" applyFill="1" applyBorder="1" applyAlignment="1">
      <alignment wrapText="1"/>
    </xf>
    <xf numFmtId="9" fontId="291" fillId="19" borderId="10" xfId="39" applyNumberFormat="1" applyFont="1" applyFill="1" applyBorder="1" applyAlignment="1">
      <alignment horizontal="center" vertical="center" wrapText="1"/>
    </xf>
    <xf numFmtId="168" fontId="292" fillId="0" borderId="0" xfId="42" applyNumberFormat="1" applyFont="1" applyBorder="1" applyAlignment="1">
      <alignment horizontal="left" vertical="center" wrapText="1"/>
    </xf>
    <xf numFmtId="168" fontId="286" fillId="0" borderId="0" xfId="42" applyNumberFormat="1" applyFont="1" applyAlignment="1">
      <alignment horizontal="center" wrapText="1"/>
    </xf>
    <xf numFmtId="167" fontId="286" fillId="0" borderId="0" xfId="43" applyNumberFormat="1" applyFont="1" applyAlignment="1">
      <alignment horizontal="center" vertical="center" wrapText="1"/>
    </xf>
    <xf numFmtId="165" fontId="292" fillId="19" borderId="0" xfId="43" applyNumberFormat="1" applyFont="1" applyFill="1" applyBorder="1" applyAlignment="1">
      <alignment horizontal="center" vertical="center" wrapText="1"/>
    </xf>
    <xf numFmtId="49" fontId="297" fillId="0" borderId="10" xfId="43" applyNumberFormat="1" applyFont="1" applyBorder="1" applyAlignment="1">
      <alignment horizontal="center" vertical="center" wrapText="1"/>
    </xf>
    <xf numFmtId="0" fontId="287" fillId="0" borderId="10" xfId="39" applyNumberFormat="1" applyFont="1" applyBorder="1" applyAlignment="1">
      <alignment horizontal="center" vertical="center" wrapText="1"/>
    </xf>
    <xf numFmtId="168" fontId="286" fillId="18" borderId="10" xfId="42" applyNumberFormat="1" applyFont="1" applyFill="1" applyBorder="1" applyAlignment="1">
      <alignment horizontal="left" vertical="center" wrapText="1"/>
    </xf>
    <xf numFmtId="49" fontId="286" fillId="0" borderId="10" xfId="46" applyNumberFormat="1" applyFont="1" applyBorder="1" applyAlignment="1">
      <alignment horizontal="center" vertical="center" wrapText="1"/>
    </xf>
    <xf numFmtId="49" fontId="298" fillId="0" borderId="10" xfId="43" applyNumberFormat="1" applyFont="1" applyBorder="1" applyAlignment="1">
      <alignment horizontal="center" vertical="center" wrapText="1"/>
    </xf>
    <xf numFmtId="49" fontId="287" fillId="19" borderId="10" xfId="43" applyNumberFormat="1" applyFont="1" applyFill="1" applyBorder="1" applyAlignment="1">
      <alignment horizontal="center" vertical="center" wrapText="1"/>
    </xf>
    <xf numFmtId="49" fontId="287" fillId="0" borderId="10" xfId="43" applyNumberFormat="1" applyFont="1" applyFill="1" applyBorder="1" applyAlignment="1">
      <alignment horizontal="center" vertical="center" wrapText="1"/>
    </xf>
    <xf numFmtId="49" fontId="300" fillId="0" borderId="10" xfId="43" applyNumberFormat="1" applyFont="1" applyBorder="1" applyAlignment="1">
      <alignment horizontal="center" vertical="center" wrapText="1"/>
    </xf>
    <xf numFmtId="49" fontId="300" fillId="0" borderId="10" xfId="43" applyNumberFormat="1" applyFont="1" applyFill="1" applyBorder="1" applyAlignment="1">
      <alignment horizontal="center" vertical="center" wrapText="1"/>
    </xf>
    <xf numFmtId="9" fontId="287" fillId="0" borderId="10" xfId="43" applyNumberFormat="1" applyFont="1" applyBorder="1" applyAlignment="1">
      <alignment horizontal="center" vertical="center" wrapText="1"/>
    </xf>
    <xf numFmtId="168" fontId="292" fillId="0" borderId="0" xfId="42" applyNumberFormat="1" applyFont="1" applyBorder="1" applyAlignment="1">
      <alignment horizontal="left" vertical="center" wrapText="1" indent="4"/>
    </xf>
    <xf numFmtId="165" fontId="286" fillId="19" borderId="0" xfId="43" applyNumberFormat="1" applyFont="1" applyFill="1" applyAlignment="1">
      <alignment vertical="center" wrapText="1"/>
    </xf>
    <xf numFmtId="168" fontId="291" fillId="21" borderId="10" xfId="42" applyNumberFormat="1" applyFont="1" applyFill="1" applyBorder="1" applyAlignment="1">
      <alignment horizontal="center" vertical="center" wrapText="1"/>
    </xf>
    <xf numFmtId="168" fontId="291" fillId="21" borderId="10" xfId="42" applyNumberFormat="1" applyFont="1" applyFill="1" applyBorder="1" applyAlignment="1">
      <alignment horizontal="center" vertical="center"/>
    </xf>
    <xf numFmtId="49" fontId="301" fillId="0" borderId="10" xfId="43" applyNumberFormat="1" applyFont="1" applyBorder="1" applyAlignment="1">
      <alignment horizontal="center" vertical="center" wrapText="1"/>
    </xf>
    <xf numFmtId="168" fontId="291" fillId="18" borderId="10" xfId="42" applyNumberFormat="1" applyFont="1" applyFill="1" applyBorder="1" applyAlignment="1">
      <alignment horizontal="center" vertical="center" wrapText="1"/>
    </xf>
    <xf numFmtId="168" fontId="291" fillId="22" borderId="10" xfId="42" applyNumberFormat="1" applyFont="1" applyFill="1" applyBorder="1" applyAlignment="1">
      <alignment horizontal="center" vertical="center" wrapText="1"/>
    </xf>
    <xf numFmtId="0" fontId="303" fillId="0" borderId="10" xfId="39" applyNumberFormat="1" applyFont="1" applyBorder="1" applyAlignment="1">
      <alignment horizontal="center" vertical="center" wrapText="1"/>
    </xf>
    <xf numFmtId="168" fontId="290" fillId="18" borderId="10" xfId="42" applyNumberFormat="1" applyFont="1" applyFill="1" applyBorder="1" applyAlignment="1">
      <alignment horizontal="left" vertical="center" wrapText="1"/>
    </xf>
    <xf numFmtId="49" fontId="303" fillId="0" borderId="10" xfId="43" applyNumberFormat="1" applyFont="1" applyBorder="1" applyAlignment="1">
      <alignment horizontal="center" vertical="center" wrapText="1"/>
    </xf>
    <xf numFmtId="168" fontId="290" fillId="0" borderId="10" xfId="42" applyNumberFormat="1" applyFont="1" applyBorder="1" applyAlignment="1">
      <alignment horizontal="left" vertical="center" wrapText="1"/>
    </xf>
    <xf numFmtId="49" fontId="290" fillId="0" borderId="10" xfId="46" applyNumberFormat="1" applyFont="1" applyBorder="1" applyAlignment="1">
      <alignment horizontal="center" vertical="center" wrapText="1"/>
    </xf>
    <xf numFmtId="168" fontId="290" fillId="0" borderId="10" xfId="42" applyNumberFormat="1" applyFont="1" applyFill="1" applyBorder="1" applyAlignment="1">
      <alignment horizontal="left" vertical="center" wrapText="1"/>
    </xf>
    <xf numFmtId="168" fontId="291" fillId="20" borderId="10" xfId="42" applyNumberFormat="1" applyFont="1" applyFill="1" applyBorder="1" applyAlignment="1">
      <alignment horizontal="center" vertical="center" wrapText="1"/>
    </xf>
    <xf numFmtId="168" fontId="291" fillId="20" borderId="10" xfId="42" applyNumberFormat="1" applyFont="1" applyFill="1" applyBorder="1" applyAlignment="1">
      <alignment horizontal="left" vertical="center" wrapText="1"/>
    </xf>
    <xf numFmtId="49" fontId="304" fillId="0" borderId="10" xfId="43" applyNumberFormat="1" applyFont="1" applyBorder="1" applyAlignment="1">
      <alignment horizontal="center" vertical="center" wrapText="1"/>
    </xf>
    <xf numFmtId="168" fontId="302" fillId="0" borderId="10" xfId="42" applyNumberFormat="1" applyFont="1" applyFill="1" applyBorder="1" applyAlignment="1">
      <alignment horizontal="left" vertical="center" wrapText="1"/>
    </xf>
    <xf numFmtId="49" fontId="303" fillId="19" borderId="10" xfId="43" applyNumberFormat="1" applyFont="1" applyFill="1" applyBorder="1" applyAlignment="1">
      <alignment horizontal="center" vertical="center" wrapText="1"/>
    </xf>
    <xf numFmtId="49" fontId="303" fillId="0" borderId="10" xfId="43" applyNumberFormat="1" applyFont="1" applyFill="1" applyBorder="1" applyAlignment="1">
      <alignment horizontal="center" vertical="center" wrapText="1"/>
    </xf>
    <xf numFmtId="167" fontId="290" fillId="0" borderId="0" xfId="43" applyNumberFormat="1" applyFont="1" applyFill="1" applyBorder="1" applyAlignment="1">
      <alignment wrapText="1"/>
    </xf>
    <xf numFmtId="49" fontId="305" fillId="0" borderId="10" xfId="43" applyNumberFormat="1" applyFont="1" applyBorder="1" applyAlignment="1">
      <alignment horizontal="center" vertical="center" wrapText="1"/>
    </xf>
    <xf numFmtId="168" fontId="302" fillId="18" borderId="10" xfId="42" applyNumberFormat="1" applyFont="1" applyFill="1" applyBorder="1" applyAlignment="1">
      <alignment horizontal="left" vertical="center" wrapText="1"/>
    </xf>
    <xf numFmtId="49" fontId="305" fillId="0" borderId="10" xfId="43" applyNumberFormat="1" applyFont="1" applyFill="1" applyBorder="1" applyAlignment="1">
      <alignment horizontal="center" vertical="center" wrapText="1"/>
    </xf>
    <xf numFmtId="168" fontId="291" fillId="0" borderId="10" xfId="42" applyNumberFormat="1" applyFont="1" applyFill="1" applyBorder="1" applyAlignment="1">
      <alignment horizontal="left" vertical="center" wrapText="1"/>
    </xf>
    <xf numFmtId="0" fontId="291" fillId="20" borderId="10" xfId="42" applyNumberFormat="1" applyFont="1" applyFill="1" applyBorder="1" applyAlignment="1">
      <alignment horizontal="left" vertical="center" wrapText="1"/>
    </xf>
    <xf numFmtId="9" fontId="303" fillId="0" borderId="10" xfId="43" applyNumberFormat="1" applyFont="1" applyBorder="1" applyAlignment="1">
      <alignment horizontal="center" vertical="center" wrapText="1"/>
    </xf>
    <xf numFmtId="168" fontId="291" fillId="0" borderId="10" xfId="42" applyNumberFormat="1" applyFont="1" applyBorder="1" applyAlignment="1">
      <alignment horizontal="left" vertical="center" wrapText="1"/>
    </xf>
    <xf numFmtId="9" fontId="303" fillId="0" borderId="0" xfId="43" applyNumberFormat="1" applyFont="1" applyBorder="1" applyAlignment="1">
      <alignment horizontal="center" vertical="center" wrapText="1"/>
    </xf>
    <xf numFmtId="168" fontId="291" fillId="0" borderId="0" xfId="42" applyNumberFormat="1" applyFont="1" applyBorder="1" applyAlignment="1">
      <alignment horizontal="left" vertical="center" wrapText="1"/>
    </xf>
    <xf numFmtId="165" fontId="306" fillId="19" borderId="0" xfId="43" applyNumberFormat="1" applyFont="1" applyFill="1" applyAlignment="1">
      <alignment vertical="center" wrapText="1"/>
    </xf>
    <xf numFmtId="168" fontId="290" fillId="0" borderId="0" xfId="42" applyNumberFormat="1" applyFont="1" applyAlignment="1">
      <alignment horizontal="center" vertical="center" wrapText="1"/>
    </xf>
    <xf numFmtId="166" fontId="290" fillId="19" borderId="0" xfId="42" applyFont="1" applyFill="1" applyAlignment="1">
      <alignment vertical="center" wrapText="1"/>
    </xf>
    <xf numFmtId="168" fontId="290" fillId="0" borderId="0" xfId="42" applyNumberFormat="1" applyFont="1" applyAlignment="1">
      <alignment horizontal="center" wrapText="1"/>
    </xf>
    <xf numFmtId="168" fontId="291" fillId="19" borderId="0" xfId="42" applyNumberFormat="1" applyFont="1" applyFill="1" applyBorder="1" applyAlignment="1">
      <alignment horizontal="center" wrapText="1"/>
    </xf>
    <xf numFmtId="168" fontId="291" fillId="0" borderId="0" xfId="42" applyNumberFormat="1" applyFont="1" applyAlignment="1">
      <alignment horizontal="center" wrapText="1"/>
    </xf>
    <xf numFmtId="168" fontId="291" fillId="0" borderId="0" xfId="42" applyNumberFormat="1" applyFont="1" applyBorder="1" applyAlignment="1">
      <alignment horizontal="left" vertical="center" wrapText="1" indent="4"/>
    </xf>
    <xf numFmtId="165" fontId="290" fillId="19" borderId="0" xfId="43" applyNumberFormat="1" applyFont="1" applyFill="1" applyAlignment="1">
      <alignment vertical="center" wrapText="1"/>
    </xf>
    <xf numFmtId="167" fontId="290" fillId="0" borderId="0" xfId="43" applyNumberFormat="1" applyFont="1" applyAlignment="1">
      <alignment horizontal="center" vertical="center" wrapText="1"/>
    </xf>
    <xf numFmtId="9" fontId="290" fillId="19" borderId="0" xfId="39" applyFont="1" applyFill="1" applyAlignment="1">
      <alignment vertical="center" wrapText="1"/>
    </xf>
    <xf numFmtId="3" fontId="291" fillId="22" borderId="10" xfId="42" applyNumberFormat="1" applyFont="1" applyFill="1" applyBorder="1" applyAlignment="1">
      <alignment horizontal="right" vertical="center" wrapText="1"/>
    </xf>
    <xf numFmtId="3" fontId="290" fillId="19" borderId="10" xfId="43" applyNumberFormat="1" applyFont="1" applyFill="1" applyBorder="1" applyAlignment="1">
      <alignment horizontal="right" vertical="center" wrapText="1"/>
    </xf>
    <xf numFmtId="3" fontId="290" fillId="0" borderId="10" xfId="42" applyNumberFormat="1" applyFont="1" applyBorder="1" applyAlignment="1">
      <alignment horizontal="right" vertical="center" wrapText="1"/>
    </xf>
    <xf numFmtId="3" fontId="291" fillId="21" borderId="10" xfId="42" applyNumberFormat="1" applyFont="1" applyFill="1" applyBorder="1" applyAlignment="1">
      <alignment horizontal="right" vertical="center" wrapText="1"/>
    </xf>
    <xf numFmtId="3" fontId="291" fillId="20" borderId="10" xfId="42" applyNumberFormat="1" applyFont="1" applyFill="1" applyBorder="1" applyAlignment="1">
      <alignment horizontal="right" vertical="center" wrapText="1"/>
    </xf>
    <xf numFmtId="3" fontId="290" fillId="19" borderId="10" xfId="42" applyNumberFormat="1" applyFont="1" applyFill="1" applyBorder="1" applyAlignment="1">
      <alignment horizontal="right" vertical="center" wrapText="1"/>
    </xf>
    <xf numFmtId="0" fontId="291" fillId="20" borderId="10" xfId="42" applyNumberFormat="1" applyFont="1" applyFill="1" applyBorder="1" applyAlignment="1">
      <alignment horizontal="center" vertical="center" wrapText="1"/>
    </xf>
    <xf numFmtId="168" fontId="291" fillId="0" borderId="0" xfId="42" applyNumberFormat="1" applyFont="1" applyFill="1" applyBorder="1" applyAlignment="1">
      <alignment horizontal="center" vertical="center"/>
    </xf>
    <xf numFmtId="167" fontId="291" fillId="0" borderId="0" xfId="43" applyNumberFormat="1" applyFont="1" applyFill="1" applyBorder="1" applyAlignment="1">
      <alignment horizontal="center" vertical="center" wrapText="1"/>
    </xf>
    <xf numFmtId="168" fontId="291" fillId="0" borderId="0" xfId="42" applyNumberFormat="1" applyFont="1" applyFill="1" applyBorder="1" applyAlignment="1">
      <alignment horizontal="center" vertical="center" wrapText="1"/>
    </xf>
    <xf numFmtId="0" fontId="301" fillId="0" borderId="0" xfId="39" applyNumberFormat="1" applyFont="1" applyFill="1" applyBorder="1" applyAlignment="1">
      <alignment wrapText="1"/>
    </xf>
    <xf numFmtId="167" fontId="291" fillId="0" borderId="0" xfId="43" applyNumberFormat="1" applyFont="1" applyFill="1" applyBorder="1" applyAlignment="1">
      <alignment wrapText="1"/>
    </xf>
    <xf numFmtId="168" fontId="291" fillId="0" borderId="0" xfId="42" applyNumberFormat="1" applyFont="1" applyFill="1" applyBorder="1" applyAlignment="1">
      <alignment horizontal="left" vertical="center" wrapText="1"/>
    </xf>
    <xf numFmtId="167" fontId="290" fillId="0" borderId="0" xfId="43" applyNumberFormat="1" applyFont="1" applyFill="1" applyBorder="1" applyAlignment="1">
      <alignment horizontal="center" vertical="center" wrapText="1"/>
    </xf>
    <xf numFmtId="0" fontId="291" fillId="0" borderId="0" xfId="42" applyNumberFormat="1" applyFont="1" applyFill="1" applyBorder="1" applyAlignment="1">
      <alignment horizontal="left" vertical="center" wrapText="1"/>
    </xf>
    <xf numFmtId="168" fontId="286" fillId="19" borderId="0" xfId="42" applyNumberFormat="1" applyFont="1" applyFill="1" applyAlignment="1">
      <alignment horizontal="left" vertical="center" wrapText="1"/>
    </xf>
    <xf numFmtId="168" fontId="292" fillId="19" borderId="0" xfId="42" applyNumberFormat="1" applyFont="1" applyFill="1" applyBorder="1" applyAlignment="1">
      <alignment horizontal="center" vertical="center" wrapText="1"/>
    </xf>
    <xf numFmtId="168" fontId="292" fillId="18" borderId="11" xfId="42" applyNumberFormat="1" applyFont="1" applyFill="1" applyBorder="1" applyAlignment="1">
      <alignment horizontal="center" vertical="center" wrapText="1"/>
    </xf>
    <xf numFmtId="168" fontId="292" fillId="22" borderId="11" xfId="42" applyNumberFormat="1" applyFont="1" applyFill="1" applyBorder="1" applyAlignment="1">
      <alignment horizontal="center" vertical="center" wrapText="1"/>
    </xf>
    <xf numFmtId="168" fontId="286" fillId="18" borderId="11" xfId="42" applyNumberFormat="1" applyFont="1" applyFill="1" applyBorder="1" applyAlignment="1">
      <alignment horizontal="left" vertical="center" wrapText="1"/>
    </xf>
    <xf numFmtId="168" fontId="292" fillId="21" borderId="11" xfId="42" applyNumberFormat="1" applyFont="1" applyFill="1" applyBorder="1" applyAlignment="1">
      <alignment horizontal="center" vertical="center" wrapText="1"/>
    </xf>
    <xf numFmtId="168" fontId="286" fillId="0" borderId="11" xfId="42" applyNumberFormat="1" applyFont="1" applyBorder="1" applyAlignment="1">
      <alignment horizontal="left" vertical="center" wrapText="1"/>
    </xf>
    <xf numFmtId="168" fontId="286" fillId="0" borderId="11" xfId="42" applyNumberFormat="1" applyFont="1" applyFill="1" applyBorder="1" applyAlignment="1">
      <alignment horizontal="left" vertical="center" wrapText="1"/>
    </xf>
    <xf numFmtId="168" fontId="286" fillId="19" borderId="11" xfId="42" applyNumberFormat="1" applyFont="1" applyFill="1" applyBorder="1" applyAlignment="1">
      <alignment horizontal="left" vertical="center" wrapText="1"/>
    </xf>
    <xf numFmtId="168" fontId="292" fillId="20" borderId="11" xfId="42" applyNumberFormat="1" applyFont="1" applyFill="1" applyBorder="1" applyAlignment="1">
      <alignment horizontal="left" vertical="center" wrapText="1"/>
    </xf>
    <xf numFmtId="168" fontId="292" fillId="20" borderId="11" xfId="42" applyNumberFormat="1" applyFont="1" applyFill="1" applyBorder="1" applyAlignment="1">
      <alignment horizontal="center" vertical="center" wrapText="1"/>
    </xf>
    <xf numFmtId="168" fontId="299" fillId="0" borderId="11" xfId="42" applyNumberFormat="1" applyFont="1" applyFill="1" applyBorder="1" applyAlignment="1">
      <alignment horizontal="left" vertical="center" wrapText="1"/>
    </xf>
    <xf numFmtId="168" fontId="299" fillId="18" borderId="11" xfId="42" applyNumberFormat="1" applyFont="1" applyFill="1" applyBorder="1" applyAlignment="1">
      <alignment horizontal="left" vertical="center" wrapText="1"/>
    </xf>
    <xf numFmtId="168" fontId="292" fillId="0" borderId="11" xfId="42" applyNumberFormat="1" applyFont="1" applyFill="1" applyBorder="1" applyAlignment="1">
      <alignment horizontal="left" vertical="center" wrapText="1"/>
    </xf>
    <xf numFmtId="168" fontId="292" fillId="0" borderId="11" xfId="42" applyNumberFormat="1" applyFont="1" applyBorder="1" applyAlignment="1">
      <alignment horizontal="left" vertical="center" wrapText="1"/>
    </xf>
    <xf numFmtId="165" fontId="286" fillId="0" borderId="0" xfId="43" applyNumberFormat="1" applyFont="1" applyAlignment="1">
      <alignment wrapText="1"/>
    </xf>
    <xf numFmtId="165" fontId="292" fillId="0" borderId="0" xfId="43" applyNumberFormat="1" applyFont="1" applyBorder="1" applyAlignment="1">
      <alignment horizontal="center" vertical="center" wrapText="1"/>
    </xf>
    <xf numFmtId="165" fontId="292" fillId="0" borderId="10" xfId="43" applyNumberFormat="1" applyFont="1" applyBorder="1" applyAlignment="1">
      <alignment horizontal="center" vertical="center" wrapText="1"/>
    </xf>
    <xf numFmtId="165" fontId="286" fillId="0" borderId="0" xfId="43" applyNumberFormat="1" applyFont="1" applyAlignment="1">
      <alignment vertical="center" wrapText="1"/>
    </xf>
    <xf numFmtId="0" fontId="292" fillId="20" borderId="11" xfId="42" applyNumberFormat="1" applyFont="1" applyFill="1" applyBorder="1" applyAlignment="1">
      <alignment horizontal="left" vertical="center" wrapText="1"/>
    </xf>
    <xf numFmtId="165" fontId="286" fillId="0" borderId="10" xfId="43" applyNumberFormat="1" applyFont="1" applyBorder="1" applyAlignment="1">
      <alignment horizontal="center" vertical="center" wrapText="1"/>
    </xf>
    <xf numFmtId="165" fontId="286" fillId="0" borderId="0" xfId="42" applyNumberFormat="1" applyFont="1" applyAlignment="1">
      <alignment vertical="center" wrapText="1"/>
    </xf>
    <xf numFmtId="165" fontId="292" fillId="0" borderId="0" xfId="42" applyNumberFormat="1" applyFont="1" applyBorder="1" applyAlignment="1">
      <alignment horizontal="center" vertical="center" wrapText="1"/>
    </xf>
    <xf numFmtId="165" fontId="292" fillId="0" borderId="10" xfId="42" applyNumberFormat="1" applyFont="1" applyBorder="1" applyAlignment="1">
      <alignment horizontal="center" vertical="center" wrapText="1"/>
    </xf>
    <xf numFmtId="168" fontId="286" fillId="0" borderId="0" xfId="42" applyNumberFormat="1" applyFont="1" applyFill="1" applyBorder="1" applyAlignment="1">
      <alignment wrapText="1"/>
    </xf>
    <xf numFmtId="168" fontId="286" fillId="0" borderId="0" xfId="42" applyNumberFormat="1" applyFont="1" applyBorder="1" applyAlignment="1">
      <alignment horizontal="center" vertical="center" wrapText="1"/>
    </xf>
    <xf numFmtId="168" fontId="292" fillId="0" borderId="0" xfId="42" applyNumberFormat="1" applyFont="1" applyFill="1" applyBorder="1" applyAlignment="1">
      <alignment wrapText="1"/>
    </xf>
    <xf numFmtId="167" fontId="292" fillId="0" borderId="0" xfId="43" applyNumberFormat="1" applyFont="1" applyFill="1" applyBorder="1" applyAlignment="1">
      <alignment wrapText="1"/>
    </xf>
    <xf numFmtId="1" fontId="307" fillId="0" borderId="0" xfId="43" applyNumberFormat="1" applyFont="1" applyFill="1" applyBorder="1" applyAlignment="1">
      <alignment horizontal="center" vertical="center" wrapText="1"/>
    </xf>
    <xf numFmtId="49" fontId="307" fillId="0" borderId="0" xfId="42" quotePrefix="1" applyNumberFormat="1" applyFont="1" applyFill="1" applyBorder="1" applyAlignment="1">
      <alignment horizontal="left" vertical="center" wrapText="1"/>
    </xf>
    <xf numFmtId="168" fontId="292" fillId="21" borderId="11" xfId="42" applyNumberFormat="1" applyFont="1" applyFill="1" applyBorder="1" applyAlignment="1">
      <alignment horizontal="center" vertical="center"/>
    </xf>
    <xf numFmtId="49" fontId="307" fillId="0" borderId="0" xfId="43" applyNumberFormat="1" applyFont="1" applyFill="1" applyBorder="1" applyAlignment="1">
      <alignment horizontal="center" vertical="center" wrapText="1" readingOrder="1"/>
    </xf>
    <xf numFmtId="1" fontId="297" fillId="0" borderId="0" xfId="43" applyNumberFormat="1" applyFont="1" applyFill="1" applyBorder="1" applyAlignment="1">
      <alignment horizontal="center" vertical="center" wrapText="1"/>
    </xf>
    <xf numFmtId="49" fontId="307" fillId="0" borderId="0" xfId="43" applyNumberFormat="1" applyFont="1" applyFill="1" applyBorder="1" applyAlignment="1">
      <alignment horizontal="center" vertical="center" wrapText="1"/>
    </xf>
    <xf numFmtId="168" fontId="292" fillId="0" borderId="0" xfId="42" applyNumberFormat="1" applyFont="1" applyFill="1" applyBorder="1" applyAlignment="1">
      <alignment horizontal="center" vertical="center" wrapText="1"/>
    </xf>
    <xf numFmtId="167" fontId="292" fillId="0" borderId="0" xfId="43" applyNumberFormat="1" applyFont="1" applyFill="1" applyBorder="1" applyAlignment="1">
      <alignment horizontal="center" vertical="center" wrapText="1"/>
    </xf>
    <xf numFmtId="168" fontId="292" fillId="0" borderId="0" xfId="42" applyNumberFormat="1" applyFont="1" applyFill="1" applyBorder="1" applyAlignment="1">
      <alignment horizontal="center" vertical="center"/>
    </xf>
    <xf numFmtId="168" fontId="297" fillId="0" borderId="0" xfId="42" applyNumberFormat="1" applyFont="1" applyFill="1" applyBorder="1" applyAlignment="1">
      <alignment wrapText="1"/>
    </xf>
    <xf numFmtId="0" fontId="297" fillId="0" borderId="0" xfId="39" applyNumberFormat="1" applyFont="1" applyFill="1" applyBorder="1" applyAlignment="1">
      <alignment wrapText="1"/>
    </xf>
    <xf numFmtId="168" fontId="292" fillId="0" borderId="0" xfId="42" applyNumberFormat="1" applyFont="1" applyFill="1" applyBorder="1" applyAlignment="1">
      <alignment horizontal="left" vertical="center" wrapText="1"/>
    </xf>
    <xf numFmtId="168" fontId="286" fillId="0" borderId="0" xfId="42" applyNumberFormat="1" applyFont="1" applyFill="1" applyBorder="1" applyAlignment="1">
      <alignment horizontal="center" vertical="center" wrapText="1"/>
    </xf>
    <xf numFmtId="167" fontId="286" fillId="0" borderId="0" xfId="43" applyNumberFormat="1" applyFont="1" applyFill="1" applyBorder="1" applyAlignment="1">
      <alignment horizontal="center" vertical="center" wrapText="1"/>
    </xf>
    <xf numFmtId="168" fontId="286" fillId="0" borderId="0" xfId="42" applyNumberFormat="1" applyFont="1" applyFill="1" applyAlignment="1">
      <alignment horizontal="center" vertical="center" wrapText="1"/>
    </xf>
    <xf numFmtId="168" fontId="286" fillId="0" borderId="0" xfId="42" applyNumberFormat="1" applyFont="1" applyFill="1" applyBorder="1" applyAlignment="1">
      <alignment horizontal="left" vertical="center" wrapText="1"/>
    </xf>
    <xf numFmtId="165" fontId="292" fillId="0" borderId="0" xfId="43" applyFont="1" applyBorder="1" applyAlignment="1">
      <alignment horizontal="center" vertical="center" wrapText="1"/>
    </xf>
    <xf numFmtId="9" fontId="292" fillId="0" borderId="22" xfId="39" applyFont="1" applyFill="1" applyBorder="1" applyAlignment="1">
      <alignment horizontal="center" vertical="center" wrapText="1"/>
    </xf>
    <xf numFmtId="168" fontId="292" fillId="0" borderId="22" xfId="42" applyNumberFormat="1" applyFont="1" applyFill="1" applyBorder="1" applyAlignment="1">
      <alignment horizontal="center" vertical="center" wrapText="1"/>
    </xf>
    <xf numFmtId="49" fontId="300" fillId="19" borderId="10" xfId="43" applyNumberFormat="1" applyFont="1" applyFill="1" applyBorder="1" applyAlignment="1">
      <alignment horizontal="center" vertical="center" wrapText="1"/>
    </xf>
    <xf numFmtId="168" fontId="299" fillId="0" borderId="0" xfId="42" applyNumberFormat="1" applyFont="1" applyBorder="1" applyAlignment="1">
      <alignment horizontal="center" vertical="center"/>
    </xf>
    <xf numFmtId="49" fontId="304" fillId="0" borderId="10" xfId="43" applyNumberFormat="1" applyFont="1" applyFill="1" applyBorder="1" applyAlignment="1">
      <alignment horizontal="center" vertical="center" wrapText="1"/>
    </xf>
    <xf numFmtId="0" fontId="288" fillId="19" borderId="10" xfId="0" applyFont="1" applyFill="1" applyBorder="1" applyAlignment="1">
      <alignment horizontal="center" vertical="center"/>
    </xf>
    <xf numFmtId="168" fontId="289" fillId="19" borderId="10" xfId="0" applyNumberFormat="1" applyFont="1" applyFill="1" applyBorder="1" applyAlignment="1">
      <alignment horizontal="center" vertical="center"/>
    </xf>
    <xf numFmtId="168" fontId="288" fillId="19" borderId="10" xfId="0" applyNumberFormat="1" applyFont="1" applyFill="1" applyBorder="1" applyAlignment="1">
      <alignment horizontal="center" vertical="center"/>
    </xf>
    <xf numFmtId="168" fontId="288" fillId="19" borderId="10" xfId="42" applyNumberFormat="1" applyFont="1" applyFill="1" applyBorder="1" applyAlignment="1">
      <alignment horizontal="center" vertical="center"/>
    </xf>
    <xf numFmtId="168" fontId="292" fillId="21" borderId="10" xfId="42" applyNumberFormat="1" applyFont="1" applyFill="1" applyBorder="1" applyAlignment="1">
      <alignment horizontal="center" vertical="center" wrapText="1"/>
    </xf>
    <xf numFmtId="168" fontId="292" fillId="22" borderId="10" xfId="42" applyNumberFormat="1" applyFont="1" applyFill="1" applyBorder="1" applyAlignment="1">
      <alignment horizontal="center" vertical="center" wrapText="1"/>
    </xf>
    <xf numFmtId="168" fontId="292" fillId="20" borderId="10" xfId="42" applyNumberFormat="1" applyFont="1" applyFill="1" applyBorder="1" applyAlignment="1">
      <alignment horizontal="center" vertical="center" wrapText="1"/>
    </xf>
    <xf numFmtId="9" fontId="292" fillId="0" borderId="10" xfId="39" applyFont="1" applyFill="1" applyBorder="1" applyAlignment="1">
      <alignment horizontal="center" vertical="center" wrapText="1"/>
    </xf>
    <xf numFmtId="49" fontId="288" fillId="21" borderId="25" xfId="0" applyNumberFormat="1" applyFont="1" applyFill="1" applyBorder="1" applyAlignment="1">
      <alignment horizontal="center" vertical="center" wrapText="1"/>
    </xf>
    <xf numFmtId="0" fontId="288" fillId="21" borderId="26" xfId="0" applyFont="1" applyFill="1" applyBorder="1" applyAlignment="1">
      <alignment horizontal="center" vertical="center" wrapText="1"/>
    </xf>
    <xf numFmtId="0" fontId="288" fillId="21" borderId="27" xfId="0" applyFont="1" applyFill="1" applyBorder="1" applyAlignment="1">
      <alignment horizontal="center" vertical="center"/>
    </xf>
    <xf numFmtId="0" fontId="288" fillId="21" borderId="27" xfId="0" applyFont="1" applyFill="1" applyBorder="1" applyAlignment="1">
      <alignment horizontal="center" vertical="center" wrapText="1"/>
    </xf>
    <xf numFmtId="0" fontId="288" fillId="21" borderId="28" xfId="0" applyFont="1" applyFill="1" applyBorder="1" applyAlignment="1">
      <alignment horizontal="center" vertical="center" wrapText="1"/>
    </xf>
    <xf numFmtId="168" fontId="288" fillId="21" borderId="27" xfId="42" applyNumberFormat="1" applyFont="1" applyFill="1" applyBorder="1" applyAlignment="1">
      <alignment horizontal="center" vertical="center"/>
    </xf>
    <xf numFmtId="168" fontId="288" fillId="21" borderId="10" xfId="42" applyNumberFormat="1" applyFont="1" applyFill="1" applyBorder="1" applyAlignment="1">
      <alignment horizontal="center" vertical="center"/>
    </xf>
    <xf numFmtId="168" fontId="288" fillId="21" borderId="29" xfId="0" applyNumberFormat="1" applyFont="1" applyFill="1" applyBorder="1" applyAlignment="1">
      <alignment vertical="center"/>
    </xf>
    <xf numFmtId="168" fontId="288" fillId="21" borderId="30" xfId="0" applyNumberFormat="1" applyFont="1" applyFill="1" applyBorder="1" applyAlignment="1">
      <alignment vertical="center"/>
    </xf>
    <xf numFmtId="168" fontId="291" fillId="0" borderId="10" xfId="42" applyNumberFormat="1" applyFont="1" applyFill="1" applyBorder="1" applyAlignment="1">
      <alignment horizontal="center" vertical="center" wrapText="1"/>
    </xf>
    <xf numFmtId="168" fontId="291" fillId="0" borderId="10" xfId="42" applyNumberFormat="1" applyFont="1" applyFill="1" applyBorder="1" applyAlignment="1">
      <alignment horizontal="center" vertical="center"/>
    </xf>
    <xf numFmtId="168" fontId="286" fillId="19" borderId="0" xfId="42" applyNumberFormat="1" applyFont="1" applyFill="1" applyAlignment="1">
      <alignment horizontal="center" wrapText="1"/>
    </xf>
    <xf numFmtId="168" fontId="299" fillId="19" borderId="0" xfId="42" applyNumberFormat="1" applyFont="1" applyFill="1" applyBorder="1" applyAlignment="1">
      <alignment horizontal="center" vertical="center"/>
    </xf>
    <xf numFmtId="168" fontId="291" fillId="19" borderId="10" xfId="42" applyNumberFormat="1" applyFont="1" applyFill="1" applyBorder="1" applyAlignment="1">
      <alignment horizontal="center" vertical="center"/>
    </xf>
    <xf numFmtId="3" fontId="291" fillId="19" borderId="10" xfId="42" applyNumberFormat="1" applyFont="1" applyFill="1" applyBorder="1" applyAlignment="1">
      <alignment horizontal="right" vertical="center" wrapText="1"/>
    </xf>
    <xf numFmtId="168" fontId="290" fillId="19" borderId="0" xfId="42" applyNumberFormat="1" applyFont="1" applyFill="1" applyAlignment="1">
      <alignment horizontal="center" vertical="center" wrapText="1"/>
    </xf>
    <xf numFmtId="168" fontId="290" fillId="19" borderId="0" xfId="42" applyNumberFormat="1" applyFont="1" applyFill="1" applyAlignment="1">
      <alignment horizontal="center" wrapText="1"/>
    </xf>
    <xf numFmtId="167" fontId="286" fillId="0" borderId="0" xfId="43" applyNumberFormat="1" applyFont="1" applyFill="1" applyAlignment="1">
      <alignment wrapText="1"/>
    </xf>
    <xf numFmtId="168" fontId="286" fillId="0" borderId="0" xfId="42" applyNumberFormat="1" applyFont="1" applyFill="1" applyAlignment="1">
      <alignment horizontal="left" vertical="center" wrapText="1"/>
    </xf>
    <xf numFmtId="168" fontId="292" fillId="0" borderId="0" xfId="42" applyNumberFormat="1" applyFont="1" applyFill="1" applyBorder="1" applyAlignment="1">
      <alignment horizontal="center" wrapText="1"/>
    </xf>
    <xf numFmtId="0" fontId="289" fillId="0" borderId="0" xfId="39" applyNumberFormat="1" applyFont="1" applyBorder="1" applyAlignment="1">
      <alignment horizontal="center" vertical="center"/>
    </xf>
    <xf numFmtId="168" fontId="292" fillId="0" borderId="0" xfId="42" applyNumberFormat="1" applyFont="1" applyBorder="1" applyAlignment="1">
      <alignment horizontal="center" vertical="center" wrapText="1"/>
    </xf>
    <xf numFmtId="168" fontId="291" fillId="0" borderId="0" xfId="42" applyNumberFormat="1" applyFont="1" applyBorder="1" applyAlignment="1">
      <alignment horizontal="left" vertical="center" wrapText="1"/>
    </xf>
    <xf numFmtId="9" fontId="291" fillId="22" borderId="10" xfId="39" applyFont="1" applyFill="1" applyBorder="1" applyAlignment="1">
      <alignment horizontal="center" vertical="center" wrapText="1"/>
    </xf>
    <xf numFmtId="9" fontId="290" fillId="19" borderId="10" xfId="39" applyFont="1" applyFill="1" applyBorder="1" applyAlignment="1">
      <alignment horizontal="center" vertical="center" wrapText="1"/>
    </xf>
    <xf numFmtId="9" fontId="291" fillId="21" borderId="10" xfId="39" applyFont="1" applyFill="1" applyBorder="1" applyAlignment="1">
      <alignment horizontal="center" vertical="center" wrapText="1"/>
    </xf>
    <xf numFmtId="9" fontId="290" fillId="0" borderId="10" xfId="39" applyFont="1" applyBorder="1" applyAlignment="1">
      <alignment horizontal="center" vertical="center" wrapText="1"/>
    </xf>
    <xf numFmtId="9" fontId="291" fillId="20" borderId="10" xfId="39" applyFont="1" applyFill="1" applyBorder="1" applyAlignment="1">
      <alignment horizontal="center" vertical="center" wrapText="1"/>
    </xf>
    <xf numFmtId="3" fontId="291" fillId="22" borderId="0" xfId="42" applyNumberFormat="1" applyFont="1" applyFill="1" applyBorder="1" applyAlignment="1">
      <alignment horizontal="right" vertical="center" wrapText="1"/>
    </xf>
    <xf numFmtId="0" fontId="286" fillId="0" borderId="0" xfId="0" applyFont="1"/>
    <xf numFmtId="0" fontId="286" fillId="0" borderId="0" xfId="0" quotePrefix="1" applyFont="1"/>
    <xf numFmtId="3" fontId="286" fillId="0" borderId="0" xfId="0" applyNumberFormat="1" applyFont="1" applyAlignment="1">
      <alignment horizontal="center"/>
    </xf>
    <xf numFmtId="3" fontId="286" fillId="0" borderId="0" xfId="0" applyNumberFormat="1" applyFont="1"/>
    <xf numFmtId="168" fontId="311" fillId="0" borderId="0" xfId="42" applyNumberFormat="1" applyFont="1" applyAlignment="1">
      <alignment horizontal="center" wrapText="1"/>
    </xf>
    <xf numFmtId="168" fontId="310" fillId="19" borderId="0" xfId="42" applyNumberFormat="1" applyFont="1" applyFill="1" applyBorder="1" applyAlignment="1">
      <alignment horizontal="center"/>
    </xf>
    <xf numFmtId="0" fontId="311" fillId="0" borderId="0" xfId="0" applyFont="1"/>
    <xf numFmtId="0" fontId="308" fillId="54" borderId="24" xfId="0" applyFont="1" applyFill="1" applyBorder="1" applyAlignment="1">
      <alignment horizontal="center" vertical="center" wrapText="1"/>
    </xf>
    <xf numFmtId="0" fontId="308" fillId="54" borderId="29" xfId="0" applyFont="1" applyFill="1" applyBorder="1" applyAlignment="1">
      <alignment horizontal="center" vertical="center" wrapText="1"/>
    </xf>
    <xf numFmtId="168" fontId="291" fillId="0" borderId="0" xfId="45" applyNumberFormat="1" applyFont="1" applyAlignment="1">
      <alignment horizontal="center" vertical="center" wrapText="1"/>
    </xf>
    <xf numFmtId="0" fontId="286" fillId="0" borderId="0" xfId="0" applyFont="1" applyAlignment="1">
      <alignment horizontal="center"/>
    </xf>
    <xf numFmtId="3" fontId="292" fillId="55" borderId="0" xfId="0" applyNumberFormat="1" applyFont="1" applyFill="1"/>
    <xf numFmtId="168" fontId="286" fillId="0" borderId="10" xfId="42" applyNumberFormat="1" applyFont="1" applyFill="1" applyBorder="1" applyAlignment="1">
      <alignment horizontal="center" vertical="center" wrapText="1"/>
    </xf>
    <xf numFmtId="168" fontId="292" fillId="0" borderId="10" xfId="42" applyNumberFormat="1" applyFont="1" applyFill="1" applyBorder="1" applyAlignment="1">
      <alignment horizontal="center" vertical="center" wrapText="1"/>
    </xf>
    <xf numFmtId="164" fontId="0" fillId="0" borderId="0" xfId="0" applyNumberFormat="1"/>
    <xf numFmtId="168" fontId="289" fillId="0" borderId="0" xfId="0" applyNumberFormat="1" applyFont="1"/>
    <xf numFmtId="168" fontId="292" fillId="0" borderId="0" xfId="42" applyNumberFormat="1" applyFont="1" applyBorder="1" applyAlignment="1">
      <alignment horizontal="center" vertical="center" wrapText="1"/>
    </xf>
    <xf numFmtId="3" fontId="312" fillId="0" borderId="10" xfId="42" applyNumberFormat="1" applyFont="1" applyBorder="1" applyAlignment="1">
      <alignment horizontal="right" vertical="center" wrapText="1"/>
    </xf>
    <xf numFmtId="168" fontId="291" fillId="19" borderId="10" xfId="42" applyNumberFormat="1" applyFont="1" applyFill="1" applyBorder="1" applyAlignment="1">
      <alignment horizontal="center" vertical="center" wrapText="1"/>
    </xf>
    <xf numFmtId="168" fontId="291" fillId="19" borderId="0" xfId="42" applyNumberFormat="1" applyFont="1" applyFill="1" applyBorder="1" applyAlignment="1">
      <alignment horizontal="left" vertical="center" wrapText="1"/>
    </xf>
    <xf numFmtId="168" fontId="291" fillId="19" borderId="0" xfId="42" applyNumberFormat="1" applyFont="1" applyFill="1" applyBorder="1" applyAlignment="1">
      <alignment horizontal="center" vertical="center" wrapText="1"/>
    </xf>
    <xf numFmtId="3" fontId="291" fillId="19" borderId="0" xfId="42" applyNumberFormat="1" applyFont="1" applyFill="1" applyBorder="1" applyAlignment="1">
      <alignment horizontal="right" vertical="center" wrapText="1"/>
    </xf>
    <xf numFmtId="167" fontId="291" fillId="19" borderId="0" xfId="43" applyNumberFormat="1" applyFont="1" applyFill="1" applyBorder="1" applyAlignment="1">
      <alignment wrapText="1"/>
    </xf>
    <xf numFmtId="167" fontId="290" fillId="19" borderId="0" xfId="43" applyNumberFormat="1" applyFont="1" applyFill="1" applyBorder="1" applyAlignment="1">
      <alignment horizontal="center" vertical="center" wrapText="1"/>
    </xf>
    <xf numFmtId="168" fontId="310" fillId="19" borderId="0" xfId="42" applyNumberFormat="1" applyFont="1" applyFill="1" applyBorder="1" applyAlignment="1">
      <alignment horizontal="center" vertical="center"/>
    </xf>
    <xf numFmtId="168" fontId="286" fillId="19" borderId="0" xfId="42" applyNumberFormat="1" applyFont="1" applyFill="1" applyBorder="1" applyAlignment="1">
      <alignment horizontal="center" vertical="center" wrapText="1"/>
    </xf>
    <xf numFmtId="168" fontId="288" fillId="21" borderId="35" xfId="42" applyNumberFormat="1" applyFont="1" applyFill="1" applyBorder="1" applyAlignment="1">
      <alignment horizontal="center" vertical="center"/>
    </xf>
    <xf numFmtId="168" fontId="288" fillId="21" borderId="34" xfId="42" applyNumberFormat="1" applyFont="1" applyFill="1" applyBorder="1" applyAlignment="1">
      <alignment horizontal="center" vertical="center" wrapText="1"/>
    </xf>
    <xf numFmtId="0" fontId="309" fillId="0" borderId="10" xfId="0" applyFont="1" applyBorder="1" applyAlignment="1">
      <alignment vertical="center"/>
    </xf>
    <xf numFmtId="49" fontId="308" fillId="0" borderId="10" xfId="0" applyNumberFormat="1" applyFont="1" applyBorder="1" applyAlignment="1">
      <alignment vertical="center"/>
    </xf>
    <xf numFmtId="0" fontId="308" fillId="0" borderId="10" xfId="0" applyFont="1" applyBorder="1" applyAlignment="1">
      <alignment vertical="center"/>
    </xf>
    <xf numFmtId="3" fontId="286" fillId="0" borderId="10" xfId="0" applyNumberFormat="1" applyFont="1" applyBorder="1" applyAlignment="1">
      <alignment vertical="center"/>
    </xf>
    <xf numFmtId="9" fontId="286" fillId="0" borderId="10" xfId="39" applyFont="1" applyBorder="1" applyAlignment="1">
      <alignment vertical="center"/>
    </xf>
    <xf numFmtId="170" fontId="286" fillId="0" borderId="10" xfId="5051" applyNumberFormat="1" applyFont="1" applyFill="1" applyBorder="1" applyAlignment="1">
      <alignment vertical="center" wrapText="1"/>
    </xf>
    <xf numFmtId="169" fontId="286" fillId="0" borderId="10" xfId="39" applyNumberFormat="1" applyFont="1" applyBorder="1" applyAlignment="1">
      <alignment vertical="center"/>
    </xf>
    <xf numFmtId="3" fontId="286" fillId="0" borderId="10" xfId="39" applyNumberFormat="1" applyFont="1" applyBorder="1" applyAlignment="1">
      <alignment vertical="center"/>
    </xf>
    <xf numFmtId="3" fontId="286" fillId="19" borderId="10" xfId="0" applyNumberFormat="1" applyFont="1" applyFill="1" applyBorder="1" applyAlignment="1">
      <alignment vertical="center"/>
    </xf>
    <xf numFmtId="3" fontId="292" fillId="54" borderId="10" xfId="0" applyNumberFormat="1" applyFont="1" applyFill="1" applyBorder="1" applyAlignment="1">
      <alignment vertical="center"/>
    </xf>
    <xf numFmtId="9" fontId="292" fillId="54" borderId="10" xfId="39" applyFont="1" applyFill="1" applyBorder="1" applyAlignment="1">
      <alignment vertical="center"/>
    </xf>
    <xf numFmtId="3" fontId="292" fillId="54" borderId="11" xfId="0" applyNumberFormat="1" applyFont="1" applyFill="1" applyBorder="1" applyAlignment="1">
      <alignment vertical="center"/>
    </xf>
    <xf numFmtId="3" fontId="286" fillId="0" borderId="0" xfId="0" applyNumberFormat="1" applyFont="1" applyAlignment="1">
      <alignment vertical="center"/>
    </xf>
    <xf numFmtId="0" fontId="286" fillId="0" borderId="0" xfId="0" applyFont="1" applyAlignment="1">
      <alignment vertical="center"/>
    </xf>
    <xf numFmtId="166" fontId="286" fillId="0" borderId="0" xfId="42" applyFont="1" applyAlignment="1">
      <alignment vertical="center"/>
    </xf>
    <xf numFmtId="3" fontId="286" fillId="55" borderId="0" xfId="0" applyNumberFormat="1" applyFont="1" applyFill="1" applyAlignment="1">
      <alignment vertical="center"/>
    </xf>
    <xf numFmtId="170" fontId="286" fillId="0" borderId="10" xfId="5051" applyNumberFormat="1" applyFont="1" applyFill="1" applyBorder="1" applyAlignment="1">
      <alignment horizontal="right" vertical="center" wrapText="1"/>
    </xf>
    <xf numFmtId="3" fontId="292" fillId="54" borderId="10" xfId="0" applyNumberFormat="1" applyFont="1" applyFill="1" applyBorder="1" applyAlignment="1">
      <alignment horizontal="right" vertical="center"/>
    </xf>
    <xf numFmtId="3" fontId="291" fillId="0" borderId="10" xfId="42" applyNumberFormat="1" applyFont="1" applyFill="1" applyBorder="1" applyAlignment="1">
      <alignment horizontal="right" vertical="center" wrapText="1"/>
    </xf>
    <xf numFmtId="3" fontId="291" fillId="0" borderId="0" xfId="42" applyNumberFormat="1" applyFont="1" applyFill="1" applyBorder="1" applyAlignment="1">
      <alignment horizontal="right" vertical="center" wrapText="1"/>
    </xf>
    <xf numFmtId="9" fontId="286" fillId="0" borderId="10" xfId="39" applyFont="1" applyFill="1" applyBorder="1" applyAlignment="1">
      <alignment horizontal="right" vertical="center" wrapText="1"/>
    </xf>
    <xf numFmtId="168" fontId="289" fillId="0" borderId="0" xfId="0" applyNumberFormat="1" applyFont="1" applyAlignment="1">
      <alignment horizontal="center" vertical="center"/>
    </xf>
    <xf numFmtId="171" fontId="286" fillId="0" borderId="0" xfId="42" applyNumberFormat="1" applyFont="1" applyFill="1" applyAlignment="1">
      <alignment horizontal="left" vertical="center" wrapText="1"/>
    </xf>
    <xf numFmtId="172" fontId="286" fillId="0" borderId="0" xfId="42" applyNumberFormat="1" applyFont="1" applyFill="1" applyAlignment="1">
      <alignment horizontal="left" vertical="center" wrapText="1"/>
    </xf>
    <xf numFmtId="0" fontId="292" fillId="0" borderId="11" xfId="42" applyNumberFormat="1" applyFont="1" applyFill="1" applyBorder="1" applyAlignment="1">
      <alignment horizontal="left" vertical="center" wrapText="1"/>
    </xf>
    <xf numFmtId="49" fontId="298" fillId="0" borderId="10" xfId="43" applyNumberFormat="1" applyFont="1" applyFill="1" applyBorder="1" applyAlignment="1">
      <alignment horizontal="center" vertical="center" wrapText="1"/>
    </xf>
    <xf numFmtId="0" fontId="286" fillId="20" borderId="11" xfId="42" applyNumberFormat="1" applyFont="1" applyFill="1" applyBorder="1" applyAlignment="1">
      <alignment horizontal="left" vertical="center" wrapText="1"/>
    </xf>
    <xf numFmtId="168" fontId="286" fillId="20" borderId="11" xfId="42" applyNumberFormat="1" applyFont="1" applyFill="1" applyBorder="1" applyAlignment="1">
      <alignment horizontal="left" vertical="center" wrapText="1"/>
    </xf>
    <xf numFmtId="0" fontId="286" fillId="0" borderId="11" xfId="42" applyNumberFormat="1" applyFont="1" applyFill="1" applyBorder="1" applyAlignment="1">
      <alignment horizontal="left" vertical="center" wrapText="1"/>
    </xf>
    <xf numFmtId="49" fontId="333" fillId="0" borderId="10" xfId="43" applyNumberFormat="1" applyFont="1" applyBorder="1" applyAlignment="1">
      <alignment horizontal="center" vertical="center" wrapText="1"/>
    </xf>
    <xf numFmtId="168" fontId="334" fillId="18" borderId="11" xfId="42" applyNumberFormat="1" applyFont="1" applyFill="1" applyBorder="1" applyAlignment="1">
      <alignment horizontal="left" vertical="center" wrapText="1"/>
    </xf>
    <xf numFmtId="49" fontId="333" fillId="0" borderId="10" xfId="43" applyNumberFormat="1" applyFont="1" applyFill="1" applyBorder="1" applyAlignment="1">
      <alignment horizontal="center" vertical="center" wrapText="1"/>
    </xf>
    <xf numFmtId="168" fontId="334" fillId="0" borderId="11" xfId="42" applyNumberFormat="1" applyFont="1" applyFill="1" applyBorder="1" applyAlignment="1">
      <alignment horizontal="left" vertical="center" wrapText="1"/>
    </xf>
    <xf numFmtId="166" fontId="286" fillId="0" borderId="0" xfId="42" applyFont="1" applyFill="1" applyAlignment="1">
      <alignment horizontal="left" vertical="center" wrapText="1"/>
    </xf>
    <xf numFmtId="0" fontId="308" fillId="54" borderId="24" xfId="0" applyFont="1" applyFill="1" applyBorder="1" applyAlignment="1">
      <alignment horizontal="center" vertical="center" wrapText="1"/>
    </xf>
    <xf numFmtId="0" fontId="308" fillId="54" borderId="29" xfId="0" applyFont="1" applyFill="1" applyBorder="1" applyAlignment="1">
      <alignment horizontal="center" vertical="center" wrapText="1"/>
    </xf>
    <xf numFmtId="0" fontId="308" fillId="54" borderId="10" xfId="0" applyFont="1" applyFill="1" applyBorder="1" applyAlignment="1">
      <alignment horizontal="center" vertical="center" wrapText="1"/>
    </xf>
    <xf numFmtId="0" fontId="292" fillId="54" borderId="22" xfId="0" applyFont="1" applyFill="1" applyBorder="1" applyAlignment="1">
      <alignment vertical="center"/>
    </xf>
    <xf numFmtId="0" fontId="292" fillId="54" borderId="33" xfId="0" applyFont="1" applyFill="1" applyBorder="1" applyAlignment="1">
      <alignment vertical="center"/>
    </xf>
    <xf numFmtId="0" fontId="292" fillId="54" borderId="11" xfId="0" applyFont="1" applyFill="1" applyBorder="1" applyAlignment="1">
      <alignment vertical="center"/>
    </xf>
    <xf numFmtId="0" fontId="292" fillId="54" borderId="10" xfId="0" applyFont="1" applyFill="1" applyBorder="1" applyAlignment="1">
      <alignment horizontal="center" vertical="center" wrapText="1"/>
    </xf>
    <xf numFmtId="168" fontId="292" fillId="0" borderId="0" xfId="42" applyNumberFormat="1" applyFont="1" applyBorder="1" applyAlignment="1">
      <alignment horizontal="center" vertical="center" wrapText="1"/>
    </xf>
    <xf numFmtId="168" fontId="291" fillId="0" borderId="0" xfId="42" applyNumberFormat="1" applyFont="1" applyBorder="1" applyAlignment="1">
      <alignment horizontal="left" vertical="center" wrapText="1"/>
    </xf>
    <xf numFmtId="0" fontId="288" fillId="0" borderId="0" xfId="0" applyFont="1" applyAlignment="1">
      <alignment horizontal="center" vertical="center" wrapText="1"/>
    </xf>
    <xf numFmtId="0" fontId="288" fillId="0" borderId="0" xfId="0" applyFont="1" applyAlignment="1">
      <alignment horizontal="center"/>
    </xf>
    <xf numFmtId="168" fontId="310" fillId="0" borderId="0" xfId="42" applyNumberFormat="1" applyFont="1" applyBorder="1" applyAlignment="1">
      <alignment horizontal="left" vertical="center" wrapText="1"/>
    </xf>
    <xf numFmtId="168" fontId="288" fillId="21" borderId="31" xfId="42" applyNumberFormat="1" applyFont="1" applyFill="1" applyBorder="1" applyAlignment="1">
      <alignment horizontal="center" vertical="center"/>
    </xf>
    <xf numFmtId="168" fontId="288" fillId="21" borderId="32" xfId="42" applyNumberFormat="1" applyFont="1" applyFill="1" applyBorder="1" applyAlignment="1">
      <alignment horizontal="center" vertical="center"/>
    </xf>
  </cellXfs>
  <cellStyles count="12380">
    <cellStyle name="20% — акцент1" xfId="1" builtinId="30" customBuiltin="1"/>
    <cellStyle name="20% — акцент1 10" xfId="231" xr:uid="{00000000-0005-0000-0000-000001000000}"/>
    <cellStyle name="20% — акцент1 10 2" xfId="5240" xr:uid="{10CE68BC-33F6-4185-9068-CC1CBA01AAB4}"/>
    <cellStyle name="20% — акцент1 100" xfId="2031" xr:uid="{00000000-0005-0000-0000-000002000000}"/>
    <cellStyle name="20% — акцент1 100 2" xfId="7040" xr:uid="{0417CAA1-4E69-4A34-BDA2-19D22A080952}"/>
    <cellStyle name="20% — акцент1 101" xfId="2051" xr:uid="{00000000-0005-0000-0000-000003000000}"/>
    <cellStyle name="20% — акцент1 101 2" xfId="7060" xr:uid="{10B7EF3E-5D15-4BBE-9D97-1C1A65DA3442}"/>
    <cellStyle name="20% — акцент1 102" xfId="2071" xr:uid="{00000000-0005-0000-0000-000004000000}"/>
    <cellStyle name="20% — акцент1 102 2" xfId="7080" xr:uid="{0602DEBA-F5D3-4952-B556-29D2DA18CB75}"/>
    <cellStyle name="20% — акцент1 103" xfId="2091" xr:uid="{00000000-0005-0000-0000-000005000000}"/>
    <cellStyle name="20% — акцент1 103 2" xfId="7100" xr:uid="{295FFA66-5B32-4807-9F30-D711BE3D63BB}"/>
    <cellStyle name="20% — акцент1 104" xfId="2111" xr:uid="{00000000-0005-0000-0000-000006000000}"/>
    <cellStyle name="20% — акцент1 104 2" xfId="7120" xr:uid="{C8DD60C0-8AB0-428A-900B-9AF27849478B}"/>
    <cellStyle name="20% — акцент1 105" xfId="2131" xr:uid="{00000000-0005-0000-0000-000007000000}"/>
    <cellStyle name="20% — акцент1 105 2" xfId="7140" xr:uid="{2CD46B28-7520-491D-BBAB-25A5A5D65063}"/>
    <cellStyle name="20% — акцент1 106" xfId="2151" xr:uid="{00000000-0005-0000-0000-000008000000}"/>
    <cellStyle name="20% — акцент1 106 2" xfId="7160" xr:uid="{EEB76372-E04C-4F31-8E46-07C9B64D4EE7}"/>
    <cellStyle name="20% — акцент1 107" xfId="2171" xr:uid="{00000000-0005-0000-0000-000009000000}"/>
    <cellStyle name="20% — акцент1 107 2" xfId="7180" xr:uid="{13138302-48F1-4B0C-A1D9-58283D674C72}"/>
    <cellStyle name="20% — акцент1 108" xfId="2191" xr:uid="{00000000-0005-0000-0000-00000A000000}"/>
    <cellStyle name="20% — акцент1 108 2" xfId="7200" xr:uid="{2414C7A8-39A0-4380-9DF3-56225098B496}"/>
    <cellStyle name="20% — акцент1 109" xfId="2211" xr:uid="{00000000-0005-0000-0000-00000B000000}"/>
    <cellStyle name="20% — акцент1 109 2" xfId="7220" xr:uid="{FD6E0017-0070-4DBC-A6B5-5C6864D0D8B3}"/>
    <cellStyle name="20% — акцент1 11" xfId="251" xr:uid="{00000000-0005-0000-0000-00000C000000}"/>
    <cellStyle name="20% — акцент1 11 2" xfId="5260" xr:uid="{5565C19D-486E-44B0-BFDA-3CC9BBE7D49C}"/>
    <cellStyle name="20% — акцент1 110" xfId="2231" xr:uid="{00000000-0005-0000-0000-00000D000000}"/>
    <cellStyle name="20% — акцент1 110 2" xfId="7240" xr:uid="{33D25447-3910-4816-BD94-341CCB319872}"/>
    <cellStyle name="20% — акцент1 111" xfId="2251" xr:uid="{00000000-0005-0000-0000-00000E000000}"/>
    <cellStyle name="20% — акцент1 111 2" xfId="7260" xr:uid="{5EE1B511-B53E-4B11-B430-49BED7384ED4}"/>
    <cellStyle name="20% — акцент1 112" xfId="2271" xr:uid="{00000000-0005-0000-0000-00000F000000}"/>
    <cellStyle name="20% — акцент1 112 2" xfId="7280" xr:uid="{4E4665EA-3D71-4439-9DEE-01748B71DBF1}"/>
    <cellStyle name="20% — акцент1 113" xfId="2291" xr:uid="{00000000-0005-0000-0000-000010000000}"/>
    <cellStyle name="20% — акцент1 113 2" xfId="7300" xr:uid="{0505C3AF-AB69-4E34-96BF-43DA8C6179DD}"/>
    <cellStyle name="20% — акцент1 114" xfId="2311" xr:uid="{00000000-0005-0000-0000-000011000000}"/>
    <cellStyle name="20% — акцент1 114 2" xfId="7320" xr:uid="{2FF03750-8F41-4DAB-800A-9D96E727D5E9}"/>
    <cellStyle name="20% — акцент1 115" xfId="2331" xr:uid="{00000000-0005-0000-0000-000012000000}"/>
    <cellStyle name="20% — акцент1 115 2" xfId="7340" xr:uid="{3EBB892E-3400-4E0A-B1D9-1ACFCD745283}"/>
    <cellStyle name="20% — акцент1 116" xfId="2351" xr:uid="{00000000-0005-0000-0000-000013000000}"/>
    <cellStyle name="20% — акцент1 116 2" xfId="7360" xr:uid="{DAA53521-C4EC-42C4-BB78-8D7A6D20FCB9}"/>
    <cellStyle name="20% — акцент1 117" xfId="2371" xr:uid="{00000000-0005-0000-0000-000014000000}"/>
    <cellStyle name="20% — акцент1 117 2" xfId="7380" xr:uid="{6520135D-5108-41A0-A674-A853F9E1C4E8}"/>
    <cellStyle name="20% — акцент1 118" xfId="2391" xr:uid="{00000000-0005-0000-0000-000015000000}"/>
    <cellStyle name="20% — акцент1 118 2" xfId="7400" xr:uid="{D6078C4C-DECB-4E2A-9A15-337EEE4618DA}"/>
    <cellStyle name="20% — акцент1 119" xfId="2411" xr:uid="{00000000-0005-0000-0000-000016000000}"/>
    <cellStyle name="20% — акцент1 119 2" xfId="7420" xr:uid="{D1E04C8D-1599-4EEB-ADE9-EE0AFCEC68F4}"/>
    <cellStyle name="20% — акцент1 12" xfId="271" xr:uid="{00000000-0005-0000-0000-000017000000}"/>
    <cellStyle name="20% — акцент1 12 2" xfId="5280" xr:uid="{4068E04E-C45E-4D02-A2ED-D9B1865CF4C2}"/>
    <cellStyle name="20% — акцент1 120" xfId="2431" xr:uid="{00000000-0005-0000-0000-000018000000}"/>
    <cellStyle name="20% — акцент1 120 2" xfId="7440" xr:uid="{8AC50EB0-5DDC-45EE-9204-496121B43D4D}"/>
    <cellStyle name="20% — акцент1 121" xfId="2451" xr:uid="{00000000-0005-0000-0000-000019000000}"/>
    <cellStyle name="20% — акцент1 121 2" xfId="7460" xr:uid="{9F38E7E1-753A-458C-916F-F3ABF99F8988}"/>
    <cellStyle name="20% — акцент1 122" xfId="2471" xr:uid="{00000000-0005-0000-0000-00001A000000}"/>
    <cellStyle name="20% — акцент1 122 2" xfId="7480" xr:uid="{1769071F-3400-4942-83C7-374C08EA24D7}"/>
    <cellStyle name="20% — акцент1 123" xfId="2491" xr:uid="{00000000-0005-0000-0000-00001B000000}"/>
    <cellStyle name="20% — акцент1 123 2" xfId="7500" xr:uid="{8B46D600-B4E7-4640-8D0E-913564EF1CBE}"/>
    <cellStyle name="20% — акцент1 124" xfId="2511" xr:uid="{00000000-0005-0000-0000-00001C000000}"/>
    <cellStyle name="20% — акцент1 124 2" xfId="7520" xr:uid="{C78B7D51-8AEE-498D-8F5F-7339FD2B5F91}"/>
    <cellStyle name="20% — акцент1 125" xfId="2531" xr:uid="{00000000-0005-0000-0000-00001D000000}"/>
    <cellStyle name="20% — акцент1 125 2" xfId="7540" xr:uid="{6B6A568A-89A6-488D-BD58-800465911CC9}"/>
    <cellStyle name="20% — акцент1 126" xfId="2551" xr:uid="{00000000-0005-0000-0000-00001E000000}"/>
    <cellStyle name="20% — акцент1 126 2" xfId="7560" xr:uid="{F9785BA1-663A-4653-809C-23086551C68F}"/>
    <cellStyle name="20% — акцент1 127" xfId="2571" xr:uid="{00000000-0005-0000-0000-00001F000000}"/>
    <cellStyle name="20% — акцент1 127 2" xfId="7580" xr:uid="{AF296ADA-1CAE-4BD7-AF22-2B20440FDD72}"/>
    <cellStyle name="20% — акцент1 128" xfId="2591" xr:uid="{00000000-0005-0000-0000-000020000000}"/>
    <cellStyle name="20% — акцент1 128 2" xfId="7600" xr:uid="{85FC8B01-BF12-42EA-A8D0-EF2B4801CBB8}"/>
    <cellStyle name="20% — акцент1 129" xfId="2611" xr:uid="{00000000-0005-0000-0000-000021000000}"/>
    <cellStyle name="20% — акцент1 129 2" xfId="7620" xr:uid="{76649FF3-9F5D-4AC4-A5C1-F128C87D63A4}"/>
    <cellStyle name="20% — акцент1 13" xfId="291" xr:uid="{00000000-0005-0000-0000-000022000000}"/>
    <cellStyle name="20% — акцент1 13 2" xfId="5300" xr:uid="{D71EDBC4-9A9C-4B36-A2DE-FE93BA7643B3}"/>
    <cellStyle name="20% — акцент1 130" xfId="2631" xr:uid="{00000000-0005-0000-0000-000023000000}"/>
    <cellStyle name="20% — акцент1 130 2" xfId="7640" xr:uid="{25C2244B-E0BA-42A4-B5EB-809C77370CF1}"/>
    <cellStyle name="20% — акцент1 131" xfId="2651" xr:uid="{00000000-0005-0000-0000-000024000000}"/>
    <cellStyle name="20% — акцент1 131 2" xfId="7660" xr:uid="{C919A8E6-9C83-41A7-90F1-A116419BEC63}"/>
    <cellStyle name="20% — акцент1 132" xfId="2671" xr:uid="{00000000-0005-0000-0000-000025000000}"/>
    <cellStyle name="20% — акцент1 132 2" xfId="7680" xr:uid="{F47731C7-21C7-44AA-8CD8-118044E6A05B}"/>
    <cellStyle name="20% — акцент1 133" xfId="2691" xr:uid="{00000000-0005-0000-0000-000026000000}"/>
    <cellStyle name="20% — акцент1 133 2" xfId="7700" xr:uid="{85C3040E-F5F5-4281-9505-FF8FD61E880F}"/>
    <cellStyle name="20% — акцент1 134" xfId="2711" xr:uid="{00000000-0005-0000-0000-000027000000}"/>
    <cellStyle name="20% — акцент1 134 2" xfId="7720" xr:uid="{C2D7911D-669A-4BB0-9321-6AFB21A67DCC}"/>
    <cellStyle name="20% — акцент1 135" xfId="2731" xr:uid="{00000000-0005-0000-0000-000028000000}"/>
    <cellStyle name="20% — акцент1 135 2" xfId="7740" xr:uid="{DFB82860-215F-4B04-9AC5-7265A17650E6}"/>
    <cellStyle name="20% — акцент1 136" xfId="2751" xr:uid="{00000000-0005-0000-0000-000029000000}"/>
    <cellStyle name="20% — акцент1 136 2" xfId="7760" xr:uid="{32E1F3E5-3622-48FA-A98D-56379EA5ECD0}"/>
    <cellStyle name="20% — акцент1 137" xfId="2772" xr:uid="{00000000-0005-0000-0000-00002A000000}"/>
    <cellStyle name="20% — акцент1 137 2" xfId="7781" xr:uid="{9C0F6ADF-59C8-49B2-8503-69B702027761}"/>
    <cellStyle name="20% — акцент1 138" xfId="2792" xr:uid="{00000000-0005-0000-0000-00002B000000}"/>
    <cellStyle name="20% — акцент1 138 2" xfId="7801" xr:uid="{38799C60-A49C-4C10-9EA3-4E99375B07C7}"/>
    <cellStyle name="20% — акцент1 139" xfId="2812" xr:uid="{00000000-0005-0000-0000-00002C000000}"/>
    <cellStyle name="20% — акцент1 139 2" xfId="7821" xr:uid="{C46E8F79-1A24-4607-826A-B0C5B17E3E78}"/>
    <cellStyle name="20% — акцент1 14" xfId="311" xr:uid="{00000000-0005-0000-0000-00002D000000}"/>
    <cellStyle name="20% — акцент1 14 2" xfId="5320" xr:uid="{5C87EBF7-56A5-4341-846E-A532EF5D66B5}"/>
    <cellStyle name="20% — акцент1 140" xfId="2832" xr:uid="{00000000-0005-0000-0000-00002E000000}"/>
    <cellStyle name="20% — акцент1 140 2" xfId="7841" xr:uid="{56691CDD-0B7D-4482-B6A0-0208806C2F7D}"/>
    <cellStyle name="20% — акцент1 141" xfId="2852" xr:uid="{00000000-0005-0000-0000-00002F000000}"/>
    <cellStyle name="20% — акцент1 141 2" xfId="7861" xr:uid="{D11E8E2F-9CCA-4FF0-B84F-E558B518D78C}"/>
    <cellStyle name="20% — акцент1 142" xfId="2872" xr:uid="{00000000-0005-0000-0000-000030000000}"/>
    <cellStyle name="20% — акцент1 142 2" xfId="7881" xr:uid="{AFB59C85-EF12-4682-BDAB-818F9EA55CDB}"/>
    <cellStyle name="20% — акцент1 143" xfId="2892" xr:uid="{00000000-0005-0000-0000-000031000000}"/>
    <cellStyle name="20% — акцент1 143 2" xfId="7901" xr:uid="{0A51C50E-14D2-45BD-8B3D-5BC8A2A9EE9D}"/>
    <cellStyle name="20% — акцент1 144" xfId="2912" xr:uid="{00000000-0005-0000-0000-000032000000}"/>
    <cellStyle name="20% — акцент1 144 2" xfId="7921" xr:uid="{FE09E2A7-9247-4EE4-BD61-CC5987B1A1E5}"/>
    <cellStyle name="20% — акцент1 145" xfId="2932" xr:uid="{00000000-0005-0000-0000-000033000000}"/>
    <cellStyle name="20% — акцент1 145 2" xfId="7941" xr:uid="{4A6A4CA5-4B86-45AF-841E-0B3DBB06D045}"/>
    <cellStyle name="20% — акцент1 146" xfId="2952" xr:uid="{00000000-0005-0000-0000-000034000000}"/>
    <cellStyle name="20% — акцент1 146 2" xfId="7961" xr:uid="{1C8DBA8F-03EC-477D-A82B-44AB13FD2DB3}"/>
    <cellStyle name="20% — акцент1 147" xfId="2972" xr:uid="{00000000-0005-0000-0000-000035000000}"/>
    <cellStyle name="20% — акцент1 147 2" xfId="7981" xr:uid="{4EEE4200-44F8-4CE1-B18E-EF31D813A526}"/>
    <cellStyle name="20% — акцент1 148" xfId="2992" xr:uid="{00000000-0005-0000-0000-000036000000}"/>
    <cellStyle name="20% — акцент1 148 2" xfId="8001" xr:uid="{DB1F30D3-B262-4D29-8403-96EEACD20098}"/>
    <cellStyle name="20% — акцент1 149" xfId="3012" xr:uid="{00000000-0005-0000-0000-000037000000}"/>
    <cellStyle name="20% — акцент1 149 2" xfId="8021" xr:uid="{275429AC-2411-4045-8DBC-F602223A6765}"/>
    <cellStyle name="20% — акцент1 15" xfId="331" xr:uid="{00000000-0005-0000-0000-000038000000}"/>
    <cellStyle name="20% — акцент1 15 2" xfId="5340" xr:uid="{0F1B2A90-5610-4D5F-9D47-425A68758473}"/>
    <cellStyle name="20% — акцент1 150" xfId="3032" xr:uid="{00000000-0005-0000-0000-000039000000}"/>
    <cellStyle name="20% — акцент1 150 2" xfId="8041" xr:uid="{41C1CC9A-1DE5-4DAF-A509-1F29B45261A0}"/>
    <cellStyle name="20% — акцент1 151" xfId="3052" xr:uid="{00000000-0005-0000-0000-00003A000000}"/>
    <cellStyle name="20% — акцент1 151 2" xfId="8061" xr:uid="{71368E7B-6D43-4575-8A00-2630F89CF9A2}"/>
    <cellStyle name="20% — акцент1 152" xfId="3072" xr:uid="{00000000-0005-0000-0000-00003B000000}"/>
    <cellStyle name="20% — акцент1 152 2" xfId="8081" xr:uid="{1BE141F9-0242-45D2-9089-728955BCE599}"/>
    <cellStyle name="20% — акцент1 153" xfId="3092" xr:uid="{00000000-0005-0000-0000-00003C000000}"/>
    <cellStyle name="20% — акцент1 153 2" xfId="8101" xr:uid="{F4BB82CA-740F-4408-81DF-6CDA5EDAD70A}"/>
    <cellStyle name="20% — акцент1 154" xfId="3112" xr:uid="{00000000-0005-0000-0000-00003D000000}"/>
    <cellStyle name="20% — акцент1 154 2" xfId="8121" xr:uid="{EA7DF0A0-813D-46A7-AFA5-83219A822576}"/>
    <cellStyle name="20% — акцент1 155" xfId="3132" xr:uid="{00000000-0005-0000-0000-00003E000000}"/>
    <cellStyle name="20% — акцент1 155 2" xfId="8141" xr:uid="{B86CAB35-FA16-4913-BF1F-A62F774A7B8A}"/>
    <cellStyle name="20% — акцент1 156" xfId="3152" xr:uid="{00000000-0005-0000-0000-00003F000000}"/>
    <cellStyle name="20% — акцент1 156 2" xfId="8161" xr:uid="{0447DF24-336D-40F6-B0B0-E27CAE0BD475}"/>
    <cellStyle name="20% — акцент1 157" xfId="3172" xr:uid="{00000000-0005-0000-0000-000040000000}"/>
    <cellStyle name="20% — акцент1 157 2" xfId="8181" xr:uid="{0F0C4BD1-E42D-4B10-90EC-B7B1D028317A}"/>
    <cellStyle name="20% — акцент1 158" xfId="3192" xr:uid="{00000000-0005-0000-0000-000041000000}"/>
    <cellStyle name="20% — акцент1 158 2" xfId="8201" xr:uid="{9729C7C1-9E25-4F1A-8C5B-4B561BC4F8F6}"/>
    <cellStyle name="20% — акцент1 159" xfId="3212" xr:uid="{00000000-0005-0000-0000-000042000000}"/>
    <cellStyle name="20% — акцент1 159 2" xfId="8221" xr:uid="{233B03EE-0DEC-4B7C-A661-45D43097F5FC}"/>
    <cellStyle name="20% — акцент1 16" xfId="351" xr:uid="{00000000-0005-0000-0000-000043000000}"/>
    <cellStyle name="20% — акцент1 16 2" xfId="5360" xr:uid="{C4ED7232-AB2F-43A7-A943-185FC14AEDCC}"/>
    <cellStyle name="20% — акцент1 160" xfId="3232" xr:uid="{00000000-0005-0000-0000-000044000000}"/>
    <cellStyle name="20% — акцент1 160 2" xfId="8241" xr:uid="{A364BE7D-3872-436B-A6CD-5FD8B12417F4}"/>
    <cellStyle name="20% — акцент1 161" xfId="3252" xr:uid="{00000000-0005-0000-0000-000045000000}"/>
    <cellStyle name="20% — акцент1 161 2" xfId="8261" xr:uid="{F92450FF-2025-44A9-85BB-F43B42425BFE}"/>
    <cellStyle name="20% — акцент1 162" xfId="3272" xr:uid="{00000000-0005-0000-0000-000046000000}"/>
    <cellStyle name="20% — акцент1 162 2" xfId="8281" xr:uid="{56FE2AF7-C64A-41DC-B872-E8B2A0952DFF}"/>
    <cellStyle name="20% — акцент1 163" xfId="3292" xr:uid="{00000000-0005-0000-0000-000047000000}"/>
    <cellStyle name="20% — акцент1 163 2" xfId="8301" xr:uid="{1A14101B-91D8-4F08-A435-FC104C251022}"/>
    <cellStyle name="20% — акцент1 164" xfId="3312" xr:uid="{00000000-0005-0000-0000-000048000000}"/>
    <cellStyle name="20% — акцент1 164 2" xfId="8321" xr:uid="{18FE4824-B16E-4570-AE05-B5084803A4B5}"/>
    <cellStyle name="20% — акцент1 165" xfId="3332" xr:uid="{00000000-0005-0000-0000-000049000000}"/>
    <cellStyle name="20% — акцент1 165 2" xfId="8341" xr:uid="{C685E766-14FE-46F6-BD02-18444DC6679C}"/>
    <cellStyle name="20% — акцент1 166" xfId="3352" xr:uid="{00000000-0005-0000-0000-00004A000000}"/>
    <cellStyle name="20% — акцент1 166 2" xfId="8361" xr:uid="{0DA4CE56-0ED0-4714-9710-0990ED469A9B}"/>
    <cellStyle name="20% — акцент1 167" xfId="3372" xr:uid="{00000000-0005-0000-0000-00004B000000}"/>
    <cellStyle name="20% — акцент1 167 2" xfId="8381" xr:uid="{18EEB7B2-B9AA-4288-8A0F-C34203D57A59}"/>
    <cellStyle name="20% — акцент1 168" xfId="3392" xr:uid="{00000000-0005-0000-0000-00004C000000}"/>
    <cellStyle name="20% — акцент1 168 2" xfId="8401" xr:uid="{C5519CD9-3109-415B-96D1-AB85762C612F}"/>
    <cellStyle name="20% — акцент1 169" xfId="3412" xr:uid="{00000000-0005-0000-0000-00004D000000}"/>
    <cellStyle name="20% — акцент1 169 2" xfId="8421" xr:uid="{44E47CCB-1E04-4606-B977-F5CDC4170FAE}"/>
    <cellStyle name="20% — акцент1 17" xfId="371" xr:uid="{00000000-0005-0000-0000-00004E000000}"/>
    <cellStyle name="20% — акцент1 17 2" xfId="5380" xr:uid="{9FFD1016-4280-4C4B-A5C2-2D73BC4E7677}"/>
    <cellStyle name="20% — акцент1 170" xfId="3432" xr:uid="{00000000-0005-0000-0000-00004F000000}"/>
    <cellStyle name="20% — акцент1 170 2" xfId="8441" xr:uid="{F616FE2F-A4B6-4F34-A765-EF2FAB5CF9A2}"/>
    <cellStyle name="20% — акцент1 171" xfId="3452" xr:uid="{00000000-0005-0000-0000-000050000000}"/>
    <cellStyle name="20% — акцент1 171 2" xfId="8461" xr:uid="{5048BF98-0FD6-41CC-83AC-007CE2475F61}"/>
    <cellStyle name="20% — акцент1 172" xfId="3472" xr:uid="{00000000-0005-0000-0000-000051000000}"/>
    <cellStyle name="20% — акцент1 172 2" xfId="8481" xr:uid="{CF026BF2-99AD-4F15-BB3C-B0AC98BAFB44}"/>
    <cellStyle name="20% — акцент1 173" xfId="3492" xr:uid="{00000000-0005-0000-0000-000052000000}"/>
    <cellStyle name="20% — акцент1 173 2" xfId="8501" xr:uid="{BF2EFEE3-A7EA-4C07-99BE-96D7CF9A4A9A}"/>
    <cellStyle name="20% — акцент1 174" xfId="3512" xr:uid="{00000000-0005-0000-0000-000053000000}"/>
    <cellStyle name="20% — акцент1 174 2" xfId="8521" xr:uid="{FA16F9C0-7BA5-4D1E-AF28-0045DBCEC707}"/>
    <cellStyle name="20% — акцент1 175" xfId="3532" xr:uid="{00000000-0005-0000-0000-000054000000}"/>
    <cellStyle name="20% — акцент1 175 2" xfId="8541" xr:uid="{55639EEC-D08B-49E8-81D4-3DCC4A8D2526}"/>
    <cellStyle name="20% — акцент1 176" xfId="3552" xr:uid="{00000000-0005-0000-0000-000055000000}"/>
    <cellStyle name="20% — акцент1 176 2" xfId="8561" xr:uid="{A7E0D722-F2C3-41CE-9385-E772DA6D37EF}"/>
    <cellStyle name="20% — акцент1 177" xfId="3572" xr:uid="{00000000-0005-0000-0000-000056000000}"/>
    <cellStyle name="20% — акцент1 177 2" xfId="8581" xr:uid="{3D34541B-FE05-4736-8235-8D75A0CC1F97}"/>
    <cellStyle name="20% — акцент1 178" xfId="3592" xr:uid="{00000000-0005-0000-0000-000057000000}"/>
    <cellStyle name="20% — акцент1 178 2" xfId="8601" xr:uid="{43FD6617-4EC8-41BC-BE59-28A91F15F70D}"/>
    <cellStyle name="20% — акцент1 179" xfId="3612" xr:uid="{00000000-0005-0000-0000-000058000000}"/>
    <cellStyle name="20% — акцент1 179 2" xfId="8621" xr:uid="{549156CD-FC21-466F-926E-4EA18BB6FFFC}"/>
    <cellStyle name="20% — акцент1 18" xfId="391" xr:uid="{00000000-0005-0000-0000-000059000000}"/>
    <cellStyle name="20% — акцент1 18 2" xfId="5400" xr:uid="{BE48FBB8-9F40-4C01-86DC-493EE591D9A6}"/>
    <cellStyle name="20% — акцент1 180" xfId="3632" xr:uid="{00000000-0005-0000-0000-00005A000000}"/>
    <cellStyle name="20% — акцент1 180 2" xfId="8641" xr:uid="{C98EA3BC-8FD9-42D4-8D5C-F56FBC0507C1}"/>
    <cellStyle name="20% — акцент1 181" xfId="3652" xr:uid="{00000000-0005-0000-0000-00005B000000}"/>
    <cellStyle name="20% — акцент1 181 2" xfId="8661" xr:uid="{E2565514-C163-4F8D-8F25-9E002241DDD3}"/>
    <cellStyle name="20% — акцент1 182" xfId="3672" xr:uid="{00000000-0005-0000-0000-00005C000000}"/>
    <cellStyle name="20% — акцент1 182 2" xfId="8681" xr:uid="{ED3B8782-EC2F-4130-9926-8CDD91C0C9AB}"/>
    <cellStyle name="20% — акцент1 183" xfId="3692" xr:uid="{00000000-0005-0000-0000-00005D000000}"/>
    <cellStyle name="20% — акцент1 183 2" xfId="8701" xr:uid="{99929AC8-5A0E-467F-BA37-EF7EA1255F87}"/>
    <cellStyle name="20% — акцент1 184" xfId="3712" xr:uid="{00000000-0005-0000-0000-00005E000000}"/>
    <cellStyle name="20% — акцент1 184 2" xfId="8721" xr:uid="{301E296B-A65C-4B4E-8F47-EC79FFC2188B}"/>
    <cellStyle name="20% — акцент1 185" xfId="3732" xr:uid="{00000000-0005-0000-0000-00005F000000}"/>
    <cellStyle name="20% — акцент1 185 2" xfId="8741" xr:uid="{58098F17-449D-4CB1-958E-3D02958E68FF}"/>
    <cellStyle name="20% — акцент1 186" xfId="3752" xr:uid="{00000000-0005-0000-0000-000060000000}"/>
    <cellStyle name="20% — акцент1 186 2" xfId="8761" xr:uid="{4FDCE58F-8ECF-4FFC-B204-FC190E71AB53}"/>
    <cellStyle name="20% — акцент1 187" xfId="3772" xr:uid="{00000000-0005-0000-0000-000061000000}"/>
    <cellStyle name="20% — акцент1 187 2" xfId="8781" xr:uid="{15857607-673B-4980-BA13-732EC2D8C5AB}"/>
    <cellStyle name="20% — акцент1 188" xfId="3792" xr:uid="{00000000-0005-0000-0000-000062000000}"/>
    <cellStyle name="20% — акцент1 188 2" xfId="8801" xr:uid="{CE03F471-1CFB-4D18-8725-B66D1FA33DF8}"/>
    <cellStyle name="20% — акцент1 189" xfId="3812" xr:uid="{00000000-0005-0000-0000-000063000000}"/>
    <cellStyle name="20% — акцент1 189 2" xfId="8821" xr:uid="{80FDCF4A-EED3-4933-94AE-F3D5BDF5447A}"/>
    <cellStyle name="20% — акцент1 19" xfId="411" xr:uid="{00000000-0005-0000-0000-000064000000}"/>
    <cellStyle name="20% — акцент1 19 2" xfId="5420" xr:uid="{5F6F18C8-F1A8-4CF6-B412-D18FF9911547}"/>
    <cellStyle name="20% — акцент1 190" xfId="3832" xr:uid="{00000000-0005-0000-0000-000065000000}"/>
    <cellStyle name="20% — акцент1 190 2" xfId="8841" xr:uid="{5C300D54-10EA-48D5-A010-413892E4EE54}"/>
    <cellStyle name="20% — акцент1 191" xfId="3852" xr:uid="{00000000-0005-0000-0000-00000C0F0000}"/>
    <cellStyle name="20% — акцент1 191 2" xfId="8861" xr:uid="{E58C5FDA-D6E4-4134-AB64-FDB348AC3935}"/>
    <cellStyle name="20% — акцент1 192" xfId="3872" xr:uid="{00000000-0005-0000-0000-0000200F0000}"/>
    <cellStyle name="20% — акцент1 192 2" xfId="8881" xr:uid="{4AC02D9C-714D-4C1F-B801-D9A297005EFE}"/>
    <cellStyle name="20% — акцент1 193" xfId="3892" xr:uid="{00000000-0005-0000-0000-0000340F0000}"/>
    <cellStyle name="20% — акцент1 193 2" xfId="8901" xr:uid="{BCA2AD58-FAF0-4A4E-9E81-C756C1EDC1F5}"/>
    <cellStyle name="20% — акцент1 194" xfId="3912" xr:uid="{00000000-0005-0000-0000-0000480F0000}"/>
    <cellStyle name="20% — акцент1 194 2" xfId="8921" xr:uid="{B74671E1-7FAB-4A62-A3E8-A09E1FB78C9F}"/>
    <cellStyle name="20% — акцент1 195" xfId="3932" xr:uid="{00000000-0005-0000-0000-00005C0F0000}"/>
    <cellStyle name="20% — акцент1 195 2" xfId="8941" xr:uid="{FC5E1F7D-BB0C-4423-8AC4-D6B0CAF1A826}"/>
    <cellStyle name="20% — акцент1 196" xfId="3952" xr:uid="{00000000-0005-0000-0000-0000700F0000}"/>
    <cellStyle name="20% — акцент1 196 2" xfId="8961" xr:uid="{2DB835A0-6F25-42CC-9EAC-214DC39C81E1}"/>
    <cellStyle name="20% — акцент1 197" xfId="3972" xr:uid="{00000000-0005-0000-0000-0000840F0000}"/>
    <cellStyle name="20% — акцент1 197 2" xfId="8981" xr:uid="{2637BAFA-1B39-49FC-8D72-1C129E52C0EE}"/>
    <cellStyle name="20% — акцент1 198" xfId="3992" xr:uid="{00000000-0005-0000-0000-0000980F0000}"/>
    <cellStyle name="20% — акцент1 198 2" xfId="9001" xr:uid="{B179FA96-FBAD-4796-A09F-37ABF16B2261}"/>
    <cellStyle name="20% — акцент1 199" xfId="4012" xr:uid="{00000000-0005-0000-0000-0000AC0F0000}"/>
    <cellStyle name="20% — акцент1 199 2" xfId="9021" xr:uid="{E2488301-094E-47D2-98AE-7F1346394F5F}"/>
    <cellStyle name="20% — акцент1 2" xfId="66" xr:uid="{00000000-0005-0000-0000-000066000000}"/>
    <cellStyle name="20% — акцент1 2 2" xfId="5086" xr:uid="{177CA591-515C-4ED8-9681-EC42CB69768F}"/>
    <cellStyle name="20% — акцент1 20" xfId="431" xr:uid="{00000000-0005-0000-0000-000067000000}"/>
    <cellStyle name="20% — акцент1 20 2" xfId="5440" xr:uid="{D4694684-5EA7-49B3-B2E5-F8F0E273E65E}"/>
    <cellStyle name="20% — акцент1 200" xfId="4032" xr:uid="{00000000-0005-0000-0000-0000C00F0000}"/>
    <cellStyle name="20% — акцент1 200 2" xfId="9041" xr:uid="{6C41737E-A373-4549-9C30-A4F9C5917198}"/>
    <cellStyle name="20% — акцент1 201" xfId="4052" xr:uid="{00000000-0005-0000-0000-0000D40F0000}"/>
    <cellStyle name="20% — акцент1 201 2" xfId="9061" xr:uid="{4AD93128-073C-4AF4-B659-C8DC173E889D}"/>
    <cellStyle name="20% — акцент1 202" xfId="4072" xr:uid="{00000000-0005-0000-0000-0000E80F0000}"/>
    <cellStyle name="20% — акцент1 202 2" xfId="9081" xr:uid="{43397A40-3C5D-4ABA-BECC-FA5D78DA1BD1}"/>
    <cellStyle name="20% — акцент1 203" xfId="4092" xr:uid="{00000000-0005-0000-0000-0000FC0F0000}"/>
    <cellStyle name="20% — акцент1 203 2" xfId="9101" xr:uid="{39666347-4A29-424A-9502-8EE92CF8071B}"/>
    <cellStyle name="20% — акцент1 204" xfId="4112" xr:uid="{00000000-0005-0000-0000-000010100000}"/>
    <cellStyle name="20% — акцент1 204 2" xfId="9121" xr:uid="{49BFD1C7-A218-40BE-98FA-0CE753D187B8}"/>
    <cellStyle name="20% — акцент1 205" xfId="4132" xr:uid="{00000000-0005-0000-0000-000024100000}"/>
    <cellStyle name="20% — акцент1 205 2" xfId="9141" xr:uid="{14BC2720-44C6-4732-AB13-96F7111BE90C}"/>
    <cellStyle name="20% — акцент1 206" xfId="4152" xr:uid="{00000000-0005-0000-0000-000038100000}"/>
    <cellStyle name="20% — акцент1 206 2" xfId="9161" xr:uid="{958A06BD-A5C8-4307-8C06-C593F52C4045}"/>
    <cellStyle name="20% — акцент1 207" xfId="4172" xr:uid="{00000000-0005-0000-0000-00004C100000}"/>
    <cellStyle name="20% — акцент1 207 2" xfId="9181" xr:uid="{FD908AFB-263A-4C62-9E9F-2C46789086A3}"/>
    <cellStyle name="20% — акцент1 208" xfId="4192" xr:uid="{00000000-0005-0000-0000-000060100000}"/>
    <cellStyle name="20% — акцент1 208 2" xfId="9201" xr:uid="{2B53EFBE-BD53-41B3-8BA9-34F8A5C7F547}"/>
    <cellStyle name="20% — акцент1 209" xfId="4212" xr:uid="{00000000-0005-0000-0000-000074100000}"/>
    <cellStyle name="20% — акцент1 209 2" xfId="9221" xr:uid="{865D4C07-D1CB-4CF9-9064-C14AE22AACF5}"/>
    <cellStyle name="20% — акцент1 21" xfId="451" xr:uid="{00000000-0005-0000-0000-000068000000}"/>
    <cellStyle name="20% — акцент1 21 2" xfId="5460" xr:uid="{EA84B405-68A2-4BA3-98A4-90462A2276CD}"/>
    <cellStyle name="20% — акцент1 210" xfId="4232" xr:uid="{00000000-0005-0000-0000-000088100000}"/>
    <cellStyle name="20% — акцент1 210 2" xfId="9241" xr:uid="{82C57236-FECC-4979-A84B-FEA603993201}"/>
    <cellStyle name="20% — акцент1 211" xfId="4252" xr:uid="{00000000-0005-0000-0000-00009C100000}"/>
    <cellStyle name="20% — акцент1 211 2" xfId="9261" xr:uid="{1B6820BB-A0CF-4B80-8C3C-CE7FCC9390DA}"/>
    <cellStyle name="20% — акцент1 212" xfId="4272" xr:uid="{00000000-0005-0000-0000-0000B0100000}"/>
    <cellStyle name="20% — акцент1 212 2" xfId="9281" xr:uid="{2C3FEA59-6A21-4641-958A-0D0862C76482}"/>
    <cellStyle name="20% — акцент1 213" xfId="4292" xr:uid="{00000000-0005-0000-0000-0000C4100000}"/>
    <cellStyle name="20% — акцент1 213 2" xfId="9301" xr:uid="{9B38C01D-76F9-4F39-8648-88AB179DB0CD}"/>
    <cellStyle name="20% — акцент1 214" xfId="4312" xr:uid="{00000000-0005-0000-0000-0000D8100000}"/>
    <cellStyle name="20% — акцент1 214 2" xfId="9321" xr:uid="{407EE2A5-756F-4F7D-A8E7-0E318379907B}"/>
    <cellStyle name="20% — акцент1 215" xfId="4332" xr:uid="{00000000-0005-0000-0000-0000EC100000}"/>
    <cellStyle name="20% — акцент1 215 2" xfId="9341" xr:uid="{A226C1BF-741F-450C-96C3-44A41A78C342}"/>
    <cellStyle name="20% — акцент1 216" xfId="4352" xr:uid="{00000000-0005-0000-0000-000000110000}"/>
    <cellStyle name="20% — акцент1 216 2" xfId="9361" xr:uid="{7ED86DC9-73F3-4F3D-9F69-33E00F9E800C}"/>
    <cellStyle name="20% — акцент1 217" xfId="4372" xr:uid="{00000000-0005-0000-0000-000014110000}"/>
    <cellStyle name="20% — акцент1 217 2" xfId="9381" xr:uid="{D3ED581A-0DB0-4073-A5E3-930CDB972A60}"/>
    <cellStyle name="20% — акцент1 218" xfId="4392" xr:uid="{00000000-0005-0000-0000-000028110000}"/>
    <cellStyle name="20% — акцент1 218 2" xfId="9401" xr:uid="{308F8403-63D2-4DFE-821C-63DC868C2209}"/>
    <cellStyle name="20% — акцент1 219" xfId="4412" xr:uid="{00000000-0005-0000-0000-00003C110000}"/>
    <cellStyle name="20% — акцент1 219 2" xfId="9421" xr:uid="{F7A47342-2749-4A12-BD39-4827CFAD9061}"/>
    <cellStyle name="20% — акцент1 22" xfId="471" xr:uid="{00000000-0005-0000-0000-000069000000}"/>
    <cellStyle name="20% — акцент1 22 2" xfId="5480" xr:uid="{14680F71-0FEC-4B46-9CAE-1239FB5A1008}"/>
    <cellStyle name="20% — акцент1 220" xfId="4432" xr:uid="{00000000-0005-0000-0000-000050110000}"/>
    <cellStyle name="20% — акцент1 220 2" xfId="9441" xr:uid="{A2A1F8CA-1229-4821-8155-13CC0F6D9EB3}"/>
    <cellStyle name="20% — акцент1 221" xfId="4452" xr:uid="{00000000-0005-0000-0000-000064110000}"/>
    <cellStyle name="20% — акцент1 221 2" xfId="9461" xr:uid="{C6FD559C-2ECA-4A6A-A57E-2B1358AE9004}"/>
    <cellStyle name="20% — акцент1 222" xfId="4472" xr:uid="{00000000-0005-0000-0000-000078110000}"/>
    <cellStyle name="20% — акцент1 222 2" xfId="9481" xr:uid="{21BBD530-CD0E-4114-A8E6-8A9AADBDC095}"/>
    <cellStyle name="20% — акцент1 223" xfId="4492" xr:uid="{00000000-0005-0000-0000-00008C110000}"/>
    <cellStyle name="20% — акцент1 223 2" xfId="9501" xr:uid="{F9841037-FCFE-47AE-8F5B-C9C8EB717B1C}"/>
    <cellStyle name="20% — акцент1 224" xfId="4512" xr:uid="{00000000-0005-0000-0000-0000A0110000}"/>
    <cellStyle name="20% — акцент1 224 2" xfId="9521" xr:uid="{242F52B8-4E71-4810-ADDA-BB3B7DF4A927}"/>
    <cellStyle name="20% — акцент1 225" xfId="4532" xr:uid="{00000000-0005-0000-0000-0000B4110000}"/>
    <cellStyle name="20% — акцент1 225 2" xfId="9541" xr:uid="{590A1026-9097-428F-A23B-3EB4A873FED9}"/>
    <cellStyle name="20% — акцент1 226" xfId="4552" xr:uid="{00000000-0005-0000-0000-0000C8110000}"/>
    <cellStyle name="20% — акцент1 226 2" xfId="9561" xr:uid="{19BF69EA-76DF-4313-B0E0-8A970053F460}"/>
    <cellStyle name="20% — акцент1 227" xfId="4572" xr:uid="{00000000-0005-0000-0000-0000DC110000}"/>
    <cellStyle name="20% — акцент1 227 2" xfId="9581" xr:uid="{53E080C4-C19E-46C2-8531-440F1815D97F}"/>
    <cellStyle name="20% — акцент1 228" xfId="4592" xr:uid="{00000000-0005-0000-0000-0000F0110000}"/>
    <cellStyle name="20% — акцент1 228 2" xfId="9601" xr:uid="{114F6FC9-FF2B-46C9-947D-B14ED0E1CE26}"/>
    <cellStyle name="20% — акцент1 229" xfId="4612" xr:uid="{00000000-0005-0000-0000-000004120000}"/>
    <cellStyle name="20% — акцент1 229 2" xfId="9621" xr:uid="{C7795F2D-96F7-44CD-A2CF-8A4061C75CE2}"/>
    <cellStyle name="20% — акцент1 23" xfId="491" xr:uid="{00000000-0005-0000-0000-00006A000000}"/>
    <cellStyle name="20% — акцент1 23 2" xfId="5500" xr:uid="{5EA2166E-C68D-407B-B94F-0EFB766698C7}"/>
    <cellStyle name="20% — акцент1 230" xfId="4632" xr:uid="{00000000-0005-0000-0000-000018120000}"/>
    <cellStyle name="20% — акцент1 230 2" xfId="9641" xr:uid="{AA74D3A3-EC1A-45E3-86C4-AD48A446AC44}"/>
    <cellStyle name="20% — акцент1 231" xfId="4652" xr:uid="{00000000-0005-0000-0000-00002C120000}"/>
    <cellStyle name="20% — акцент1 231 2" xfId="9661" xr:uid="{851744D7-1F9A-4F06-A4EF-A3BA9B557351}"/>
    <cellStyle name="20% — акцент1 232" xfId="4672" xr:uid="{00000000-0005-0000-0000-000040120000}"/>
    <cellStyle name="20% — акцент1 232 2" xfId="9681" xr:uid="{2A422880-E8CD-4940-90F8-A5953580C812}"/>
    <cellStyle name="20% — акцент1 233" xfId="4692" xr:uid="{00000000-0005-0000-0000-000054120000}"/>
    <cellStyle name="20% — акцент1 233 2" xfId="9701" xr:uid="{BEA9CEDD-EB17-4187-9720-CCE5C3C5120B}"/>
    <cellStyle name="20% — акцент1 234" xfId="4712" xr:uid="{00000000-0005-0000-0000-000068120000}"/>
    <cellStyle name="20% — акцент1 234 2" xfId="9721" xr:uid="{DC1B2052-2BB6-49E6-9870-229C39C6DE0C}"/>
    <cellStyle name="20% — акцент1 235" xfId="4732" xr:uid="{00000000-0005-0000-0000-00007C120000}"/>
    <cellStyle name="20% — акцент1 235 2" xfId="9741" xr:uid="{59911C7B-BDA3-464F-BDB6-79B415F3485D}"/>
    <cellStyle name="20% — акцент1 236" xfId="4752" xr:uid="{00000000-0005-0000-0000-000090120000}"/>
    <cellStyle name="20% — акцент1 236 2" xfId="9761" xr:uid="{96500AFF-7347-46F1-B653-B3EB75388FB8}"/>
    <cellStyle name="20% — акцент1 237" xfId="4772" xr:uid="{00000000-0005-0000-0000-0000A4120000}"/>
    <cellStyle name="20% — акцент1 237 2" xfId="9781" xr:uid="{2F815D16-0C4F-410A-8766-4CBE6554B67D}"/>
    <cellStyle name="20% — акцент1 238" xfId="4792" xr:uid="{00000000-0005-0000-0000-0000B8120000}"/>
    <cellStyle name="20% — акцент1 238 2" xfId="9801" xr:uid="{8591C852-0F7A-4441-90E7-89EAEF61811F}"/>
    <cellStyle name="20% — акцент1 239" xfId="4812" xr:uid="{00000000-0005-0000-0000-0000CC120000}"/>
    <cellStyle name="20% — акцент1 239 2" xfId="9821" xr:uid="{9D2A8A64-DAA9-4ED2-B08D-C05FF488699B}"/>
    <cellStyle name="20% — акцент1 24" xfId="511" xr:uid="{00000000-0005-0000-0000-00006B000000}"/>
    <cellStyle name="20% — акцент1 24 2" xfId="5520" xr:uid="{BFD2A9C1-502C-4BBB-AA0E-8681EE39BD97}"/>
    <cellStyle name="20% — акцент1 240" xfId="4832" xr:uid="{00000000-0005-0000-0000-0000E0120000}"/>
    <cellStyle name="20% — акцент1 240 2" xfId="9841" xr:uid="{4671BB34-EC64-485E-9207-1B48A2F12F13}"/>
    <cellStyle name="20% — акцент1 241" xfId="4852" xr:uid="{00000000-0005-0000-0000-0000F4120000}"/>
    <cellStyle name="20% — акцент1 241 2" xfId="9861" xr:uid="{A1C289B0-F332-4453-8448-22F159510D71}"/>
    <cellStyle name="20% — акцент1 242" xfId="4872" xr:uid="{00000000-0005-0000-0000-000008130000}"/>
    <cellStyle name="20% — акцент1 242 2" xfId="9881" xr:uid="{B9860F58-402A-417F-B7C3-116338EC9DC7}"/>
    <cellStyle name="20% — акцент1 243" xfId="4892" xr:uid="{00000000-0005-0000-0000-00001C130000}"/>
    <cellStyle name="20% — акцент1 243 2" xfId="9901" xr:uid="{57D97102-FA7E-46C2-A534-0EA344292479}"/>
    <cellStyle name="20% — акцент1 244" xfId="4912" xr:uid="{00000000-0005-0000-0000-000030130000}"/>
    <cellStyle name="20% — акцент1 244 2" xfId="9921" xr:uid="{50653CCA-1E07-41A1-B5BE-0360FBEBC154}"/>
    <cellStyle name="20% — акцент1 245" xfId="4932" xr:uid="{00000000-0005-0000-0000-000044130000}"/>
    <cellStyle name="20% — акцент1 245 2" xfId="9941" xr:uid="{2E9D17F3-E8B9-44DD-8EA5-86DE9BEAB07E}"/>
    <cellStyle name="20% — акцент1 246" xfId="4952" xr:uid="{00000000-0005-0000-0000-000058130000}"/>
    <cellStyle name="20% — акцент1 246 2" xfId="9961" xr:uid="{E9F34215-5A90-4BE4-BA6B-9B8767CC4946}"/>
    <cellStyle name="20% — акцент1 247" xfId="4972" xr:uid="{00000000-0005-0000-0000-00006C130000}"/>
    <cellStyle name="20% — акцент1 247 2" xfId="9981" xr:uid="{A07F25C9-9CFE-4D95-BBCC-089FEBA6C082}"/>
    <cellStyle name="20% — акцент1 248" xfId="4992" xr:uid="{00000000-0005-0000-0000-000080130000}"/>
    <cellStyle name="20% — акцент1 248 2" xfId="10001" xr:uid="{C776F63E-AB85-459A-8742-1A072C3787FB}"/>
    <cellStyle name="20% — акцент1 249" xfId="5012" xr:uid="{00000000-0005-0000-0000-000094130000}"/>
    <cellStyle name="20% — акцент1 249 2" xfId="10021" xr:uid="{38FD9324-FD3E-4F60-8650-AF6A332B22B3}"/>
    <cellStyle name="20% — акцент1 25" xfId="531" xr:uid="{00000000-0005-0000-0000-00006C000000}"/>
    <cellStyle name="20% — акцент1 25 2" xfId="5540" xr:uid="{670D1147-159E-4D8D-9DC7-B25860846692}"/>
    <cellStyle name="20% — акцент1 250" xfId="5032" xr:uid="{00000000-0005-0000-0000-0000A8130000}"/>
    <cellStyle name="20% — акцент1 250 2" xfId="10041" xr:uid="{CC6D166B-F8D3-493C-AC8A-1D608B1DE4D7}"/>
    <cellStyle name="20% — акцент1 251" xfId="10061" xr:uid="{707B347E-609B-4CDB-9FEA-30888D0EAE0B}"/>
    <cellStyle name="20% — акцент1 252" xfId="10081" xr:uid="{F5187DDA-A4B4-400A-9A54-5B5D12E0711C}"/>
    <cellStyle name="20% — акцент1 253" xfId="10101" xr:uid="{AF99686C-6B1E-4869-BD06-7900250D82CD}"/>
    <cellStyle name="20% — акцент1 254" xfId="10121" xr:uid="{A0554B99-BA39-4E8A-A7BE-7EAE09C14312}"/>
    <cellStyle name="20% — акцент1 255" xfId="10141" xr:uid="{5BC63B32-B58A-4B2F-922A-95B484A53A16}"/>
    <cellStyle name="20% — акцент1 256" xfId="10161" xr:uid="{F4B31654-2815-42E8-AB94-FBAA638C6ABA}"/>
    <cellStyle name="20% — акцент1 257" xfId="10181" xr:uid="{C7B07449-AD54-470E-969E-FFE47FBCDF95}"/>
    <cellStyle name="20% — акцент1 258" xfId="10201" xr:uid="{5C2F2ECF-56AA-4A86-ABFA-DA81E27C2322}"/>
    <cellStyle name="20% — акцент1 259" xfId="10221" xr:uid="{89578524-AB32-4558-A3AB-9919793B8028}"/>
    <cellStyle name="20% — акцент1 26" xfId="551" xr:uid="{00000000-0005-0000-0000-00006D000000}"/>
    <cellStyle name="20% — акцент1 26 2" xfId="5560" xr:uid="{53B07B75-5770-43AD-A03A-BE52911FA1D9}"/>
    <cellStyle name="20% — акцент1 260" xfId="10241" xr:uid="{470B3861-4E32-4DF8-A79C-17720F3DB42F}"/>
    <cellStyle name="20% — акцент1 261" xfId="10261" xr:uid="{356E6EE3-3C3D-46AD-9EA0-6EACF5C36C2D}"/>
    <cellStyle name="20% — акцент1 262" xfId="10281" xr:uid="{DD06BEF8-7D81-4861-AE7F-FE55E41D3B65}"/>
    <cellStyle name="20% — акцент1 263" xfId="10301" xr:uid="{572B23C3-2DEC-4A9A-B57D-3D8584ADC807}"/>
    <cellStyle name="20% — акцент1 264" xfId="10321" xr:uid="{FB49F2D2-B319-46EA-977B-DDF850CB1865}"/>
    <cellStyle name="20% — акцент1 265" xfId="10341" xr:uid="{16D7885F-9BE3-42DC-8FCF-E9CB9F102D8B}"/>
    <cellStyle name="20% — акцент1 266" xfId="10361" xr:uid="{F83963F3-292D-4917-B072-C37852B61EFE}"/>
    <cellStyle name="20% — акцент1 267" xfId="10381" xr:uid="{BF7F97C6-2340-4167-8387-3B15598FAA8E}"/>
    <cellStyle name="20% — акцент1 268" xfId="10401" xr:uid="{0BA5A972-3BCD-407F-A761-7AABBCAEF09B}"/>
    <cellStyle name="20% — акцент1 269" xfId="10421" xr:uid="{9D528105-55FF-4E90-BBBD-3C29E222F05A}"/>
    <cellStyle name="20% — акцент1 27" xfId="571" xr:uid="{00000000-0005-0000-0000-00006E000000}"/>
    <cellStyle name="20% — акцент1 27 2" xfId="5580" xr:uid="{CB2B8CF6-3610-48FA-A51B-E9345F77D8CF}"/>
    <cellStyle name="20% — акцент1 270" xfId="10441" xr:uid="{277D7BAD-8025-4E02-9CFA-C09D2BAFC6DA}"/>
    <cellStyle name="20% — акцент1 271" xfId="10477" xr:uid="{4F6B6DE1-9122-4FFC-8E43-12F0B80FA15F}"/>
    <cellStyle name="20% — акцент1 272" xfId="10502" xr:uid="{13656D8E-0BBA-4F2D-AEE2-DA6C6A1B3DBB}"/>
    <cellStyle name="20% — акцент1 273" xfId="10522" xr:uid="{71E958E9-8517-4300-BD37-3B2CE630B170}"/>
    <cellStyle name="20% — акцент1 274" xfId="10542" xr:uid="{E4833BDE-2E24-47E8-991F-B7A71BB94675}"/>
    <cellStyle name="20% — акцент1 275" xfId="10562" xr:uid="{2D60697F-3067-45BB-9428-876656A67B43}"/>
    <cellStyle name="20% — акцент1 276" xfId="10582" xr:uid="{6AC9CF1D-149F-4361-A6C9-CFF39F8D0B35}"/>
    <cellStyle name="20% — акцент1 277" xfId="10602" xr:uid="{CA9E15A9-31EB-4EE4-AF91-9A286732BA21}"/>
    <cellStyle name="20% — акцент1 278" xfId="10622" xr:uid="{8693456C-FA36-4DB4-BEB5-868890A35D3D}"/>
    <cellStyle name="20% — акцент1 279" xfId="10642" xr:uid="{2498A11A-656A-4B01-9049-65DAB563F4A0}"/>
    <cellStyle name="20% — акцент1 28" xfId="591" xr:uid="{00000000-0005-0000-0000-00006F000000}"/>
    <cellStyle name="20% — акцент1 28 2" xfId="5600" xr:uid="{DB6EEB23-B864-44B8-953D-12F8634D7B39}"/>
    <cellStyle name="20% — акцент1 280" xfId="10662" xr:uid="{49A8A2E2-0F8D-4B78-8388-A7041C598FD1}"/>
    <cellStyle name="20% — акцент1 281" xfId="10682" xr:uid="{3BFCDAB9-09A7-4635-BE47-BD7DFFC10927}"/>
    <cellStyle name="20% — акцент1 282" xfId="10702" xr:uid="{A42F383C-7ECE-4233-A5C4-5E41C8A05933}"/>
    <cellStyle name="20% — акцент1 283" xfId="10722" xr:uid="{B08A72BF-7057-4F47-9202-86DAF09F9B4F}"/>
    <cellStyle name="20% — акцент1 284" xfId="10742" xr:uid="{48470009-1B72-4D51-AA73-088F5685E7F0}"/>
    <cellStyle name="20% — акцент1 285" xfId="10762" xr:uid="{46D57BA9-D269-4B7D-A55A-01B02D9DAE45}"/>
    <cellStyle name="20% — акцент1 286" xfId="10782" xr:uid="{D476A337-CC15-4D14-A4A0-228D7AD6E1AB}"/>
    <cellStyle name="20% — акцент1 287" xfId="10802" xr:uid="{1F406D1B-2456-4BAC-92A8-149C06442A56}"/>
    <cellStyle name="20% — акцент1 288" xfId="10822" xr:uid="{018F0F8A-46FD-49C2-B8E4-E1B07C6EA5E0}"/>
    <cellStyle name="20% — акцент1 289" xfId="10842" xr:uid="{BA3583B7-DA9C-48F7-AB3F-66CFB7A66AA1}"/>
    <cellStyle name="20% — акцент1 29" xfId="611" xr:uid="{00000000-0005-0000-0000-000070000000}"/>
    <cellStyle name="20% — акцент1 29 2" xfId="5620" xr:uid="{99DB6CE5-3409-4403-89B3-8847BF2B581B}"/>
    <cellStyle name="20% — акцент1 290" xfId="10862" xr:uid="{9B21C9FF-AF42-4143-A159-B3B86343A168}"/>
    <cellStyle name="20% — акцент1 291" xfId="10882" xr:uid="{14B25E00-9F34-4D82-95A6-2AFC24150C23}"/>
    <cellStyle name="20% — акцент1 292" xfId="10902" xr:uid="{6B086B3E-7B64-44EA-A7D2-BC9FB2E7A3D7}"/>
    <cellStyle name="20% — акцент1 293" xfId="10922" xr:uid="{606BEFB2-63DB-43CE-A1E8-7F801B05100F}"/>
    <cellStyle name="20% — акцент1 294" xfId="10942" xr:uid="{368DA0BE-E3A3-4A31-97CB-E6087EA16E94}"/>
    <cellStyle name="20% — акцент1 295" xfId="10962" xr:uid="{37F52D92-0BAF-4E3A-8AC2-B34314FE74CF}"/>
    <cellStyle name="20% — акцент1 296" xfId="10982" xr:uid="{B23C8FFA-562D-43C5-A81C-28B9CA3EC0F4}"/>
    <cellStyle name="20% — акцент1 297" xfId="11002" xr:uid="{56035E6C-25D4-4D66-AAE7-C78225A100D5}"/>
    <cellStyle name="20% — акцент1 298" xfId="11022" xr:uid="{CE1B6590-2A2E-4625-B6BD-D8F1AF3A5DC7}"/>
    <cellStyle name="20% — акцент1 299" xfId="11042" xr:uid="{F60BEAB9-8307-45B6-97DC-127C58FF08DD}"/>
    <cellStyle name="20% — акцент1 3" xfId="91" xr:uid="{00000000-0005-0000-0000-000071000000}"/>
    <cellStyle name="20% — акцент1 3 2" xfId="5100" xr:uid="{FEBCD376-840D-4DF9-AE8A-4B569324B318}"/>
    <cellStyle name="20% — акцент1 30" xfId="631" xr:uid="{00000000-0005-0000-0000-000072000000}"/>
    <cellStyle name="20% — акцент1 30 2" xfId="5640" xr:uid="{D49935F3-BFF6-4AA0-8BDC-0CBAE732B443}"/>
    <cellStyle name="20% — акцент1 300" xfId="11062" xr:uid="{E02F2BF8-002C-4FC7-A716-CCA11F3391D3}"/>
    <cellStyle name="20% — акцент1 301" xfId="11082" xr:uid="{35D355C4-D906-4221-AA2A-33B476EFD3F0}"/>
    <cellStyle name="20% — акцент1 302" xfId="11102" xr:uid="{158517A5-4299-4BEA-BAD1-A72DFE12E78E}"/>
    <cellStyle name="20% — акцент1 303" xfId="11122" xr:uid="{3BDC4A30-0A7C-4996-AAA8-BB5A5520E605}"/>
    <cellStyle name="20% — акцент1 304" xfId="11142" xr:uid="{247A5D04-EEB9-4F6E-A5CF-31361DFC077A}"/>
    <cellStyle name="20% — акцент1 305" xfId="11162" xr:uid="{2EAB85FD-E0F5-4C70-819E-A05E4D935388}"/>
    <cellStyle name="20% — акцент1 306" xfId="11182" xr:uid="{3B11B4C0-1C7F-4D65-A1A6-665F7D397CF6}"/>
    <cellStyle name="20% — акцент1 307" xfId="11202" xr:uid="{3C152E1E-AA2B-4630-946E-B392F6B14B65}"/>
    <cellStyle name="20% — акцент1 308" xfId="11222" xr:uid="{47406931-4F58-46BB-91BE-CF512C8AF294}"/>
    <cellStyle name="20% — акцент1 309" xfId="11242" xr:uid="{DB6FE43C-D131-4E16-966B-D1C42A180ADF}"/>
    <cellStyle name="20% — акцент1 31" xfId="651" xr:uid="{00000000-0005-0000-0000-000073000000}"/>
    <cellStyle name="20% — акцент1 31 2" xfId="5660" xr:uid="{9524BB86-0831-44AD-AEBF-881EE365B41A}"/>
    <cellStyle name="20% — акцент1 310" xfId="11262" xr:uid="{177FC565-7A6E-4C61-907D-E1D3817D2EA7}"/>
    <cellStyle name="20% — акцент1 311" xfId="11282" xr:uid="{A217BB93-75DD-4B2E-ACBE-9246B5F1C32D}"/>
    <cellStyle name="20% — акцент1 312" xfId="11302" xr:uid="{68BD9CEA-AF06-4014-9BD5-5D432F6CC71C}"/>
    <cellStyle name="20% — акцент1 313" xfId="11322" xr:uid="{D7B7C9E2-D44B-466A-9978-6F7958D248B0}"/>
    <cellStyle name="20% — акцент1 314" xfId="11342" xr:uid="{8F4A25EA-D472-4193-95A3-5E4DE7521DFD}"/>
    <cellStyle name="20% — акцент1 315" xfId="11362" xr:uid="{2075BF3D-C6B7-4438-A675-48624E86F6D4}"/>
    <cellStyle name="20% — акцент1 316" xfId="11382" xr:uid="{4B669BBD-C1F0-4412-AAA6-544EE7CC82A6}"/>
    <cellStyle name="20% — акцент1 317" xfId="11402" xr:uid="{E19097F5-549F-412F-9CA6-C935BA8C41CD}"/>
    <cellStyle name="20% — акцент1 318" xfId="11422" xr:uid="{09AE4B59-E440-41C5-ADFA-1B721F5F5204}"/>
    <cellStyle name="20% — акцент1 319" xfId="11442" xr:uid="{2F9CAF4D-D699-4D78-819A-0EDA9E6D6C99}"/>
    <cellStyle name="20% — акцент1 32" xfId="671" xr:uid="{00000000-0005-0000-0000-000074000000}"/>
    <cellStyle name="20% — акцент1 32 2" xfId="5680" xr:uid="{8DCCC9ED-1BE5-4648-BE15-435BDF660521}"/>
    <cellStyle name="20% — акцент1 320" xfId="11462" xr:uid="{4EA4B823-2129-48B6-9407-5CD8E24B0F90}"/>
    <cellStyle name="20% — акцент1 321" xfId="11482" xr:uid="{C4A13A5D-956E-4091-B6DA-88D43771D368}"/>
    <cellStyle name="20% — акцент1 322" xfId="11502" xr:uid="{3CF42FD7-4D42-42F5-97E7-8B8C35D71FD8}"/>
    <cellStyle name="20% — акцент1 323" xfId="11522" xr:uid="{5FCB3CBB-5BD8-4CB1-AF57-5085999D8320}"/>
    <cellStyle name="20% — акцент1 324" xfId="11542" xr:uid="{D8EA49BD-8175-4343-9934-811C8C4DC162}"/>
    <cellStyle name="20% — акцент1 325" xfId="11562" xr:uid="{0C100C50-F806-4A01-BF3C-02038AB7EBE4}"/>
    <cellStyle name="20% — акцент1 326" xfId="11582" xr:uid="{D8ADF727-E41A-4AC5-94BA-38811108EAD3}"/>
    <cellStyle name="20% — акцент1 327" xfId="11602" xr:uid="{66685E5B-4327-4226-8372-F9FE867F9031}"/>
    <cellStyle name="20% — акцент1 328" xfId="11622" xr:uid="{3B378983-F30E-4006-B913-17A6EECB9A0A}"/>
    <cellStyle name="20% — акцент1 329" xfId="11642" xr:uid="{26C4A7A9-2CE4-479E-B2DF-E7BA4EDA47C3}"/>
    <cellStyle name="20% — акцент1 33" xfId="691" xr:uid="{00000000-0005-0000-0000-000075000000}"/>
    <cellStyle name="20% — акцент1 33 2" xfId="5700" xr:uid="{BE00DB51-9B4B-4850-AC52-1EC9375D4D94}"/>
    <cellStyle name="20% — акцент1 330" xfId="11662" xr:uid="{51807DF9-8327-4D31-8B61-937A6CB3A071}"/>
    <cellStyle name="20% — акцент1 331" xfId="11682" xr:uid="{6E08054F-5BE3-4A9B-9D41-8FCD1845E2C9}"/>
    <cellStyle name="20% — акцент1 332" xfId="11702" xr:uid="{79A9F918-89B7-4D3A-928B-90A5957B61A2}"/>
    <cellStyle name="20% — акцент1 333" xfId="11722" xr:uid="{582B3707-E430-4ED9-85F9-0205F9A34710}"/>
    <cellStyle name="20% — акцент1 334" xfId="11742" xr:uid="{4EF619DB-66D8-46D9-9440-F5F747990DB3}"/>
    <cellStyle name="20% — акцент1 335" xfId="11762" xr:uid="{CD12A350-ED64-49EC-A624-F565119C6826}"/>
    <cellStyle name="20% — акцент1 336" xfId="11782" xr:uid="{8B8371ED-65CF-49C6-B495-6D082CD0FD87}"/>
    <cellStyle name="20% — акцент1 337" xfId="11802" xr:uid="{0C1AB52B-ADCA-4329-8FE3-736B15896EA9}"/>
    <cellStyle name="20% — акцент1 338" xfId="11822" xr:uid="{56E4BDC7-79E7-455F-AA21-ACA22F9D9F50}"/>
    <cellStyle name="20% — акцент1 339" xfId="11842" xr:uid="{655872FC-0503-4A23-A797-9903D497037F}"/>
    <cellStyle name="20% — акцент1 34" xfId="711" xr:uid="{00000000-0005-0000-0000-000076000000}"/>
    <cellStyle name="20% — акцент1 34 2" xfId="5720" xr:uid="{0B0A7156-252F-4B10-BFCE-0069873B45AC}"/>
    <cellStyle name="20% — акцент1 340" xfId="11862" xr:uid="{D3DBAE13-CDA4-4628-BC41-EDE65FBBF48D}"/>
    <cellStyle name="20% — акцент1 341" xfId="11882" xr:uid="{6210576E-B1EF-4320-A3B5-EDB021185698}"/>
    <cellStyle name="20% — акцент1 342" xfId="11902" xr:uid="{0817900F-CE99-4549-A891-E61571892B54}"/>
    <cellStyle name="20% — акцент1 343" xfId="11922" xr:uid="{CA803A5E-F9D5-4319-B060-8A3DA14B99F6}"/>
    <cellStyle name="20% — акцент1 344" xfId="11942" xr:uid="{7F1291D0-F8B0-4538-928C-7C54AF5442B1}"/>
    <cellStyle name="20% — акцент1 345" xfId="11962" xr:uid="{41B30E51-5A36-4603-AF7B-811E856348EE}"/>
    <cellStyle name="20% — акцент1 346" xfId="11982" xr:uid="{5A37E38E-BBC6-4942-84A2-671B7B88AF94}"/>
    <cellStyle name="20% — акцент1 347" xfId="12002" xr:uid="{9425726D-07D8-458B-8237-C668E8A84EE8}"/>
    <cellStyle name="20% — акцент1 348" xfId="12022" xr:uid="{9484E024-FC21-4A60-B1B1-082E0E16BDF7}"/>
    <cellStyle name="20% — акцент1 349" xfId="12042" xr:uid="{277F5AAF-3BD9-44BD-AE7F-41A9769F0EB1}"/>
    <cellStyle name="20% — акцент1 35" xfId="731" xr:uid="{00000000-0005-0000-0000-000077000000}"/>
    <cellStyle name="20% — акцент1 35 2" xfId="5740" xr:uid="{32C8F18A-C90E-4D02-96F7-0D90B90A5864}"/>
    <cellStyle name="20% — акцент1 350" xfId="12062" xr:uid="{A9349D5E-1FB3-4124-A2D2-3F998F2722E8}"/>
    <cellStyle name="20% — акцент1 351" xfId="12082" xr:uid="{6205D06F-6897-4185-AA0A-60519100C886}"/>
    <cellStyle name="20% — акцент1 352" xfId="12102" xr:uid="{03AC0689-C4FA-4F71-89FE-55DA0996CC51}"/>
    <cellStyle name="20% — акцент1 353" xfId="12122" xr:uid="{3FD3C47B-F634-46FE-950E-36B9F54CA310}"/>
    <cellStyle name="20% — акцент1 354" xfId="12142" xr:uid="{0083B00F-93EF-414B-80BE-936906B9F7AC}"/>
    <cellStyle name="20% — акцент1 355" xfId="12162" xr:uid="{61D8D05D-540B-40A4-9C5C-E87B90E57137}"/>
    <cellStyle name="20% — акцент1 356" xfId="12182" xr:uid="{0734CCDB-A497-4EC9-90CA-077B12FEA127}"/>
    <cellStyle name="20% — акцент1 357" xfId="12202" xr:uid="{4243A987-C4FA-4A3D-91AC-0EAF5C230CCF}"/>
    <cellStyle name="20% — акцент1 358" xfId="12222" xr:uid="{B575CB78-EEA7-448A-A0BF-4ACDA4540B32}"/>
    <cellStyle name="20% — акцент1 359" xfId="12242" xr:uid="{35880137-597C-42A5-AF2F-B2AA8A51D997}"/>
    <cellStyle name="20% — акцент1 36" xfId="751" xr:uid="{00000000-0005-0000-0000-000078000000}"/>
    <cellStyle name="20% — акцент1 36 2" xfId="5760" xr:uid="{16266252-957A-40FA-87B4-898A4E031911}"/>
    <cellStyle name="20% — акцент1 360" xfId="12262" xr:uid="{7AC5244D-CC7D-4E08-A96E-D63984368E5F}"/>
    <cellStyle name="20% — акцент1 361" xfId="12282" xr:uid="{EBB6EA36-8865-4D1A-B372-E77C37AC03EC}"/>
    <cellStyle name="20% — акцент1 362" xfId="12302" xr:uid="{1995A314-2C88-4309-8594-D17A8A460BD6}"/>
    <cellStyle name="20% — акцент1 363" xfId="12322" xr:uid="{8A5284B8-B923-4FB0-88BB-1E55B3904E5E}"/>
    <cellStyle name="20% — акцент1 364" xfId="12342" xr:uid="{2C68977E-42DE-46FB-B7DD-18DE16B641C6}"/>
    <cellStyle name="20% — акцент1 365" xfId="12362" xr:uid="{A56D7AEF-1580-44EE-A215-83B7B4E5B6E2}"/>
    <cellStyle name="20% — акцент1 366" xfId="5052" xr:uid="{F75E1F56-255B-4A41-A8E7-8595A4630464}"/>
    <cellStyle name="20% — акцент1 37" xfId="771" xr:uid="{00000000-0005-0000-0000-000079000000}"/>
    <cellStyle name="20% — акцент1 37 2" xfId="5780" xr:uid="{EAC04318-741F-43D3-B576-38905C8F8284}"/>
    <cellStyle name="20% — акцент1 38" xfId="791" xr:uid="{00000000-0005-0000-0000-00007A000000}"/>
    <cellStyle name="20% — акцент1 38 2" xfId="5800" xr:uid="{1317FEF3-0DEC-4D87-89D3-E8C3F5CB695E}"/>
    <cellStyle name="20% — акцент1 39" xfId="811" xr:uid="{00000000-0005-0000-0000-00007B000000}"/>
    <cellStyle name="20% — акцент1 39 2" xfId="5820" xr:uid="{4A2927A4-A4B6-4745-A5A8-D8B2CE796D7B}"/>
    <cellStyle name="20% — акцент1 4" xfId="111" xr:uid="{00000000-0005-0000-0000-00007C000000}"/>
    <cellStyle name="20% — акцент1 4 2" xfId="5120" xr:uid="{0B63C91E-8C48-45D6-9A1E-2B499840EE89}"/>
    <cellStyle name="20% — акцент1 40" xfId="831" xr:uid="{00000000-0005-0000-0000-00007D000000}"/>
    <cellStyle name="20% — акцент1 40 2" xfId="5840" xr:uid="{A94A3C83-0929-4419-80D9-9334B0B0AC47}"/>
    <cellStyle name="20% — акцент1 41" xfId="851" xr:uid="{00000000-0005-0000-0000-00007E000000}"/>
    <cellStyle name="20% — акцент1 41 2" xfId="5860" xr:uid="{44DD04F7-AE36-457E-B035-199F59E13092}"/>
    <cellStyle name="20% — акцент1 42" xfId="871" xr:uid="{00000000-0005-0000-0000-00007F000000}"/>
    <cellStyle name="20% — акцент1 42 2" xfId="5880" xr:uid="{1D088E5D-F422-41C5-BA98-DE1A5FDC2807}"/>
    <cellStyle name="20% — акцент1 43" xfId="891" xr:uid="{00000000-0005-0000-0000-000080000000}"/>
    <cellStyle name="20% — акцент1 43 2" xfId="5900" xr:uid="{B68847DB-98CB-4B19-8E92-CA5914D34FB0}"/>
    <cellStyle name="20% — акцент1 44" xfId="911" xr:uid="{00000000-0005-0000-0000-000081000000}"/>
    <cellStyle name="20% — акцент1 44 2" xfId="5920" xr:uid="{8DFB7506-0B62-40CC-8D04-061331357AB9}"/>
    <cellStyle name="20% — акцент1 45" xfId="931" xr:uid="{00000000-0005-0000-0000-000082000000}"/>
    <cellStyle name="20% — акцент1 45 2" xfId="5940" xr:uid="{31870A0D-017F-48C5-BAD6-A72E80ACED87}"/>
    <cellStyle name="20% — акцент1 46" xfId="951" xr:uid="{00000000-0005-0000-0000-000083000000}"/>
    <cellStyle name="20% — акцент1 46 2" xfId="5960" xr:uid="{07CB5563-2EF7-4057-90FD-66B38BE7E34F}"/>
    <cellStyle name="20% — акцент1 47" xfId="971" xr:uid="{00000000-0005-0000-0000-000084000000}"/>
    <cellStyle name="20% — акцент1 47 2" xfId="5980" xr:uid="{E3A13067-136D-4486-96F4-1B11C1F61B2F}"/>
    <cellStyle name="20% — акцент1 48" xfId="991" xr:uid="{00000000-0005-0000-0000-000085000000}"/>
    <cellStyle name="20% — акцент1 48 2" xfId="6000" xr:uid="{3C23C443-6A23-4C26-AE2B-74AE23247347}"/>
    <cellStyle name="20% — акцент1 49" xfId="1011" xr:uid="{00000000-0005-0000-0000-000086000000}"/>
    <cellStyle name="20% — акцент1 49 2" xfId="6020" xr:uid="{91A1C4AC-5D42-4CF3-AAEA-334941187EC8}"/>
    <cellStyle name="20% — акцент1 5" xfId="131" xr:uid="{00000000-0005-0000-0000-000087000000}"/>
    <cellStyle name="20% — акцент1 5 2" xfId="5140" xr:uid="{384F82C7-504E-45A0-A9F5-398EB87E6157}"/>
    <cellStyle name="20% — акцент1 50" xfId="1031" xr:uid="{00000000-0005-0000-0000-000088000000}"/>
    <cellStyle name="20% — акцент1 50 2" xfId="6040" xr:uid="{905D68AD-A69A-493E-92DF-6A17340EAF38}"/>
    <cellStyle name="20% — акцент1 51" xfId="1051" xr:uid="{00000000-0005-0000-0000-000089000000}"/>
    <cellStyle name="20% — акцент1 51 2" xfId="6060" xr:uid="{B96CF264-0609-4A07-9EB9-D8CEBB9D05A7}"/>
    <cellStyle name="20% — акцент1 52" xfId="1071" xr:uid="{00000000-0005-0000-0000-00008A000000}"/>
    <cellStyle name="20% — акцент1 52 2" xfId="6080" xr:uid="{25124C96-85F2-497C-8BC4-C0697FFE0E87}"/>
    <cellStyle name="20% — акцент1 53" xfId="1091" xr:uid="{00000000-0005-0000-0000-00008B000000}"/>
    <cellStyle name="20% — акцент1 53 2" xfId="6100" xr:uid="{60881AFE-A62B-4081-B26F-8B2964656CE6}"/>
    <cellStyle name="20% — акцент1 54" xfId="1111" xr:uid="{00000000-0005-0000-0000-00008C000000}"/>
    <cellStyle name="20% — акцент1 54 2" xfId="6120" xr:uid="{DF5B5847-8A93-4977-8269-21D78D30606C}"/>
    <cellStyle name="20% — акцент1 55" xfId="1131" xr:uid="{00000000-0005-0000-0000-00008D000000}"/>
    <cellStyle name="20% — акцент1 55 2" xfId="6140" xr:uid="{8ABD0BC6-1C73-4488-80DE-F8D66506714D}"/>
    <cellStyle name="20% — акцент1 56" xfId="1151" xr:uid="{00000000-0005-0000-0000-00008E000000}"/>
    <cellStyle name="20% — акцент1 56 2" xfId="6160" xr:uid="{5E53B537-2D47-4C1B-B7E2-6F91D2E559A7}"/>
    <cellStyle name="20% — акцент1 57" xfId="1171" xr:uid="{00000000-0005-0000-0000-00008F000000}"/>
    <cellStyle name="20% — акцент1 57 2" xfId="6180" xr:uid="{587C122D-681D-4887-88BB-C96FA12F6000}"/>
    <cellStyle name="20% — акцент1 58" xfId="1191" xr:uid="{00000000-0005-0000-0000-000090000000}"/>
    <cellStyle name="20% — акцент1 58 2" xfId="6200" xr:uid="{E9AB3A8B-540C-4E2E-988F-ABFD7C4FA52F}"/>
    <cellStyle name="20% — акцент1 59" xfId="1211" xr:uid="{00000000-0005-0000-0000-000091000000}"/>
    <cellStyle name="20% — акцент1 59 2" xfId="6220" xr:uid="{886FCDD3-D617-437E-87A7-368789ED328A}"/>
    <cellStyle name="20% — акцент1 6" xfId="151" xr:uid="{00000000-0005-0000-0000-000092000000}"/>
    <cellStyle name="20% — акцент1 6 2" xfId="5160" xr:uid="{10EE423C-3A2B-4CE8-8016-52025B1DB9A5}"/>
    <cellStyle name="20% — акцент1 60" xfId="1231" xr:uid="{00000000-0005-0000-0000-000093000000}"/>
    <cellStyle name="20% — акцент1 60 2" xfId="6240" xr:uid="{3508A247-147B-4874-BD13-D14BE81B1123}"/>
    <cellStyle name="20% — акцент1 61" xfId="1251" xr:uid="{00000000-0005-0000-0000-000094000000}"/>
    <cellStyle name="20% — акцент1 61 2" xfId="6260" xr:uid="{DF3EE589-1E78-4F20-9FE6-2DF327831D67}"/>
    <cellStyle name="20% — акцент1 62" xfId="1271" xr:uid="{00000000-0005-0000-0000-000095000000}"/>
    <cellStyle name="20% — акцент1 62 2" xfId="6280" xr:uid="{DC749F8C-E055-40F2-8F9C-1A092B9A5C53}"/>
    <cellStyle name="20% — акцент1 63" xfId="1291" xr:uid="{00000000-0005-0000-0000-000096000000}"/>
    <cellStyle name="20% — акцент1 63 2" xfId="6300" xr:uid="{9BF7FB42-5333-4ACE-8221-9ED9F7A75180}"/>
    <cellStyle name="20% — акцент1 64" xfId="1311" xr:uid="{00000000-0005-0000-0000-000097000000}"/>
    <cellStyle name="20% — акцент1 64 2" xfId="6320" xr:uid="{DA718540-BFB0-4BAF-BC2C-11EFA267A826}"/>
    <cellStyle name="20% — акцент1 65" xfId="1331" xr:uid="{00000000-0005-0000-0000-000098000000}"/>
    <cellStyle name="20% — акцент1 65 2" xfId="6340" xr:uid="{3E87B39A-11F2-42FC-A251-52351DBCABAB}"/>
    <cellStyle name="20% — акцент1 66" xfId="1351" xr:uid="{00000000-0005-0000-0000-000099000000}"/>
    <cellStyle name="20% — акцент1 66 2" xfId="6360" xr:uid="{0117E1DE-A294-48D0-9048-EFA62964B8A7}"/>
    <cellStyle name="20% — акцент1 67" xfId="1371" xr:uid="{00000000-0005-0000-0000-00009A000000}"/>
    <cellStyle name="20% — акцент1 67 2" xfId="6380" xr:uid="{8DD02106-721D-40FD-9389-60FFE5DDA736}"/>
    <cellStyle name="20% — акцент1 68" xfId="1391" xr:uid="{00000000-0005-0000-0000-00009B000000}"/>
    <cellStyle name="20% — акцент1 68 2" xfId="6400" xr:uid="{49B623A8-3A6B-4986-BCB1-BEFE0B620EB3}"/>
    <cellStyle name="20% — акцент1 69" xfId="1411" xr:uid="{00000000-0005-0000-0000-00009C000000}"/>
    <cellStyle name="20% — акцент1 69 2" xfId="6420" xr:uid="{E2E6D81E-3624-4690-92B4-0216C557DAB0}"/>
    <cellStyle name="20% — акцент1 7" xfId="171" xr:uid="{00000000-0005-0000-0000-00009D000000}"/>
    <cellStyle name="20% — акцент1 7 2" xfId="5180" xr:uid="{200B8DC7-FCE4-4BBB-A0B4-AB1EC758F1C8}"/>
    <cellStyle name="20% — акцент1 70" xfId="1431" xr:uid="{00000000-0005-0000-0000-00009E000000}"/>
    <cellStyle name="20% — акцент1 70 2" xfId="6440" xr:uid="{DCCA1890-0D2F-487A-9AB5-BE88E9A5D824}"/>
    <cellStyle name="20% — акцент1 71" xfId="1451" xr:uid="{00000000-0005-0000-0000-00009F000000}"/>
    <cellStyle name="20% — акцент1 71 2" xfId="6460" xr:uid="{960536A3-A991-4EDF-8559-10CE2F2548EB}"/>
    <cellStyle name="20% — акцент1 72" xfId="1471" xr:uid="{00000000-0005-0000-0000-0000A0000000}"/>
    <cellStyle name="20% — акцент1 72 2" xfId="6480" xr:uid="{3CDD9795-7A9A-4E95-97B0-E11B7A672F4F}"/>
    <cellStyle name="20% — акцент1 73" xfId="1491" xr:uid="{00000000-0005-0000-0000-0000A1000000}"/>
    <cellStyle name="20% — акцент1 73 2" xfId="6500" xr:uid="{CE60268B-8515-4F2E-A723-0FC6CD93610A}"/>
    <cellStyle name="20% — акцент1 74" xfId="1511" xr:uid="{00000000-0005-0000-0000-0000A2000000}"/>
    <cellStyle name="20% — акцент1 74 2" xfId="6520" xr:uid="{3070A531-F93E-4178-B6A5-BABF19B80A06}"/>
    <cellStyle name="20% — акцент1 75" xfId="1531" xr:uid="{00000000-0005-0000-0000-0000A3000000}"/>
    <cellStyle name="20% — акцент1 75 2" xfId="6540" xr:uid="{0A72AED6-001E-4ADC-BD24-89B13FC4BE44}"/>
    <cellStyle name="20% — акцент1 76" xfId="1551" xr:uid="{00000000-0005-0000-0000-0000A4000000}"/>
    <cellStyle name="20% — акцент1 76 2" xfId="6560" xr:uid="{314BDC9B-130A-4E46-B16E-5C88A324F3A8}"/>
    <cellStyle name="20% — акцент1 77" xfId="1571" xr:uid="{00000000-0005-0000-0000-0000A5000000}"/>
    <cellStyle name="20% — акцент1 77 2" xfId="6580" xr:uid="{91F19B47-3044-4392-93C6-54DBE5CF5421}"/>
    <cellStyle name="20% — акцент1 78" xfId="1591" xr:uid="{00000000-0005-0000-0000-0000A6000000}"/>
    <cellStyle name="20% — акцент1 78 2" xfId="6600" xr:uid="{44DC7FA8-D37F-46C9-89A2-0947442DEE2A}"/>
    <cellStyle name="20% — акцент1 79" xfId="1611" xr:uid="{00000000-0005-0000-0000-0000A7000000}"/>
    <cellStyle name="20% — акцент1 79 2" xfId="6620" xr:uid="{5822BA33-8862-45C7-8AFC-F8B6CCA96DBC}"/>
    <cellStyle name="20% — акцент1 8" xfId="191" xr:uid="{00000000-0005-0000-0000-0000A8000000}"/>
    <cellStyle name="20% — акцент1 8 2" xfId="5200" xr:uid="{E43916D8-C1C7-42E0-AE64-6FFECDE492BD}"/>
    <cellStyle name="20% — акцент1 80" xfId="1631" xr:uid="{00000000-0005-0000-0000-0000A9000000}"/>
    <cellStyle name="20% — акцент1 80 2" xfId="6640" xr:uid="{B5583997-27DE-40FD-9477-7811520B3D1A}"/>
    <cellStyle name="20% — акцент1 81" xfId="1651" xr:uid="{00000000-0005-0000-0000-0000AA000000}"/>
    <cellStyle name="20% — акцент1 81 2" xfId="6660" xr:uid="{2DCB6281-C32D-42E9-AD09-61629692BDFC}"/>
    <cellStyle name="20% — акцент1 82" xfId="1671" xr:uid="{00000000-0005-0000-0000-0000AB000000}"/>
    <cellStyle name="20% — акцент1 82 2" xfId="6680" xr:uid="{B06053BF-10D7-410B-8E03-8DEE587696CF}"/>
    <cellStyle name="20% — акцент1 83" xfId="1691" xr:uid="{00000000-0005-0000-0000-0000AC000000}"/>
    <cellStyle name="20% — акцент1 83 2" xfId="6700" xr:uid="{EFC749A7-5FF9-46F3-9F3C-6389107AEF18}"/>
    <cellStyle name="20% — акцент1 84" xfId="1711" xr:uid="{00000000-0005-0000-0000-0000AD000000}"/>
    <cellStyle name="20% — акцент1 84 2" xfId="6720" xr:uid="{617E8D31-E9D4-4267-9176-59DA23604403}"/>
    <cellStyle name="20% — акцент1 85" xfId="1731" xr:uid="{00000000-0005-0000-0000-0000AE000000}"/>
    <cellStyle name="20% — акцент1 85 2" xfId="6740" xr:uid="{1414D06B-2C32-46C5-B940-82404679AAB6}"/>
    <cellStyle name="20% — акцент1 86" xfId="1751" xr:uid="{00000000-0005-0000-0000-0000AF000000}"/>
    <cellStyle name="20% — акцент1 86 2" xfId="6760" xr:uid="{50383E07-B34E-4AC0-BE03-BCA2A643BE27}"/>
    <cellStyle name="20% — акцент1 87" xfId="1771" xr:uid="{00000000-0005-0000-0000-0000B0000000}"/>
    <cellStyle name="20% — акцент1 87 2" xfId="6780" xr:uid="{D69A8CDE-978C-4D04-851D-F79D945205B2}"/>
    <cellStyle name="20% — акцент1 88" xfId="1791" xr:uid="{00000000-0005-0000-0000-0000B1000000}"/>
    <cellStyle name="20% — акцент1 88 2" xfId="6800" xr:uid="{524D1EF1-35AC-45A8-AA32-F8CEDF30F2E4}"/>
    <cellStyle name="20% — акцент1 89" xfId="1811" xr:uid="{00000000-0005-0000-0000-0000B2000000}"/>
    <cellStyle name="20% — акцент1 89 2" xfId="6820" xr:uid="{ACF868C3-F45D-4819-AC75-1AA215E37881}"/>
    <cellStyle name="20% — акцент1 9" xfId="211" xr:uid="{00000000-0005-0000-0000-0000B3000000}"/>
    <cellStyle name="20% — акцент1 9 2" xfId="5220" xr:uid="{1A1053DD-455F-46EB-A674-2E990F84A0A3}"/>
    <cellStyle name="20% — акцент1 90" xfId="1831" xr:uid="{00000000-0005-0000-0000-0000B4000000}"/>
    <cellStyle name="20% — акцент1 90 2" xfId="6840" xr:uid="{0E87372E-8A11-4B82-968C-4CFC2F87084E}"/>
    <cellStyle name="20% — акцент1 91" xfId="1851" xr:uid="{00000000-0005-0000-0000-0000B5000000}"/>
    <cellStyle name="20% — акцент1 91 2" xfId="6860" xr:uid="{2ED68D5B-7CAA-43D1-BF6E-9373005FAD10}"/>
    <cellStyle name="20% — акцент1 92" xfId="1871" xr:uid="{00000000-0005-0000-0000-0000B6000000}"/>
    <cellStyle name="20% — акцент1 92 2" xfId="6880" xr:uid="{2E10F159-3400-4D68-BBE0-35745F0E0207}"/>
    <cellStyle name="20% — акцент1 93" xfId="1891" xr:uid="{00000000-0005-0000-0000-0000B7000000}"/>
    <cellStyle name="20% — акцент1 93 2" xfId="6900" xr:uid="{5E44ADB3-EC98-4163-81DD-6B474F1701A4}"/>
    <cellStyle name="20% — акцент1 94" xfId="1911" xr:uid="{00000000-0005-0000-0000-0000B8000000}"/>
    <cellStyle name="20% — акцент1 94 2" xfId="6920" xr:uid="{A27532BC-3295-48E7-87CB-4250AD6765C4}"/>
    <cellStyle name="20% — акцент1 95" xfId="1931" xr:uid="{00000000-0005-0000-0000-0000B9000000}"/>
    <cellStyle name="20% — акцент1 95 2" xfId="6940" xr:uid="{6017CE3B-E43A-478C-BB81-6E78ECC13FD6}"/>
    <cellStyle name="20% — акцент1 96" xfId="1951" xr:uid="{00000000-0005-0000-0000-0000BA000000}"/>
    <cellStyle name="20% — акцент1 96 2" xfId="6960" xr:uid="{0E18D801-1F84-483A-B3E4-ACC9806760BC}"/>
    <cellStyle name="20% — акцент1 97" xfId="1971" xr:uid="{00000000-0005-0000-0000-0000BB000000}"/>
    <cellStyle name="20% — акцент1 97 2" xfId="6980" xr:uid="{D301B5A9-F54D-4668-98C8-E4F798F7C88A}"/>
    <cellStyle name="20% — акцент1 98" xfId="1991" xr:uid="{00000000-0005-0000-0000-0000BC000000}"/>
    <cellStyle name="20% — акцент1 98 2" xfId="7000" xr:uid="{D8E5C6D9-EE4B-4EFF-BE9A-A8D502B303D1}"/>
    <cellStyle name="20% — акцент1 99" xfId="2011" xr:uid="{00000000-0005-0000-0000-0000BD000000}"/>
    <cellStyle name="20% — акцент1 99 2" xfId="7020" xr:uid="{C19B34F0-8765-46CB-9A33-20B9063CB35E}"/>
    <cellStyle name="20% — акцент2" xfId="2" builtinId="34" customBuiltin="1"/>
    <cellStyle name="20% — акцент2 10" xfId="234" xr:uid="{00000000-0005-0000-0000-0000BF000000}"/>
    <cellStyle name="20% — акцент2 10 2" xfId="5243" xr:uid="{C4D96D22-224B-4B3A-ADFE-B1D3F28A5CA3}"/>
    <cellStyle name="20% — акцент2 100" xfId="2034" xr:uid="{00000000-0005-0000-0000-0000C0000000}"/>
    <cellStyle name="20% — акцент2 100 2" xfId="7043" xr:uid="{282CFAB6-6924-492B-A139-686C011D8EDF}"/>
    <cellStyle name="20% — акцент2 101" xfId="2054" xr:uid="{00000000-0005-0000-0000-0000C1000000}"/>
    <cellStyle name="20% — акцент2 101 2" xfId="7063" xr:uid="{E5CA02BB-C837-4BC7-BA9E-AC7D61E788E3}"/>
    <cellStyle name="20% — акцент2 102" xfId="2074" xr:uid="{00000000-0005-0000-0000-0000C2000000}"/>
    <cellStyle name="20% — акцент2 102 2" xfId="7083" xr:uid="{725BB46C-4893-41CE-A308-883A5F336CEE}"/>
    <cellStyle name="20% — акцент2 103" xfId="2094" xr:uid="{00000000-0005-0000-0000-0000C3000000}"/>
    <cellStyle name="20% — акцент2 103 2" xfId="7103" xr:uid="{8946A627-2827-4F86-8DDD-8B5FE3403936}"/>
    <cellStyle name="20% — акцент2 104" xfId="2114" xr:uid="{00000000-0005-0000-0000-0000C4000000}"/>
    <cellStyle name="20% — акцент2 104 2" xfId="7123" xr:uid="{EAB90D8E-EEA4-4EBA-AEF6-25C83B2D1ECB}"/>
    <cellStyle name="20% — акцент2 105" xfId="2134" xr:uid="{00000000-0005-0000-0000-0000C5000000}"/>
    <cellStyle name="20% — акцент2 105 2" xfId="7143" xr:uid="{322C6216-1002-40D9-B9F8-8B6BF0CBC898}"/>
    <cellStyle name="20% — акцент2 106" xfId="2154" xr:uid="{00000000-0005-0000-0000-0000C6000000}"/>
    <cellStyle name="20% — акцент2 106 2" xfId="7163" xr:uid="{5C41F75A-E5D1-4F3A-98C7-D9A73DB81E22}"/>
    <cellStyle name="20% — акцент2 107" xfId="2174" xr:uid="{00000000-0005-0000-0000-0000C7000000}"/>
    <cellStyle name="20% — акцент2 107 2" xfId="7183" xr:uid="{A363EF56-E9A4-4105-A6A4-FE660FBBE253}"/>
    <cellStyle name="20% — акцент2 108" xfId="2194" xr:uid="{00000000-0005-0000-0000-0000C8000000}"/>
    <cellStyle name="20% — акцент2 108 2" xfId="7203" xr:uid="{56C7CF96-A15A-432D-9A4C-53EF80927F0D}"/>
    <cellStyle name="20% — акцент2 109" xfId="2214" xr:uid="{00000000-0005-0000-0000-0000C9000000}"/>
    <cellStyle name="20% — акцент2 109 2" xfId="7223" xr:uid="{243D64CA-FCC7-4001-8E16-029077D86F74}"/>
    <cellStyle name="20% — акцент2 11" xfId="254" xr:uid="{00000000-0005-0000-0000-0000CA000000}"/>
    <cellStyle name="20% — акцент2 11 2" xfId="5263" xr:uid="{53C83B36-1644-4B74-BC29-EE7B6C8BE539}"/>
    <cellStyle name="20% — акцент2 110" xfId="2234" xr:uid="{00000000-0005-0000-0000-0000CB000000}"/>
    <cellStyle name="20% — акцент2 110 2" xfId="7243" xr:uid="{9F731184-6B47-4FA9-8E7F-32850E69B970}"/>
    <cellStyle name="20% — акцент2 111" xfId="2254" xr:uid="{00000000-0005-0000-0000-0000CC000000}"/>
    <cellStyle name="20% — акцент2 111 2" xfId="7263" xr:uid="{8ECEC951-B0B7-419B-97B3-0D9F561BDC5B}"/>
    <cellStyle name="20% — акцент2 112" xfId="2274" xr:uid="{00000000-0005-0000-0000-0000CD000000}"/>
    <cellStyle name="20% — акцент2 112 2" xfId="7283" xr:uid="{F232FA34-5D33-4C0C-A17D-04377CA57F49}"/>
    <cellStyle name="20% — акцент2 113" xfId="2294" xr:uid="{00000000-0005-0000-0000-0000CE000000}"/>
    <cellStyle name="20% — акцент2 113 2" xfId="7303" xr:uid="{C4078180-B083-4B60-8410-0ED9F2A8AA21}"/>
    <cellStyle name="20% — акцент2 114" xfId="2314" xr:uid="{00000000-0005-0000-0000-0000CF000000}"/>
    <cellStyle name="20% — акцент2 114 2" xfId="7323" xr:uid="{0B53B597-4DB6-4FA4-93DC-C737622B3419}"/>
    <cellStyle name="20% — акцент2 115" xfId="2334" xr:uid="{00000000-0005-0000-0000-0000D0000000}"/>
    <cellStyle name="20% — акцент2 115 2" xfId="7343" xr:uid="{30D5E19B-FD22-4D93-A237-F8351C9F981D}"/>
    <cellStyle name="20% — акцент2 116" xfId="2354" xr:uid="{00000000-0005-0000-0000-0000D1000000}"/>
    <cellStyle name="20% — акцент2 116 2" xfId="7363" xr:uid="{02981E55-4038-4F89-AD60-FC056580D8F8}"/>
    <cellStyle name="20% — акцент2 117" xfId="2374" xr:uid="{00000000-0005-0000-0000-0000D2000000}"/>
    <cellStyle name="20% — акцент2 117 2" xfId="7383" xr:uid="{D981076A-F08D-4F92-BE4B-37BB3BF45542}"/>
    <cellStyle name="20% — акцент2 118" xfId="2394" xr:uid="{00000000-0005-0000-0000-0000D3000000}"/>
    <cellStyle name="20% — акцент2 118 2" xfId="7403" xr:uid="{9D71DBCE-A62F-4EBB-B8B1-0DD228C03FFD}"/>
    <cellStyle name="20% — акцент2 119" xfId="2414" xr:uid="{00000000-0005-0000-0000-0000D4000000}"/>
    <cellStyle name="20% — акцент2 119 2" xfId="7423" xr:uid="{F91435E9-F929-4B70-9B2B-61A8CE1E3196}"/>
    <cellStyle name="20% — акцент2 12" xfId="274" xr:uid="{00000000-0005-0000-0000-0000D5000000}"/>
    <cellStyle name="20% — акцент2 12 2" xfId="5283" xr:uid="{6C5D2A4D-4A06-4CD3-BE99-EDAF39E112EF}"/>
    <cellStyle name="20% — акцент2 120" xfId="2434" xr:uid="{00000000-0005-0000-0000-0000D6000000}"/>
    <cellStyle name="20% — акцент2 120 2" xfId="7443" xr:uid="{C9B74335-8E0E-41A4-8F01-F33E270B8283}"/>
    <cellStyle name="20% — акцент2 121" xfId="2454" xr:uid="{00000000-0005-0000-0000-0000D7000000}"/>
    <cellStyle name="20% — акцент2 121 2" xfId="7463" xr:uid="{43185B6C-5E41-4224-A7F4-4335468D859C}"/>
    <cellStyle name="20% — акцент2 122" xfId="2474" xr:uid="{00000000-0005-0000-0000-0000D8000000}"/>
    <cellStyle name="20% — акцент2 122 2" xfId="7483" xr:uid="{AA364BCA-454F-4532-9DBB-DCBBF9C742B3}"/>
    <cellStyle name="20% — акцент2 123" xfId="2494" xr:uid="{00000000-0005-0000-0000-0000D9000000}"/>
    <cellStyle name="20% — акцент2 123 2" xfId="7503" xr:uid="{5EAA3F65-CAED-440C-A995-4514A506C31B}"/>
    <cellStyle name="20% — акцент2 124" xfId="2514" xr:uid="{00000000-0005-0000-0000-0000DA000000}"/>
    <cellStyle name="20% — акцент2 124 2" xfId="7523" xr:uid="{21DBBAEB-A533-4D03-AF1E-A9F587BD0263}"/>
    <cellStyle name="20% — акцент2 125" xfId="2534" xr:uid="{00000000-0005-0000-0000-0000DB000000}"/>
    <cellStyle name="20% — акцент2 125 2" xfId="7543" xr:uid="{8FE1A4EE-3A84-4594-BA4B-41D6C344DE8B}"/>
    <cellStyle name="20% — акцент2 126" xfId="2554" xr:uid="{00000000-0005-0000-0000-0000DC000000}"/>
    <cellStyle name="20% — акцент2 126 2" xfId="7563" xr:uid="{1E282CA6-91C3-4748-A5A2-8323FA9108E1}"/>
    <cellStyle name="20% — акцент2 127" xfId="2574" xr:uid="{00000000-0005-0000-0000-0000DD000000}"/>
    <cellStyle name="20% — акцент2 127 2" xfId="7583" xr:uid="{22EC44AE-C2E6-4AB7-8F7E-E51EA64F9284}"/>
    <cellStyle name="20% — акцент2 128" xfId="2594" xr:uid="{00000000-0005-0000-0000-0000DE000000}"/>
    <cellStyle name="20% — акцент2 128 2" xfId="7603" xr:uid="{D8051088-FAF5-49BC-A208-8353E762EAE7}"/>
    <cellStyle name="20% — акцент2 129" xfId="2614" xr:uid="{00000000-0005-0000-0000-0000DF000000}"/>
    <cellStyle name="20% — акцент2 129 2" xfId="7623" xr:uid="{1D242103-5203-4049-8677-472A22060E88}"/>
    <cellStyle name="20% — акцент2 13" xfId="294" xr:uid="{00000000-0005-0000-0000-0000E0000000}"/>
    <cellStyle name="20% — акцент2 13 2" xfId="5303" xr:uid="{91680EC0-BBA2-44A4-90AD-672E5C7E9184}"/>
    <cellStyle name="20% — акцент2 130" xfId="2634" xr:uid="{00000000-0005-0000-0000-0000E1000000}"/>
    <cellStyle name="20% — акцент2 130 2" xfId="7643" xr:uid="{52E4A769-9EBA-43E3-BE1A-C9B70805860E}"/>
    <cellStyle name="20% — акцент2 131" xfId="2654" xr:uid="{00000000-0005-0000-0000-0000E2000000}"/>
    <cellStyle name="20% — акцент2 131 2" xfId="7663" xr:uid="{B087C09C-B62C-4E2D-BC1A-A4EC5B0C508F}"/>
    <cellStyle name="20% — акцент2 132" xfId="2674" xr:uid="{00000000-0005-0000-0000-0000E3000000}"/>
    <cellStyle name="20% — акцент2 132 2" xfId="7683" xr:uid="{0C327CD8-00CB-4AB5-AAC0-B6F4DF0B04EB}"/>
    <cellStyle name="20% — акцент2 133" xfId="2694" xr:uid="{00000000-0005-0000-0000-0000E4000000}"/>
    <cellStyle name="20% — акцент2 133 2" xfId="7703" xr:uid="{6C0D327C-B00B-4FA5-880B-9400AB4C8248}"/>
    <cellStyle name="20% — акцент2 134" xfId="2714" xr:uid="{00000000-0005-0000-0000-0000E5000000}"/>
    <cellStyle name="20% — акцент2 134 2" xfId="7723" xr:uid="{2C291F69-1E27-46EE-92FB-4ED62D1C187B}"/>
    <cellStyle name="20% — акцент2 135" xfId="2734" xr:uid="{00000000-0005-0000-0000-0000E6000000}"/>
    <cellStyle name="20% — акцент2 135 2" xfId="7743" xr:uid="{F642071C-0AC1-4926-A25A-397E4E1A84AA}"/>
    <cellStyle name="20% — акцент2 136" xfId="2754" xr:uid="{00000000-0005-0000-0000-0000E7000000}"/>
    <cellStyle name="20% — акцент2 136 2" xfId="7763" xr:uid="{B1121CCF-05E2-4736-9654-B56CA11281F8}"/>
    <cellStyle name="20% — акцент2 137" xfId="2775" xr:uid="{00000000-0005-0000-0000-0000E8000000}"/>
    <cellStyle name="20% — акцент2 137 2" xfId="7784" xr:uid="{3B6D28FF-4ACA-44A8-9584-C67447237412}"/>
    <cellStyle name="20% — акцент2 138" xfId="2795" xr:uid="{00000000-0005-0000-0000-0000E9000000}"/>
    <cellStyle name="20% — акцент2 138 2" xfId="7804" xr:uid="{47B7A4C1-770C-4AA9-8ACC-FB98577359C6}"/>
    <cellStyle name="20% — акцент2 139" xfId="2815" xr:uid="{00000000-0005-0000-0000-0000EA000000}"/>
    <cellStyle name="20% — акцент2 139 2" xfId="7824" xr:uid="{69C15DC6-911D-4B7B-B6DA-F046D384D57D}"/>
    <cellStyle name="20% — акцент2 14" xfId="314" xr:uid="{00000000-0005-0000-0000-0000EB000000}"/>
    <cellStyle name="20% — акцент2 14 2" xfId="5323" xr:uid="{A7DB7FA8-CF70-4FE3-AB9A-BFF04CA69077}"/>
    <cellStyle name="20% — акцент2 140" xfId="2835" xr:uid="{00000000-0005-0000-0000-0000EC000000}"/>
    <cellStyle name="20% — акцент2 140 2" xfId="7844" xr:uid="{B9FA6195-BBA6-4B99-856C-F0EF70DF3B7F}"/>
    <cellStyle name="20% — акцент2 141" xfId="2855" xr:uid="{00000000-0005-0000-0000-0000ED000000}"/>
    <cellStyle name="20% — акцент2 141 2" xfId="7864" xr:uid="{DA14F902-B804-46FD-8308-4472C95CFBC8}"/>
    <cellStyle name="20% — акцент2 142" xfId="2875" xr:uid="{00000000-0005-0000-0000-0000EE000000}"/>
    <cellStyle name="20% — акцент2 142 2" xfId="7884" xr:uid="{3D79ABC8-C801-4293-8A21-63F4D7C1B30A}"/>
    <cellStyle name="20% — акцент2 143" xfId="2895" xr:uid="{00000000-0005-0000-0000-0000EF000000}"/>
    <cellStyle name="20% — акцент2 143 2" xfId="7904" xr:uid="{67283331-2CD5-4F9D-A66D-8346028E9F46}"/>
    <cellStyle name="20% — акцент2 144" xfId="2915" xr:uid="{00000000-0005-0000-0000-0000F0000000}"/>
    <cellStyle name="20% — акцент2 144 2" xfId="7924" xr:uid="{AE6C90A5-3952-4B1F-B0D2-C4EE6DAA0B77}"/>
    <cellStyle name="20% — акцент2 145" xfId="2935" xr:uid="{00000000-0005-0000-0000-0000F1000000}"/>
    <cellStyle name="20% — акцент2 145 2" xfId="7944" xr:uid="{8208EA0C-B2F8-46C6-8623-CCE9757E12EF}"/>
    <cellStyle name="20% — акцент2 146" xfId="2955" xr:uid="{00000000-0005-0000-0000-0000F2000000}"/>
    <cellStyle name="20% — акцент2 146 2" xfId="7964" xr:uid="{594C3E33-C26E-41E5-9430-D54043E38865}"/>
    <cellStyle name="20% — акцент2 147" xfId="2975" xr:uid="{00000000-0005-0000-0000-0000F3000000}"/>
    <cellStyle name="20% — акцент2 147 2" xfId="7984" xr:uid="{D91755AE-084E-4E4A-9E89-8CD2F1AE5D45}"/>
    <cellStyle name="20% — акцент2 148" xfId="2995" xr:uid="{00000000-0005-0000-0000-0000F4000000}"/>
    <cellStyle name="20% — акцент2 148 2" xfId="8004" xr:uid="{61517542-FD5E-4C81-8BA0-69D67003E98E}"/>
    <cellStyle name="20% — акцент2 149" xfId="3015" xr:uid="{00000000-0005-0000-0000-0000F5000000}"/>
    <cellStyle name="20% — акцент2 149 2" xfId="8024" xr:uid="{9A68D15C-4B1C-4FEE-AFB7-F94071D2D453}"/>
    <cellStyle name="20% — акцент2 15" xfId="334" xr:uid="{00000000-0005-0000-0000-0000F6000000}"/>
    <cellStyle name="20% — акцент2 15 2" xfId="5343" xr:uid="{41A1AF9B-BC57-46AC-B446-688E6A89E735}"/>
    <cellStyle name="20% — акцент2 150" xfId="3035" xr:uid="{00000000-0005-0000-0000-0000F7000000}"/>
    <cellStyle name="20% — акцент2 150 2" xfId="8044" xr:uid="{C189A435-4FCB-4526-8C7E-464F81A7B57F}"/>
    <cellStyle name="20% — акцент2 151" xfId="3055" xr:uid="{00000000-0005-0000-0000-0000F8000000}"/>
    <cellStyle name="20% — акцент2 151 2" xfId="8064" xr:uid="{F69ADBBB-F236-4382-AEE8-BAC7AEE4F0BA}"/>
    <cellStyle name="20% — акцент2 152" xfId="3075" xr:uid="{00000000-0005-0000-0000-0000F9000000}"/>
    <cellStyle name="20% — акцент2 152 2" xfId="8084" xr:uid="{BC6B83CA-201C-4D4E-B174-C805E23B704E}"/>
    <cellStyle name="20% — акцент2 153" xfId="3095" xr:uid="{00000000-0005-0000-0000-0000FA000000}"/>
    <cellStyle name="20% — акцент2 153 2" xfId="8104" xr:uid="{719A206A-BC05-4AAB-9038-0E1DFC4EDEC4}"/>
    <cellStyle name="20% — акцент2 154" xfId="3115" xr:uid="{00000000-0005-0000-0000-0000FB000000}"/>
    <cellStyle name="20% — акцент2 154 2" xfId="8124" xr:uid="{873F85F2-76A6-45E3-8A45-E9603EA5B79C}"/>
    <cellStyle name="20% — акцент2 155" xfId="3135" xr:uid="{00000000-0005-0000-0000-0000FC000000}"/>
    <cellStyle name="20% — акцент2 155 2" xfId="8144" xr:uid="{27F2126B-D390-4053-9895-A77343289517}"/>
    <cellStyle name="20% — акцент2 156" xfId="3155" xr:uid="{00000000-0005-0000-0000-0000FD000000}"/>
    <cellStyle name="20% — акцент2 156 2" xfId="8164" xr:uid="{1B39CEDF-F3B3-49D9-ACB8-4EE64DD4422A}"/>
    <cellStyle name="20% — акцент2 157" xfId="3175" xr:uid="{00000000-0005-0000-0000-0000FE000000}"/>
    <cellStyle name="20% — акцент2 157 2" xfId="8184" xr:uid="{C0135194-6D5A-477F-AE44-E769432096D2}"/>
    <cellStyle name="20% — акцент2 158" xfId="3195" xr:uid="{00000000-0005-0000-0000-0000FF000000}"/>
    <cellStyle name="20% — акцент2 158 2" xfId="8204" xr:uid="{BDFFA0FB-ED4C-4A96-9D59-377C79A67FEF}"/>
    <cellStyle name="20% — акцент2 159" xfId="3215" xr:uid="{00000000-0005-0000-0000-000000010000}"/>
    <cellStyle name="20% — акцент2 159 2" xfId="8224" xr:uid="{C9BBE15A-DCEB-4D54-924C-C67BDBDD6613}"/>
    <cellStyle name="20% — акцент2 16" xfId="354" xr:uid="{00000000-0005-0000-0000-000001010000}"/>
    <cellStyle name="20% — акцент2 16 2" xfId="5363" xr:uid="{18022B49-DDBF-40D2-8EE9-BC6C7D01EEBA}"/>
    <cellStyle name="20% — акцент2 160" xfId="3235" xr:uid="{00000000-0005-0000-0000-000002010000}"/>
    <cellStyle name="20% — акцент2 160 2" xfId="8244" xr:uid="{AC938250-FF2E-4F44-B8F3-F89211895A73}"/>
    <cellStyle name="20% — акцент2 161" xfId="3255" xr:uid="{00000000-0005-0000-0000-000003010000}"/>
    <cellStyle name="20% — акцент2 161 2" xfId="8264" xr:uid="{CD062951-37EC-445E-8E32-94B4DC3A419D}"/>
    <cellStyle name="20% — акцент2 162" xfId="3275" xr:uid="{00000000-0005-0000-0000-000004010000}"/>
    <cellStyle name="20% — акцент2 162 2" xfId="8284" xr:uid="{98F4B3CA-1507-4C2A-B9DC-327117434B28}"/>
    <cellStyle name="20% — акцент2 163" xfId="3295" xr:uid="{00000000-0005-0000-0000-000005010000}"/>
    <cellStyle name="20% — акцент2 163 2" xfId="8304" xr:uid="{98A780FA-DAF5-47A7-B09D-3D4C5FF2B2C0}"/>
    <cellStyle name="20% — акцент2 164" xfId="3315" xr:uid="{00000000-0005-0000-0000-000006010000}"/>
    <cellStyle name="20% — акцент2 164 2" xfId="8324" xr:uid="{1A331231-33EC-471E-B35F-5C8EFF34295A}"/>
    <cellStyle name="20% — акцент2 165" xfId="3335" xr:uid="{00000000-0005-0000-0000-000007010000}"/>
    <cellStyle name="20% — акцент2 165 2" xfId="8344" xr:uid="{AF79C700-5984-4312-82D8-F233F95235A2}"/>
    <cellStyle name="20% — акцент2 166" xfId="3355" xr:uid="{00000000-0005-0000-0000-000008010000}"/>
    <cellStyle name="20% — акцент2 166 2" xfId="8364" xr:uid="{23D385EB-C242-466D-9C22-8B16148EF2AC}"/>
    <cellStyle name="20% — акцент2 167" xfId="3375" xr:uid="{00000000-0005-0000-0000-000009010000}"/>
    <cellStyle name="20% — акцент2 167 2" xfId="8384" xr:uid="{7E5F0378-A63D-4A3D-89AF-DDD1A8A60FE2}"/>
    <cellStyle name="20% — акцент2 168" xfId="3395" xr:uid="{00000000-0005-0000-0000-00000A010000}"/>
    <cellStyle name="20% — акцент2 168 2" xfId="8404" xr:uid="{968E48B7-705D-42E8-AFDC-49C7CC792ECB}"/>
    <cellStyle name="20% — акцент2 169" xfId="3415" xr:uid="{00000000-0005-0000-0000-00000B010000}"/>
    <cellStyle name="20% — акцент2 169 2" xfId="8424" xr:uid="{7E162710-B318-4521-9A37-841CE953CE91}"/>
    <cellStyle name="20% — акцент2 17" xfId="374" xr:uid="{00000000-0005-0000-0000-00000C010000}"/>
    <cellStyle name="20% — акцент2 17 2" xfId="5383" xr:uid="{83B7EA0A-F129-4A37-909D-C34887065764}"/>
    <cellStyle name="20% — акцент2 170" xfId="3435" xr:uid="{00000000-0005-0000-0000-00000D010000}"/>
    <cellStyle name="20% — акцент2 170 2" xfId="8444" xr:uid="{D19826D9-E84F-44CE-B1A7-5049D96260DA}"/>
    <cellStyle name="20% — акцент2 171" xfId="3455" xr:uid="{00000000-0005-0000-0000-00000E010000}"/>
    <cellStyle name="20% — акцент2 171 2" xfId="8464" xr:uid="{85537FFF-5C42-474C-A23B-EA24FC5AA40C}"/>
    <cellStyle name="20% — акцент2 172" xfId="3475" xr:uid="{00000000-0005-0000-0000-00000F010000}"/>
    <cellStyle name="20% — акцент2 172 2" xfId="8484" xr:uid="{8788653B-4114-4FA3-877D-02A8D0B53573}"/>
    <cellStyle name="20% — акцент2 173" xfId="3495" xr:uid="{00000000-0005-0000-0000-000010010000}"/>
    <cellStyle name="20% — акцент2 173 2" xfId="8504" xr:uid="{B026C193-3FC5-4D0A-8A37-98E1D081D949}"/>
    <cellStyle name="20% — акцент2 174" xfId="3515" xr:uid="{00000000-0005-0000-0000-000011010000}"/>
    <cellStyle name="20% — акцент2 174 2" xfId="8524" xr:uid="{199A5CA3-B33E-4B3D-92B3-AD7B61478C70}"/>
    <cellStyle name="20% — акцент2 175" xfId="3535" xr:uid="{00000000-0005-0000-0000-000012010000}"/>
    <cellStyle name="20% — акцент2 175 2" xfId="8544" xr:uid="{B44E86CC-F014-4E4B-AFC4-B552C8AB159E}"/>
    <cellStyle name="20% — акцент2 176" xfId="3555" xr:uid="{00000000-0005-0000-0000-000013010000}"/>
    <cellStyle name="20% — акцент2 176 2" xfId="8564" xr:uid="{3258B3C0-43C0-47E7-B17F-67CC30CA1F52}"/>
    <cellStyle name="20% — акцент2 177" xfId="3575" xr:uid="{00000000-0005-0000-0000-000014010000}"/>
    <cellStyle name="20% — акцент2 177 2" xfId="8584" xr:uid="{76B490DD-74BF-4180-A997-19AE1AD31115}"/>
    <cellStyle name="20% — акцент2 178" xfId="3595" xr:uid="{00000000-0005-0000-0000-000015010000}"/>
    <cellStyle name="20% — акцент2 178 2" xfId="8604" xr:uid="{DB43A068-2D33-4B37-9DE6-46CDD7FF6535}"/>
    <cellStyle name="20% — акцент2 179" xfId="3615" xr:uid="{00000000-0005-0000-0000-000016010000}"/>
    <cellStyle name="20% — акцент2 179 2" xfId="8624" xr:uid="{4B7EA0A2-606F-4518-AE97-BFE23310FD59}"/>
    <cellStyle name="20% — акцент2 18" xfId="394" xr:uid="{00000000-0005-0000-0000-000017010000}"/>
    <cellStyle name="20% — акцент2 18 2" xfId="5403" xr:uid="{5A1A26B9-23AF-4DF4-B793-C904E3F09119}"/>
    <cellStyle name="20% — акцент2 180" xfId="3635" xr:uid="{00000000-0005-0000-0000-000018010000}"/>
    <cellStyle name="20% — акцент2 180 2" xfId="8644" xr:uid="{DB6A7053-9B91-4FCA-8D4F-B50AD43E23B3}"/>
    <cellStyle name="20% — акцент2 181" xfId="3655" xr:uid="{00000000-0005-0000-0000-000019010000}"/>
    <cellStyle name="20% — акцент2 181 2" xfId="8664" xr:uid="{5AD4E545-0EFA-401E-87B1-FE891D3E9C09}"/>
    <cellStyle name="20% — акцент2 182" xfId="3675" xr:uid="{00000000-0005-0000-0000-00001A010000}"/>
    <cellStyle name="20% — акцент2 182 2" xfId="8684" xr:uid="{DB7D5C1F-44A6-418C-9983-B903A1DA16BC}"/>
    <cellStyle name="20% — акцент2 183" xfId="3695" xr:uid="{00000000-0005-0000-0000-00001B010000}"/>
    <cellStyle name="20% — акцент2 183 2" xfId="8704" xr:uid="{253FDC60-2843-4F04-8DF6-3BFD93AC64CC}"/>
    <cellStyle name="20% — акцент2 184" xfId="3715" xr:uid="{00000000-0005-0000-0000-00001C010000}"/>
    <cellStyle name="20% — акцент2 184 2" xfId="8724" xr:uid="{DF1B32C4-506F-4966-82E8-C77B48994D90}"/>
    <cellStyle name="20% — акцент2 185" xfId="3735" xr:uid="{00000000-0005-0000-0000-00001D010000}"/>
    <cellStyle name="20% — акцент2 185 2" xfId="8744" xr:uid="{3FD4B730-6077-418C-81A2-B9B7D7347532}"/>
    <cellStyle name="20% — акцент2 186" xfId="3755" xr:uid="{00000000-0005-0000-0000-00001E010000}"/>
    <cellStyle name="20% — акцент2 186 2" xfId="8764" xr:uid="{61E05184-5722-442C-8E67-580C4690B59D}"/>
    <cellStyle name="20% — акцент2 187" xfId="3775" xr:uid="{00000000-0005-0000-0000-00001F010000}"/>
    <cellStyle name="20% — акцент2 187 2" xfId="8784" xr:uid="{7B99BDA9-53B9-4102-9FB6-16F104AF75A0}"/>
    <cellStyle name="20% — акцент2 188" xfId="3795" xr:uid="{00000000-0005-0000-0000-000020010000}"/>
    <cellStyle name="20% — акцент2 188 2" xfId="8804" xr:uid="{63EAE094-1B98-452E-8F88-62E78936FF40}"/>
    <cellStyle name="20% — акцент2 189" xfId="3815" xr:uid="{00000000-0005-0000-0000-000021010000}"/>
    <cellStyle name="20% — акцент2 189 2" xfId="8824" xr:uid="{35CCDE9E-157A-4B31-8716-151AA1D5672B}"/>
    <cellStyle name="20% — акцент2 19" xfId="414" xr:uid="{00000000-0005-0000-0000-000022010000}"/>
    <cellStyle name="20% — акцент2 19 2" xfId="5423" xr:uid="{47F8DE13-9D35-43D7-89B6-70AFC019A7EE}"/>
    <cellStyle name="20% — акцент2 190" xfId="3835" xr:uid="{00000000-0005-0000-0000-000023010000}"/>
    <cellStyle name="20% — акцент2 190 2" xfId="8844" xr:uid="{59036139-0619-41EC-A7E3-27DA826A155A}"/>
    <cellStyle name="20% — акцент2 191" xfId="3855" xr:uid="{00000000-0005-0000-0000-00000D0F0000}"/>
    <cellStyle name="20% — акцент2 191 2" xfId="8864" xr:uid="{58937AC0-F335-46CC-963D-CFA5E2955BD6}"/>
    <cellStyle name="20% — акцент2 192" xfId="3875" xr:uid="{00000000-0005-0000-0000-0000210F0000}"/>
    <cellStyle name="20% — акцент2 192 2" xfId="8884" xr:uid="{5ED0E131-46C8-41D3-AC33-81E4E3B350AE}"/>
    <cellStyle name="20% — акцент2 193" xfId="3895" xr:uid="{00000000-0005-0000-0000-0000350F0000}"/>
    <cellStyle name="20% — акцент2 193 2" xfId="8904" xr:uid="{4AD702FE-5EC9-464C-9F3F-1159E4993D09}"/>
    <cellStyle name="20% — акцент2 194" xfId="3915" xr:uid="{00000000-0005-0000-0000-0000490F0000}"/>
    <cellStyle name="20% — акцент2 194 2" xfId="8924" xr:uid="{42585A32-52ED-4439-A956-EE6E0156AD25}"/>
    <cellStyle name="20% — акцент2 195" xfId="3935" xr:uid="{00000000-0005-0000-0000-00005D0F0000}"/>
    <cellStyle name="20% — акцент2 195 2" xfId="8944" xr:uid="{E698B007-3CE1-4A4E-BFA0-6B564AE239DD}"/>
    <cellStyle name="20% — акцент2 196" xfId="3955" xr:uid="{00000000-0005-0000-0000-0000710F0000}"/>
    <cellStyle name="20% — акцент2 196 2" xfId="8964" xr:uid="{64A569C1-2664-4EC8-BE62-EEB256D851D9}"/>
    <cellStyle name="20% — акцент2 197" xfId="3975" xr:uid="{00000000-0005-0000-0000-0000850F0000}"/>
    <cellStyle name="20% — акцент2 197 2" xfId="8984" xr:uid="{7B871CD2-185F-4497-A88D-8A78C6D3B174}"/>
    <cellStyle name="20% — акцент2 198" xfId="3995" xr:uid="{00000000-0005-0000-0000-0000990F0000}"/>
    <cellStyle name="20% — акцент2 198 2" xfId="9004" xr:uid="{887DCDEE-8606-43BF-AB82-2738DC2452B8}"/>
    <cellStyle name="20% — акцент2 199" xfId="4015" xr:uid="{00000000-0005-0000-0000-0000AD0F0000}"/>
    <cellStyle name="20% — акцент2 199 2" xfId="9024" xr:uid="{A747C4D1-87E2-40F2-AA12-4E5F3DC83BD5}"/>
    <cellStyle name="20% — акцент2 2" xfId="70" xr:uid="{00000000-0005-0000-0000-000024010000}"/>
    <cellStyle name="20% — акцент2 2 2" xfId="5088" xr:uid="{8ED4276E-212C-489C-88D7-27D2A3F78255}"/>
    <cellStyle name="20% — акцент2 20" xfId="434" xr:uid="{00000000-0005-0000-0000-000025010000}"/>
    <cellStyle name="20% — акцент2 20 2" xfId="5443" xr:uid="{5D480AD0-43FF-4016-9CFE-74C5A1F26AE6}"/>
    <cellStyle name="20% — акцент2 200" xfId="4035" xr:uid="{00000000-0005-0000-0000-0000C10F0000}"/>
    <cellStyle name="20% — акцент2 200 2" xfId="9044" xr:uid="{B4C11DB1-8DBB-4438-8D53-FCD299684F46}"/>
    <cellStyle name="20% — акцент2 201" xfId="4055" xr:uid="{00000000-0005-0000-0000-0000D50F0000}"/>
    <cellStyle name="20% — акцент2 201 2" xfId="9064" xr:uid="{6A4C41CF-4445-407A-9CAD-CDBFA586FCA3}"/>
    <cellStyle name="20% — акцент2 202" xfId="4075" xr:uid="{00000000-0005-0000-0000-0000E90F0000}"/>
    <cellStyle name="20% — акцент2 202 2" xfId="9084" xr:uid="{F607819F-9C77-461D-98BB-2FCC6091A26F}"/>
    <cellStyle name="20% — акцент2 203" xfId="4095" xr:uid="{00000000-0005-0000-0000-0000FD0F0000}"/>
    <cellStyle name="20% — акцент2 203 2" xfId="9104" xr:uid="{FAF90029-19AE-4E68-B2A9-13F41100B72B}"/>
    <cellStyle name="20% — акцент2 204" xfId="4115" xr:uid="{00000000-0005-0000-0000-000011100000}"/>
    <cellStyle name="20% — акцент2 204 2" xfId="9124" xr:uid="{67E8D75B-1836-4386-8BD0-4A5C1B76FB7C}"/>
    <cellStyle name="20% — акцент2 205" xfId="4135" xr:uid="{00000000-0005-0000-0000-000025100000}"/>
    <cellStyle name="20% — акцент2 205 2" xfId="9144" xr:uid="{F4A51D93-EFEA-4450-A384-BA1C957005E5}"/>
    <cellStyle name="20% — акцент2 206" xfId="4155" xr:uid="{00000000-0005-0000-0000-000039100000}"/>
    <cellStyle name="20% — акцент2 206 2" xfId="9164" xr:uid="{B72B8C1A-F0A5-4E04-9DCE-E9AD365D92E1}"/>
    <cellStyle name="20% — акцент2 207" xfId="4175" xr:uid="{00000000-0005-0000-0000-00004D100000}"/>
    <cellStyle name="20% — акцент2 207 2" xfId="9184" xr:uid="{60115388-AD0C-4086-ADA2-6ACE72A64A86}"/>
    <cellStyle name="20% — акцент2 208" xfId="4195" xr:uid="{00000000-0005-0000-0000-000061100000}"/>
    <cellStyle name="20% — акцент2 208 2" xfId="9204" xr:uid="{2A6DC7C1-1C2D-482D-BDBF-25A5A2D9AF91}"/>
    <cellStyle name="20% — акцент2 209" xfId="4215" xr:uid="{00000000-0005-0000-0000-000075100000}"/>
    <cellStyle name="20% — акцент2 209 2" xfId="9224" xr:uid="{5A996F6D-E512-48BF-9479-BF0752F4008A}"/>
    <cellStyle name="20% — акцент2 21" xfId="454" xr:uid="{00000000-0005-0000-0000-000026010000}"/>
    <cellStyle name="20% — акцент2 21 2" xfId="5463" xr:uid="{E4A6512B-35E3-42EB-B208-A3E3A875B3BC}"/>
    <cellStyle name="20% — акцент2 210" xfId="4235" xr:uid="{00000000-0005-0000-0000-000089100000}"/>
    <cellStyle name="20% — акцент2 210 2" xfId="9244" xr:uid="{117B4341-99A2-4F86-A43D-285719549FCA}"/>
    <cellStyle name="20% — акцент2 211" xfId="4255" xr:uid="{00000000-0005-0000-0000-00009D100000}"/>
    <cellStyle name="20% — акцент2 211 2" xfId="9264" xr:uid="{342845A5-BE52-43C5-B62D-09D47BE8C9E9}"/>
    <cellStyle name="20% — акцент2 212" xfId="4275" xr:uid="{00000000-0005-0000-0000-0000B1100000}"/>
    <cellStyle name="20% — акцент2 212 2" xfId="9284" xr:uid="{B40D65BC-3500-489D-80AA-674AEE2C8A45}"/>
    <cellStyle name="20% — акцент2 213" xfId="4295" xr:uid="{00000000-0005-0000-0000-0000C5100000}"/>
    <cellStyle name="20% — акцент2 213 2" xfId="9304" xr:uid="{033447E0-F7A4-4F1C-8136-2F23FE2DDD27}"/>
    <cellStyle name="20% — акцент2 214" xfId="4315" xr:uid="{00000000-0005-0000-0000-0000D9100000}"/>
    <cellStyle name="20% — акцент2 214 2" xfId="9324" xr:uid="{13A2DCEC-2493-40C1-A03F-7E66541EF5C4}"/>
    <cellStyle name="20% — акцент2 215" xfId="4335" xr:uid="{00000000-0005-0000-0000-0000ED100000}"/>
    <cellStyle name="20% — акцент2 215 2" xfId="9344" xr:uid="{4DE9B04C-2510-4D99-87A8-2474A44B1D47}"/>
    <cellStyle name="20% — акцент2 216" xfId="4355" xr:uid="{00000000-0005-0000-0000-000001110000}"/>
    <cellStyle name="20% — акцент2 216 2" xfId="9364" xr:uid="{7617BCEE-0C32-4A8F-A1BD-77F241E39B8D}"/>
    <cellStyle name="20% — акцент2 217" xfId="4375" xr:uid="{00000000-0005-0000-0000-000015110000}"/>
    <cellStyle name="20% — акцент2 217 2" xfId="9384" xr:uid="{9FA44887-D8E0-4F71-B011-CB583E3E4435}"/>
    <cellStyle name="20% — акцент2 218" xfId="4395" xr:uid="{00000000-0005-0000-0000-000029110000}"/>
    <cellStyle name="20% — акцент2 218 2" xfId="9404" xr:uid="{38DE83E3-8AC9-4273-A7A7-4919DFCABCDB}"/>
    <cellStyle name="20% — акцент2 219" xfId="4415" xr:uid="{00000000-0005-0000-0000-00003D110000}"/>
    <cellStyle name="20% — акцент2 219 2" xfId="9424" xr:uid="{DF3AE15E-DFE6-4BC7-AB35-F6703472FA6B}"/>
    <cellStyle name="20% — акцент2 22" xfId="474" xr:uid="{00000000-0005-0000-0000-000027010000}"/>
    <cellStyle name="20% — акцент2 22 2" xfId="5483" xr:uid="{9F55A36E-120A-4F6A-A6C3-8F1AD69DD439}"/>
    <cellStyle name="20% — акцент2 220" xfId="4435" xr:uid="{00000000-0005-0000-0000-000051110000}"/>
    <cellStyle name="20% — акцент2 220 2" xfId="9444" xr:uid="{F9E5405C-ECC0-435D-83AD-2AD48BF73E75}"/>
    <cellStyle name="20% — акцент2 221" xfId="4455" xr:uid="{00000000-0005-0000-0000-000065110000}"/>
    <cellStyle name="20% — акцент2 221 2" xfId="9464" xr:uid="{2621A3BE-E5DE-4CBE-989E-145AB1440BA5}"/>
    <cellStyle name="20% — акцент2 222" xfId="4475" xr:uid="{00000000-0005-0000-0000-000079110000}"/>
    <cellStyle name="20% — акцент2 222 2" xfId="9484" xr:uid="{94A680A3-F75D-4B27-9A70-40A35D1ECF74}"/>
    <cellStyle name="20% — акцент2 223" xfId="4495" xr:uid="{00000000-0005-0000-0000-00008D110000}"/>
    <cellStyle name="20% — акцент2 223 2" xfId="9504" xr:uid="{9E463142-9440-4375-B441-BDDC712C0CD7}"/>
    <cellStyle name="20% — акцент2 224" xfId="4515" xr:uid="{00000000-0005-0000-0000-0000A1110000}"/>
    <cellStyle name="20% — акцент2 224 2" xfId="9524" xr:uid="{62C9EFAA-DCDB-486A-946E-5066DBE0487C}"/>
    <cellStyle name="20% — акцент2 225" xfId="4535" xr:uid="{00000000-0005-0000-0000-0000B5110000}"/>
    <cellStyle name="20% — акцент2 225 2" xfId="9544" xr:uid="{B5A0F4C0-14D4-45A1-8F17-8B181AE0BD4C}"/>
    <cellStyle name="20% — акцент2 226" xfId="4555" xr:uid="{00000000-0005-0000-0000-0000C9110000}"/>
    <cellStyle name="20% — акцент2 226 2" xfId="9564" xr:uid="{A3B48925-C2B0-439D-BADA-ECC929482A8A}"/>
    <cellStyle name="20% — акцент2 227" xfId="4575" xr:uid="{00000000-0005-0000-0000-0000DD110000}"/>
    <cellStyle name="20% — акцент2 227 2" xfId="9584" xr:uid="{AEE64295-2D62-4399-A673-28BFE7815432}"/>
    <cellStyle name="20% — акцент2 228" xfId="4595" xr:uid="{00000000-0005-0000-0000-0000F1110000}"/>
    <cellStyle name="20% — акцент2 228 2" xfId="9604" xr:uid="{577DEF90-8260-41BD-A1CA-6157152332B8}"/>
    <cellStyle name="20% — акцент2 229" xfId="4615" xr:uid="{00000000-0005-0000-0000-000005120000}"/>
    <cellStyle name="20% — акцент2 229 2" xfId="9624" xr:uid="{AC4D9949-B6C8-4118-B1D3-AB51B8751708}"/>
    <cellStyle name="20% — акцент2 23" xfId="494" xr:uid="{00000000-0005-0000-0000-000028010000}"/>
    <cellStyle name="20% — акцент2 23 2" xfId="5503" xr:uid="{02D97A57-5201-44B8-93FF-63178DB05951}"/>
    <cellStyle name="20% — акцент2 230" xfId="4635" xr:uid="{00000000-0005-0000-0000-000019120000}"/>
    <cellStyle name="20% — акцент2 230 2" xfId="9644" xr:uid="{2B690278-445A-45C5-827F-137A5642A0DB}"/>
    <cellStyle name="20% — акцент2 231" xfId="4655" xr:uid="{00000000-0005-0000-0000-00002D120000}"/>
    <cellStyle name="20% — акцент2 231 2" xfId="9664" xr:uid="{37E564E3-6671-43FF-96A8-6330EF3B69F1}"/>
    <cellStyle name="20% — акцент2 232" xfId="4675" xr:uid="{00000000-0005-0000-0000-000041120000}"/>
    <cellStyle name="20% — акцент2 232 2" xfId="9684" xr:uid="{8C74F5E7-B957-4559-A1EE-E882CCBDE968}"/>
    <cellStyle name="20% — акцент2 233" xfId="4695" xr:uid="{00000000-0005-0000-0000-000055120000}"/>
    <cellStyle name="20% — акцент2 233 2" xfId="9704" xr:uid="{96FCDF72-602E-4266-A206-5F81AC0B2EAE}"/>
    <cellStyle name="20% — акцент2 234" xfId="4715" xr:uid="{00000000-0005-0000-0000-000069120000}"/>
    <cellStyle name="20% — акцент2 234 2" xfId="9724" xr:uid="{28489E65-D89A-44EF-8ADC-E655C9F419A3}"/>
    <cellStyle name="20% — акцент2 235" xfId="4735" xr:uid="{00000000-0005-0000-0000-00007D120000}"/>
    <cellStyle name="20% — акцент2 235 2" xfId="9744" xr:uid="{36981556-2702-49E1-8007-3E32AFAAD75B}"/>
    <cellStyle name="20% — акцент2 236" xfId="4755" xr:uid="{00000000-0005-0000-0000-000091120000}"/>
    <cellStyle name="20% — акцент2 236 2" xfId="9764" xr:uid="{58F9279C-DE79-475B-954C-542D0EE7AAB6}"/>
    <cellStyle name="20% — акцент2 237" xfId="4775" xr:uid="{00000000-0005-0000-0000-0000A5120000}"/>
    <cellStyle name="20% — акцент2 237 2" xfId="9784" xr:uid="{E8031A0D-7D3E-462E-BC9A-3A6BFD5103AB}"/>
    <cellStyle name="20% — акцент2 238" xfId="4795" xr:uid="{00000000-0005-0000-0000-0000B9120000}"/>
    <cellStyle name="20% — акцент2 238 2" xfId="9804" xr:uid="{C3E9C6C8-DB80-42D0-AA13-7CDDEEF2060F}"/>
    <cellStyle name="20% — акцент2 239" xfId="4815" xr:uid="{00000000-0005-0000-0000-0000CD120000}"/>
    <cellStyle name="20% — акцент2 239 2" xfId="9824" xr:uid="{FB25B2FC-DAD1-40D1-BD90-8FFB8BCE6F38}"/>
    <cellStyle name="20% — акцент2 24" xfId="514" xr:uid="{00000000-0005-0000-0000-000029010000}"/>
    <cellStyle name="20% — акцент2 24 2" xfId="5523" xr:uid="{68E4AD37-3B16-4A52-8ECB-EA460F6EF0EF}"/>
    <cellStyle name="20% — акцент2 240" xfId="4835" xr:uid="{00000000-0005-0000-0000-0000E1120000}"/>
    <cellStyle name="20% — акцент2 240 2" xfId="9844" xr:uid="{12F15151-BD41-4E6C-9DA1-655BCB6B89DF}"/>
    <cellStyle name="20% — акцент2 241" xfId="4855" xr:uid="{00000000-0005-0000-0000-0000F5120000}"/>
    <cellStyle name="20% — акцент2 241 2" xfId="9864" xr:uid="{B04D44C0-0DE2-46AC-988E-63C3F27C1A67}"/>
    <cellStyle name="20% — акцент2 242" xfId="4875" xr:uid="{00000000-0005-0000-0000-000009130000}"/>
    <cellStyle name="20% — акцент2 242 2" xfId="9884" xr:uid="{5A154803-FBAD-48AA-A303-23A6BD1532D5}"/>
    <cellStyle name="20% — акцент2 243" xfId="4895" xr:uid="{00000000-0005-0000-0000-00001D130000}"/>
    <cellStyle name="20% — акцент2 243 2" xfId="9904" xr:uid="{15DC54B6-0E43-4630-B956-64F746F6F120}"/>
    <cellStyle name="20% — акцент2 244" xfId="4915" xr:uid="{00000000-0005-0000-0000-000031130000}"/>
    <cellStyle name="20% — акцент2 244 2" xfId="9924" xr:uid="{212B5839-B836-4984-B066-43EA1EAC4360}"/>
    <cellStyle name="20% — акцент2 245" xfId="4935" xr:uid="{00000000-0005-0000-0000-000045130000}"/>
    <cellStyle name="20% — акцент2 245 2" xfId="9944" xr:uid="{85394EC2-225A-4851-AE79-1E6583D1EE2D}"/>
    <cellStyle name="20% — акцент2 246" xfId="4955" xr:uid="{00000000-0005-0000-0000-000059130000}"/>
    <cellStyle name="20% — акцент2 246 2" xfId="9964" xr:uid="{1F92CCAE-44F2-45B2-9EF0-672489A1480A}"/>
    <cellStyle name="20% — акцент2 247" xfId="4975" xr:uid="{00000000-0005-0000-0000-00006D130000}"/>
    <cellStyle name="20% — акцент2 247 2" xfId="9984" xr:uid="{21744D1B-DDBA-4D4A-80B5-5A5C2CA5E169}"/>
    <cellStyle name="20% — акцент2 248" xfId="4995" xr:uid="{00000000-0005-0000-0000-000081130000}"/>
    <cellStyle name="20% — акцент2 248 2" xfId="10004" xr:uid="{D49DEFDC-8AEC-4CC9-922A-80F6A048C082}"/>
    <cellStyle name="20% — акцент2 249" xfId="5015" xr:uid="{00000000-0005-0000-0000-000095130000}"/>
    <cellStyle name="20% — акцент2 249 2" xfId="10024" xr:uid="{25D0DCB2-38CE-46F4-B142-E1B62C4827AD}"/>
    <cellStyle name="20% — акцент2 25" xfId="534" xr:uid="{00000000-0005-0000-0000-00002A010000}"/>
    <cellStyle name="20% — акцент2 25 2" xfId="5543" xr:uid="{0100E3E3-6D2E-4120-9252-CB08D15B8367}"/>
    <cellStyle name="20% — акцент2 250" xfId="5035" xr:uid="{00000000-0005-0000-0000-0000A9130000}"/>
    <cellStyle name="20% — акцент2 250 2" xfId="10044" xr:uid="{FC0DF94F-4A2C-49CF-AB5B-5ADF1AA06FC0}"/>
    <cellStyle name="20% — акцент2 251" xfId="10064" xr:uid="{CED69D79-D2CB-4FD6-B109-DC2C13C6A524}"/>
    <cellStyle name="20% — акцент2 252" xfId="10084" xr:uid="{E36CF5BE-C8FB-449D-BD91-C8A9C438BF6D}"/>
    <cellStyle name="20% — акцент2 253" xfId="10104" xr:uid="{27649778-BE74-467D-8E27-E7EB151D281A}"/>
    <cellStyle name="20% — акцент2 254" xfId="10124" xr:uid="{2F22872A-D98E-4A6C-8C2B-A75CD89EF455}"/>
    <cellStyle name="20% — акцент2 255" xfId="10144" xr:uid="{2B64E6C4-CC02-473C-A5FE-087850D57A90}"/>
    <cellStyle name="20% — акцент2 256" xfId="10164" xr:uid="{6AA3EEEF-77B9-4BE4-B49C-A76597204145}"/>
    <cellStyle name="20% — акцент2 257" xfId="10184" xr:uid="{F03EF985-5FF6-4B6A-805E-9E31BDC6AEB2}"/>
    <cellStyle name="20% — акцент2 258" xfId="10204" xr:uid="{E228494F-370B-46A4-9CF1-B84A385D9823}"/>
    <cellStyle name="20% — акцент2 259" xfId="10224" xr:uid="{C39977D4-F8ED-4F9A-887B-C2F59DD18AC0}"/>
    <cellStyle name="20% — акцент2 26" xfId="554" xr:uid="{00000000-0005-0000-0000-00002B010000}"/>
    <cellStyle name="20% — акцент2 26 2" xfId="5563" xr:uid="{563D4FF7-EA72-4077-A928-5388F9CBFB74}"/>
    <cellStyle name="20% — акцент2 260" xfId="10244" xr:uid="{9A0C2F78-0F5B-4223-A4EC-97E7C225C691}"/>
    <cellStyle name="20% — акцент2 261" xfId="10264" xr:uid="{C291DC4F-D193-42E6-8455-286E8A1915B1}"/>
    <cellStyle name="20% — акцент2 262" xfId="10284" xr:uid="{576677AA-53FD-48BA-8D09-2D9A5DD4D5B2}"/>
    <cellStyle name="20% — акцент2 263" xfId="10304" xr:uid="{A37A18C9-AFEB-4FAD-8723-D429A28447E9}"/>
    <cellStyle name="20% — акцент2 264" xfId="10324" xr:uid="{B91903FB-D4DF-488E-8831-7A6ACC1B5CE8}"/>
    <cellStyle name="20% — акцент2 265" xfId="10344" xr:uid="{55ED6954-7775-4610-8930-C6801A95C3EF}"/>
    <cellStyle name="20% — акцент2 266" xfId="10364" xr:uid="{B4924523-55F0-4F6C-8405-4E32848DBD0F}"/>
    <cellStyle name="20% — акцент2 267" xfId="10384" xr:uid="{C1115AFF-DE9F-44E3-9744-622F5991139A}"/>
    <cellStyle name="20% — акцент2 268" xfId="10404" xr:uid="{BF0E9487-F6CD-4A62-A9FA-BB6521297A8E}"/>
    <cellStyle name="20% — акцент2 269" xfId="10424" xr:uid="{C82A629E-152A-40C8-9512-8FD80D64CB97}"/>
    <cellStyle name="20% — акцент2 27" xfId="574" xr:uid="{00000000-0005-0000-0000-00002C010000}"/>
    <cellStyle name="20% — акцент2 27 2" xfId="5583" xr:uid="{58070433-4400-46B8-A1E5-9DE12E51CC32}"/>
    <cellStyle name="20% — акцент2 270" xfId="10444" xr:uid="{E44B62BC-EC9A-4E59-83CA-9C6F66498FAB}"/>
    <cellStyle name="20% — акцент2 271" xfId="10481" xr:uid="{EF7AD034-05CB-4AC0-9D0C-626F41668549}"/>
    <cellStyle name="20% — акцент2 272" xfId="10505" xr:uid="{2F494EAA-24B3-404F-B0D3-7BE43C675E02}"/>
    <cellStyle name="20% — акцент2 273" xfId="10525" xr:uid="{97B45C32-5206-43C6-ABE5-5D4A13F602B7}"/>
    <cellStyle name="20% — акцент2 274" xfId="10545" xr:uid="{65CCA363-C1B4-4D44-9EFF-9019ABC3590F}"/>
    <cellStyle name="20% — акцент2 275" xfId="10565" xr:uid="{B1F8A2E3-EAF7-4FA7-B4F4-17C6B2471A6A}"/>
    <cellStyle name="20% — акцент2 276" xfId="10585" xr:uid="{1C85D3BB-49A2-4BB2-A061-62E5BD957CA0}"/>
    <cellStyle name="20% — акцент2 277" xfId="10605" xr:uid="{ED0D2D13-C5D2-4CA3-981B-FF8746151B80}"/>
    <cellStyle name="20% — акцент2 278" xfId="10625" xr:uid="{AC7DC36F-D9ED-490D-887E-BCF0A7B7E120}"/>
    <cellStyle name="20% — акцент2 279" xfId="10645" xr:uid="{DA019891-7C93-4BBD-AB85-E3F3542DDFB1}"/>
    <cellStyle name="20% — акцент2 28" xfId="594" xr:uid="{00000000-0005-0000-0000-00002D010000}"/>
    <cellStyle name="20% — акцент2 28 2" xfId="5603" xr:uid="{99B71D09-F86A-4ED7-B550-24F1FABA51F1}"/>
    <cellStyle name="20% — акцент2 280" xfId="10665" xr:uid="{2B03C73B-8436-4A78-A613-AAFA98E5DA34}"/>
    <cellStyle name="20% — акцент2 281" xfId="10685" xr:uid="{93F7C4A3-31B6-4D17-9D9A-01AA493E3CEA}"/>
    <cellStyle name="20% — акцент2 282" xfId="10705" xr:uid="{9168113B-67F0-4415-9A88-EC79C0271213}"/>
    <cellStyle name="20% — акцент2 283" xfId="10725" xr:uid="{B448C00A-B52F-4102-8273-BAA2C9DDA5AE}"/>
    <cellStyle name="20% — акцент2 284" xfId="10745" xr:uid="{C0D680DD-6979-4C34-9C58-B092741CFF6D}"/>
    <cellStyle name="20% — акцент2 285" xfId="10765" xr:uid="{6D830587-A4C1-4ED1-9DD1-9318DFE0FD9E}"/>
    <cellStyle name="20% — акцент2 286" xfId="10785" xr:uid="{6890423A-2935-4E00-BA6A-439BCF8A5CF8}"/>
    <cellStyle name="20% — акцент2 287" xfId="10805" xr:uid="{3AB71CD6-CC9A-47FE-9263-5D372506EB8C}"/>
    <cellStyle name="20% — акцент2 288" xfId="10825" xr:uid="{6A26420E-9BB2-42A4-B573-7C95748601F4}"/>
    <cellStyle name="20% — акцент2 289" xfId="10845" xr:uid="{9A6644B5-8E1C-465B-877E-34D48FDB6C16}"/>
    <cellStyle name="20% — акцент2 29" xfId="614" xr:uid="{00000000-0005-0000-0000-00002E010000}"/>
    <cellStyle name="20% — акцент2 29 2" xfId="5623" xr:uid="{70A7B142-09EA-4B4B-B662-226000125CDE}"/>
    <cellStyle name="20% — акцент2 290" xfId="10865" xr:uid="{23EB95E2-37A5-4621-8E9C-56963F413638}"/>
    <cellStyle name="20% — акцент2 291" xfId="10885" xr:uid="{E255514D-99B8-492E-918A-DFBDA9A7E942}"/>
    <cellStyle name="20% — акцент2 292" xfId="10905" xr:uid="{FE7304C3-FEF0-4D84-942B-41046A8CBBD4}"/>
    <cellStyle name="20% — акцент2 293" xfId="10925" xr:uid="{CA8D7136-53FD-40AE-A9C6-A6E7C5268C0B}"/>
    <cellStyle name="20% — акцент2 294" xfId="10945" xr:uid="{7196231C-3C1C-4225-B3AB-C3C23731F876}"/>
    <cellStyle name="20% — акцент2 295" xfId="10965" xr:uid="{DF5C0223-E788-41D6-A24D-5555502DF679}"/>
    <cellStyle name="20% — акцент2 296" xfId="10985" xr:uid="{C7FB843C-B62A-4CE2-A5E4-FB9DE5D2F3B1}"/>
    <cellStyle name="20% — акцент2 297" xfId="11005" xr:uid="{91D0FCAF-56B8-4157-93FA-A8523927275F}"/>
    <cellStyle name="20% — акцент2 298" xfId="11025" xr:uid="{9E3F39AC-9AC9-4038-BCC9-455E6480FAF4}"/>
    <cellStyle name="20% — акцент2 299" xfId="11045" xr:uid="{3A4CE1C2-B1CE-4FA3-8824-E876AA85FF09}"/>
    <cellStyle name="20% — акцент2 3" xfId="94" xr:uid="{00000000-0005-0000-0000-00002F010000}"/>
    <cellStyle name="20% — акцент2 3 2" xfId="5103" xr:uid="{C6DB6ABA-F7A9-4EC5-A91A-EC00311B74BB}"/>
    <cellStyle name="20% — акцент2 30" xfId="634" xr:uid="{00000000-0005-0000-0000-000030010000}"/>
    <cellStyle name="20% — акцент2 30 2" xfId="5643" xr:uid="{8DDE8AAD-5EB2-46BF-BDEB-1F2372209CF2}"/>
    <cellStyle name="20% — акцент2 300" xfId="11065" xr:uid="{7FA861D9-A8F3-4745-ABB5-D67483A67BFF}"/>
    <cellStyle name="20% — акцент2 301" xfId="11085" xr:uid="{BB6B2FFE-15CA-404F-AFD6-9374978ACB40}"/>
    <cellStyle name="20% — акцент2 302" xfId="11105" xr:uid="{6D473F5D-8353-4FD4-9A35-ED185C20D6DD}"/>
    <cellStyle name="20% — акцент2 303" xfId="11125" xr:uid="{A059ED6F-CB5D-4906-A262-F4E5E575DC3C}"/>
    <cellStyle name="20% — акцент2 304" xfId="11145" xr:uid="{7296F6CC-22DC-4735-A577-ED58357918AC}"/>
    <cellStyle name="20% — акцент2 305" xfId="11165" xr:uid="{FBE21EFC-17FA-46E9-A1DA-79AAFCA7B59C}"/>
    <cellStyle name="20% — акцент2 306" xfId="11185" xr:uid="{B2A0C0B1-D50F-4D6D-99A5-3DF469DCF745}"/>
    <cellStyle name="20% — акцент2 307" xfId="11205" xr:uid="{5AB2C7D3-C4E7-4B74-85E8-195311EBBFA3}"/>
    <cellStyle name="20% — акцент2 308" xfId="11225" xr:uid="{5997F08A-58D5-4F35-B922-6052EC046405}"/>
    <cellStyle name="20% — акцент2 309" xfId="11245" xr:uid="{CDF58212-0BCC-4DE2-AF54-A2D70AAB2D75}"/>
    <cellStyle name="20% — акцент2 31" xfId="654" xr:uid="{00000000-0005-0000-0000-000031010000}"/>
    <cellStyle name="20% — акцент2 31 2" xfId="5663" xr:uid="{4258575A-F6F7-4204-804D-C71A858AC181}"/>
    <cellStyle name="20% — акцент2 310" xfId="11265" xr:uid="{DD827806-4A67-4468-902A-124F900ED3E2}"/>
    <cellStyle name="20% — акцент2 311" xfId="11285" xr:uid="{2B5AEB7D-2BAF-4C1D-AAF1-2B3B5B436614}"/>
    <cellStyle name="20% — акцент2 312" xfId="11305" xr:uid="{DC748969-D97D-41CA-96A8-804497E14B57}"/>
    <cellStyle name="20% — акцент2 313" xfId="11325" xr:uid="{ABC3DA58-1C83-4021-856C-D113FD77DC46}"/>
    <cellStyle name="20% — акцент2 314" xfId="11345" xr:uid="{2BC9835E-8E28-4407-AA61-2A334379D6FD}"/>
    <cellStyle name="20% — акцент2 315" xfId="11365" xr:uid="{510397F6-8CF4-4396-B9CE-3EB7A9907C86}"/>
    <cellStyle name="20% — акцент2 316" xfId="11385" xr:uid="{49A9E145-6DF3-41FE-BA73-69A244985B64}"/>
    <cellStyle name="20% — акцент2 317" xfId="11405" xr:uid="{0EC4F1CC-AE9A-4C27-AB37-42BB7F51C7C2}"/>
    <cellStyle name="20% — акцент2 318" xfId="11425" xr:uid="{3C7DA5C8-37C6-4A36-9BA8-FE6017D691B9}"/>
    <cellStyle name="20% — акцент2 319" xfId="11445" xr:uid="{5B5403CC-2F93-431B-8A3C-CEE276C990BD}"/>
    <cellStyle name="20% — акцент2 32" xfId="674" xr:uid="{00000000-0005-0000-0000-000032010000}"/>
    <cellStyle name="20% — акцент2 32 2" xfId="5683" xr:uid="{3D894962-5BE3-47D2-B3F2-A55A05C9954F}"/>
    <cellStyle name="20% — акцент2 320" xfId="11465" xr:uid="{5C6429EA-2099-4726-B337-23A2CBA3C51D}"/>
    <cellStyle name="20% — акцент2 321" xfId="11485" xr:uid="{1E50350D-0D48-421C-B296-B2A318B6D7E8}"/>
    <cellStyle name="20% — акцент2 322" xfId="11505" xr:uid="{1B8AE0DD-A3DA-4022-BAF0-9FB23A9A06E1}"/>
    <cellStyle name="20% — акцент2 323" xfId="11525" xr:uid="{9492025D-FAA5-47BD-AF72-E0C7B75B8A2F}"/>
    <cellStyle name="20% — акцент2 324" xfId="11545" xr:uid="{52DCCBC5-37A8-449A-A502-CCCAF824660D}"/>
    <cellStyle name="20% — акцент2 325" xfId="11565" xr:uid="{410AE4C1-4F27-4754-A954-150A65C6C63C}"/>
    <cellStyle name="20% — акцент2 326" xfId="11585" xr:uid="{1B52C89E-1591-4BD5-8135-76305ED969BD}"/>
    <cellStyle name="20% — акцент2 327" xfId="11605" xr:uid="{B2E347B0-AA8D-47C4-92A9-64B9DAAF5D27}"/>
    <cellStyle name="20% — акцент2 328" xfId="11625" xr:uid="{F1B3D9F6-4D77-4E95-88CE-0873A5C0956B}"/>
    <cellStyle name="20% — акцент2 329" xfId="11645" xr:uid="{E66EA680-4CFF-4FDA-961B-352D8A4694F0}"/>
    <cellStyle name="20% — акцент2 33" xfId="694" xr:uid="{00000000-0005-0000-0000-000033010000}"/>
    <cellStyle name="20% — акцент2 33 2" xfId="5703" xr:uid="{9C9971F2-7895-4328-9B1C-ECE522C1F7A8}"/>
    <cellStyle name="20% — акцент2 330" xfId="11665" xr:uid="{3D08FB87-047D-4DBE-8E9A-6D9DDD114940}"/>
    <cellStyle name="20% — акцент2 331" xfId="11685" xr:uid="{68F71B4B-E05B-4EED-A2E9-83401505036F}"/>
    <cellStyle name="20% — акцент2 332" xfId="11705" xr:uid="{4E6705D4-852D-4881-ACDA-98C540F4FD92}"/>
    <cellStyle name="20% — акцент2 333" xfId="11725" xr:uid="{B6CE4ABC-0AD9-40FC-B8AF-61947C2B35F5}"/>
    <cellStyle name="20% — акцент2 334" xfId="11745" xr:uid="{E162A9B8-4CA5-4BFC-B6CF-4A8A9F636E36}"/>
    <cellStyle name="20% — акцент2 335" xfId="11765" xr:uid="{75601F0C-69DB-4481-9252-75FA4C90EAF0}"/>
    <cellStyle name="20% — акцент2 336" xfId="11785" xr:uid="{91E045F1-A795-4929-9C32-EC9A41FE736A}"/>
    <cellStyle name="20% — акцент2 337" xfId="11805" xr:uid="{57B55448-69D0-4001-9295-8EDC44F59B6E}"/>
    <cellStyle name="20% — акцент2 338" xfId="11825" xr:uid="{E256EF48-8922-4DF6-858B-FD95FD5640A7}"/>
    <cellStyle name="20% — акцент2 339" xfId="11845" xr:uid="{8F84E7BD-47A5-41EC-80E5-A75A52B2F1C3}"/>
    <cellStyle name="20% — акцент2 34" xfId="714" xr:uid="{00000000-0005-0000-0000-000034010000}"/>
    <cellStyle name="20% — акцент2 34 2" xfId="5723" xr:uid="{38631369-6CA6-42E2-AF49-16CFD9D990BB}"/>
    <cellStyle name="20% — акцент2 340" xfId="11865" xr:uid="{ACFC303C-C67B-4236-BF76-2013B97A8261}"/>
    <cellStyle name="20% — акцент2 341" xfId="11885" xr:uid="{ABD59366-2AE7-45DC-9CBB-A408378EEDBE}"/>
    <cellStyle name="20% — акцент2 342" xfId="11905" xr:uid="{AAC21875-C14A-4A7D-8E28-2595D998092E}"/>
    <cellStyle name="20% — акцент2 343" xfId="11925" xr:uid="{B4414E34-B60B-41BC-861D-3538575B395A}"/>
    <cellStyle name="20% — акцент2 344" xfId="11945" xr:uid="{4AB888D3-89DA-4BD2-B8D4-99BD313F2B56}"/>
    <cellStyle name="20% — акцент2 345" xfId="11965" xr:uid="{FE9DA3DB-727F-4C8F-9622-145078BDFCFD}"/>
    <cellStyle name="20% — акцент2 346" xfId="11985" xr:uid="{6CF2BF72-76C5-4672-80D7-FC7516F1B887}"/>
    <cellStyle name="20% — акцент2 347" xfId="12005" xr:uid="{B83BD132-AEB8-4A2E-BDC9-56A9CE4ABDF7}"/>
    <cellStyle name="20% — акцент2 348" xfId="12025" xr:uid="{2F36E90D-1A7C-49C3-AD62-23BF6C842470}"/>
    <cellStyle name="20% — акцент2 349" xfId="12045" xr:uid="{80E28BF8-5421-4951-AA2E-0399FEB54FCC}"/>
    <cellStyle name="20% — акцент2 35" xfId="734" xr:uid="{00000000-0005-0000-0000-000035010000}"/>
    <cellStyle name="20% — акцент2 35 2" xfId="5743" xr:uid="{5F348BF0-091B-40B1-8DD1-86F200C99426}"/>
    <cellStyle name="20% — акцент2 350" xfId="12065" xr:uid="{AF8D1215-397F-44FC-8B14-2B45838FEA20}"/>
    <cellStyle name="20% — акцент2 351" xfId="12085" xr:uid="{890140BF-BFAB-407F-ACB7-74B06EFD8061}"/>
    <cellStyle name="20% — акцент2 352" xfId="12105" xr:uid="{645BE877-7B70-4686-BFFF-00554471073D}"/>
    <cellStyle name="20% — акцент2 353" xfId="12125" xr:uid="{8ADF7CEA-D971-41DE-8A25-3E66AC60D253}"/>
    <cellStyle name="20% — акцент2 354" xfId="12145" xr:uid="{03C0C5ED-1F0C-41B9-8A5F-668B1330B7ED}"/>
    <cellStyle name="20% — акцент2 355" xfId="12165" xr:uid="{96B647E7-55EF-4489-AA4E-68E1A970A9A1}"/>
    <cellStyle name="20% — акцент2 356" xfId="12185" xr:uid="{9A763E3E-B9C4-4DC0-9410-752476CB2064}"/>
    <cellStyle name="20% — акцент2 357" xfId="12205" xr:uid="{65CD00B9-C02F-4C91-B1A6-B6E3BF7058F3}"/>
    <cellStyle name="20% — акцент2 358" xfId="12225" xr:uid="{99ACEE34-31FC-4182-ACE9-06D4408FBA16}"/>
    <cellStyle name="20% — акцент2 359" xfId="12245" xr:uid="{2FFEFA94-FF05-4506-B1EA-205521AD752E}"/>
    <cellStyle name="20% — акцент2 36" xfId="754" xr:uid="{00000000-0005-0000-0000-000036010000}"/>
    <cellStyle name="20% — акцент2 36 2" xfId="5763" xr:uid="{995D9CAD-5F0C-4F8D-A49F-848D83EE6124}"/>
    <cellStyle name="20% — акцент2 360" xfId="12265" xr:uid="{30453650-0CFE-4F23-B640-F6866B6C682A}"/>
    <cellStyle name="20% — акцент2 361" xfId="12285" xr:uid="{35221A23-4DD0-45A0-8C0C-4485593808E8}"/>
    <cellStyle name="20% — акцент2 362" xfId="12305" xr:uid="{B5F4D271-2042-4DDC-A09E-93421D3CAD82}"/>
    <cellStyle name="20% — акцент2 363" xfId="12325" xr:uid="{E90D675C-D29B-40CF-9925-534EF3D300A3}"/>
    <cellStyle name="20% — акцент2 364" xfId="12345" xr:uid="{56634011-71DC-48A0-9E2B-F47F9D1DA842}"/>
    <cellStyle name="20% — акцент2 365" xfId="12365" xr:uid="{43105117-27A1-4A65-BC41-B81A0D8B1007}"/>
    <cellStyle name="20% — акцент2 366" xfId="5053" xr:uid="{992FFE7E-853C-42B2-AE12-997EB0DB075E}"/>
    <cellStyle name="20% — акцент2 37" xfId="774" xr:uid="{00000000-0005-0000-0000-000037010000}"/>
    <cellStyle name="20% — акцент2 37 2" xfId="5783" xr:uid="{5ED9E8E3-0BDE-4B7B-ABED-8461D82583BE}"/>
    <cellStyle name="20% — акцент2 38" xfId="794" xr:uid="{00000000-0005-0000-0000-000038010000}"/>
    <cellStyle name="20% — акцент2 38 2" xfId="5803" xr:uid="{F6096ADC-E028-41A0-A85C-DE556FB68DFC}"/>
    <cellStyle name="20% — акцент2 39" xfId="814" xr:uid="{00000000-0005-0000-0000-000039010000}"/>
    <cellStyle name="20% — акцент2 39 2" xfId="5823" xr:uid="{B135D832-51DB-4E76-8EE2-091F8CD19659}"/>
    <cellStyle name="20% — акцент2 4" xfId="114" xr:uid="{00000000-0005-0000-0000-00003A010000}"/>
    <cellStyle name="20% — акцент2 4 2" xfId="5123" xr:uid="{224D2000-8118-41B5-9E84-6042573E91FD}"/>
    <cellStyle name="20% — акцент2 40" xfId="834" xr:uid="{00000000-0005-0000-0000-00003B010000}"/>
    <cellStyle name="20% — акцент2 40 2" xfId="5843" xr:uid="{1FFDEE5C-2719-4FF7-A71B-F1A1E6BB1250}"/>
    <cellStyle name="20% — акцент2 41" xfId="854" xr:uid="{00000000-0005-0000-0000-00003C010000}"/>
    <cellStyle name="20% — акцент2 41 2" xfId="5863" xr:uid="{7C26A933-38AF-44DF-8E3C-CBA86F70C012}"/>
    <cellStyle name="20% — акцент2 42" xfId="874" xr:uid="{00000000-0005-0000-0000-00003D010000}"/>
    <cellStyle name="20% — акцент2 42 2" xfId="5883" xr:uid="{EF7F904F-2F24-48FC-8658-332E21853D72}"/>
    <cellStyle name="20% — акцент2 43" xfId="894" xr:uid="{00000000-0005-0000-0000-00003E010000}"/>
    <cellStyle name="20% — акцент2 43 2" xfId="5903" xr:uid="{3093927B-36B0-47B2-A6ED-3EA9E54F5DB0}"/>
    <cellStyle name="20% — акцент2 44" xfId="914" xr:uid="{00000000-0005-0000-0000-00003F010000}"/>
    <cellStyle name="20% — акцент2 44 2" xfId="5923" xr:uid="{346DF83C-6BD0-4850-B09A-8C6A9A183F8E}"/>
    <cellStyle name="20% — акцент2 45" xfId="934" xr:uid="{00000000-0005-0000-0000-000040010000}"/>
    <cellStyle name="20% — акцент2 45 2" xfId="5943" xr:uid="{99C2003E-9CA5-4FF6-8C90-669B58DC529E}"/>
    <cellStyle name="20% — акцент2 46" xfId="954" xr:uid="{00000000-0005-0000-0000-000041010000}"/>
    <cellStyle name="20% — акцент2 46 2" xfId="5963" xr:uid="{2A407B49-A0F0-448E-B7DE-5C11A4B6DAA8}"/>
    <cellStyle name="20% — акцент2 47" xfId="974" xr:uid="{00000000-0005-0000-0000-000042010000}"/>
    <cellStyle name="20% — акцент2 47 2" xfId="5983" xr:uid="{01830FDA-DD9E-464A-91AE-1F444143674B}"/>
    <cellStyle name="20% — акцент2 48" xfId="994" xr:uid="{00000000-0005-0000-0000-000043010000}"/>
    <cellStyle name="20% — акцент2 48 2" xfId="6003" xr:uid="{AB5E3EF6-7610-4B5E-B01E-4F590A15E921}"/>
    <cellStyle name="20% — акцент2 49" xfId="1014" xr:uid="{00000000-0005-0000-0000-000044010000}"/>
    <cellStyle name="20% — акцент2 49 2" xfId="6023" xr:uid="{06E0FADF-A074-4C21-B4A8-F8328AA10CDC}"/>
    <cellStyle name="20% — акцент2 5" xfId="134" xr:uid="{00000000-0005-0000-0000-000045010000}"/>
    <cellStyle name="20% — акцент2 5 2" xfId="5143" xr:uid="{4FBBE1F2-B09D-4DC0-A2FC-D7AE821CB18C}"/>
    <cellStyle name="20% — акцент2 50" xfId="1034" xr:uid="{00000000-0005-0000-0000-000046010000}"/>
    <cellStyle name="20% — акцент2 50 2" xfId="6043" xr:uid="{4558908D-BFD9-4DC3-8B9C-25FD5FF1AC9F}"/>
    <cellStyle name="20% — акцент2 51" xfId="1054" xr:uid="{00000000-0005-0000-0000-000047010000}"/>
    <cellStyle name="20% — акцент2 51 2" xfId="6063" xr:uid="{C16705F9-602C-4309-964A-9A25751AB872}"/>
    <cellStyle name="20% — акцент2 52" xfId="1074" xr:uid="{00000000-0005-0000-0000-000048010000}"/>
    <cellStyle name="20% — акцент2 52 2" xfId="6083" xr:uid="{755590D8-F220-4D1B-B4E6-A3A874C0C9FF}"/>
    <cellStyle name="20% — акцент2 53" xfId="1094" xr:uid="{00000000-0005-0000-0000-000049010000}"/>
    <cellStyle name="20% — акцент2 53 2" xfId="6103" xr:uid="{2B286EDB-D4A1-4132-9C32-E827A602E6DB}"/>
    <cellStyle name="20% — акцент2 54" xfId="1114" xr:uid="{00000000-0005-0000-0000-00004A010000}"/>
    <cellStyle name="20% — акцент2 54 2" xfId="6123" xr:uid="{9D4A14DA-BBDF-477E-8D9C-B820C350D520}"/>
    <cellStyle name="20% — акцент2 55" xfId="1134" xr:uid="{00000000-0005-0000-0000-00004B010000}"/>
    <cellStyle name="20% — акцент2 55 2" xfId="6143" xr:uid="{25A9C4E4-5553-4322-9A73-AF5A1275E69F}"/>
    <cellStyle name="20% — акцент2 56" xfId="1154" xr:uid="{00000000-0005-0000-0000-00004C010000}"/>
    <cellStyle name="20% — акцент2 56 2" xfId="6163" xr:uid="{341CC2CF-DBE3-45C8-B826-5C76DAC92F4C}"/>
    <cellStyle name="20% — акцент2 57" xfId="1174" xr:uid="{00000000-0005-0000-0000-00004D010000}"/>
    <cellStyle name="20% — акцент2 57 2" xfId="6183" xr:uid="{CC670A87-FF27-401F-9D15-82E088D8EC4F}"/>
    <cellStyle name="20% — акцент2 58" xfId="1194" xr:uid="{00000000-0005-0000-0000-00004E010000}"/>
    <cellStyle name="20% — акцент2 58 2" xfId="6203" xr:uid="{191E232C-D774-4110-9BFF-1DCB93E52FA6}"/>
    <cellStyle name="20% — акцент2 59" xfId="1214" xr:uid="{00000000-0005-0000-0000-00004F010000}"/>
    <cellStyle name="20% — акцент2 59 2" xfId="6223" xr:uid="{EECA6693-A075-4117-86F5-D778B74AF570}"/>
    <cellStyle name="20% — акцент2 6" xfId="154" xr:uid="{00000000-0005-0000-0000-000050010000}"/>
    <cellStyle name="20% — акцент2 6 2" xfId="5163" xr:uid="{FF552CB5-A301-48BC-BEF3-CD3EAB451CE2}"/>
    <cellStyle name="20% — акцент2 60" xfId="1234" xr:uid="{00000000-0005-0000-0000-000051010000}"/>
    <cellStyle name="20% — акцент2 60 2" xfId="6243" xr:uid="{9664BE19-0AE0-48D3-987A-1845B7BDFF36}"/>
    <cellStyle name="20% — акцент2 61" xfId="1254" xr:uid="{00000000-0005-0000-0000-000052010000}"/>
    <cellStyle name="20% — акцент2 61 2" xfId="6263" xr:uid="{9B7DF5C1-E98F-4E23-AF77-25CE696F00C6}"/>
    <cellStyle name="20% — акцент2 62" xfId="1274" xr:uid="{00000000-0005-0000-0000-000053010000}"/>
    <cellStyle name="20% — акцент2 62 2" xfId="6283" xr:uid="{4038CCE7-5FEA-47F0-805C-C72DFE25A503}"/>
    <cellStyle name="20% — акцент2 63" xfId="1294" xr:uid="{00000000-0005-0000-0000-000054010000}"/>
    <cellStyle name="20% — акцент2 63 2" xfId="6303" xr:uid="{0BB132E4-B863-4657-A795-16910DCD677C}"/>
    <cellStyle name="20% — акцент2 64" xfId="1314" xr:uid="{00000000-0005-0000-0000-000055010000}"/>
    <cellStyle name="20% — акцент2 64 2" xfId="6323" xr:uid="{C7771025-1EFB-4A6D-AE8D-12A945CA325C}"/>
    <cellStyle name="20% — акцент2 65" xfId="1334" xr:uid="{00000000-0005-0000-0000-000056010000}"/>
    <cellStyle name="20% — акцент2 65 2" xfId="6343" xr:uid="{C7E1019E-6AF5-4834-8104-1AAB6A8B63C3}"/>
    <cellStyle name="20% — акцент2 66" xfId="1354" xr:uid="{00000000-0005-0000-0000-000057010000}"/>
    <cellStyle name="20% — акцент2 66 2" xfId="6363" xr:uid="{367C1DE6-C43C-45DE-857B-3063EC7BE2F9}"/>
    <cellStyle name="20% — акцент2 67" xfId="1374" xr:uid="{00000000-0005-0000-0000-000058010000}"/>
    <cellStyle name="20% — акцент2 67 2" xfId="6383" xr:uid="{618F926C-434A-469D-8C6F-C842DEDA5871}"/>
    <cellStyle name="20% — акцент2 68" xfId="1394" xr:uid="{00000000-0005-0000-0000-000059010000}"/>
    <cellStyle name="20% — акцент2 68 2" xfId="6403" xr:uid="{BA444087-DEC2-4311-8FD2-747B2BB6F966}"/>
    <cellStyle name="20% — акцент2 69" xfId="1414" xr:uid="{00000000-0005-0000-0000-00005A010000}"/>
    <cellStyle name="20% — акцент2 69 2" xfId="6423" xr:uid="{DCCCA1F6-187D-41AA-A069-708210A7089A}"/>
    <cellStyle name="20% — акцент2 7" xfId="174" xr:uid="{00000000-0005-0000-0000-00005B010000}"/>
    <cellStyle name="20% — акцент2 7 2" xfId="5183" xr:uid="{E529E7F3-3F8A-4D15-AEB7-2C7FA1F177C3}"/>
    <cellStyle name="20% — акцент2 70" xfId="1434" xr:uid="{00000000-0005-0000-0000-00005C010000}"/>
    <cellStyle name="20% — акцент2 70 2" xfId="6443" xr:uid="{631BB4A4-5007-4C10-8200-15BD7F9EAF67}"/>
    <cellStyle name="20% — акцент2 71" xfId="1454" xr:uid="{00000000-0005-0000-0000-00005D010000}"/>
    <cellStyle name="20% — акцент2 71 2" xfId="6463" xr:uid="{61938A3C-AE02-4F7C-8330-6F3A03BAF622}"/>
    <cellStyle name="20% — акцент2 72" xfId="1474" xr:uid="{00000000-0005-0000-0000-00005E010000}"/>
    <cellStyle name="20% — акцент2 72 2" xfId="6483" xr:uid="{59E4582F-B40F-4CC7-BFD8-38E5DFE63972}"/>
    <cellStyle name="20% — акцент2 73" xfId="1494" xr:uid="{00000000-0005-0000-0000-00005F010000}"/>
    <cellStyle name="20% — акцент2 73 2" xfId="6503" xr:uid="{481148BC-B9B0-4D4E-8BCA-64F4114FD1FA}"/>
    <cellStyle name="20% — акцент2 74" xfId="1514" xr:uid="{00000000-0005-0000-0000-000060010000}"/>
    <cellStyle name="20% — акцент2 74 2" xfId="6523" xr:uid="{3050BECA-99AA-47B6-B29C-146B7EB9EE23}"/>
    <cellStyle name="20% — акцент2 75" xfId="1534" xr:uid="{00000000-0005-0000-0000-000061010000}"/>
    <cellStyle name="20% — акцент2 75 2" xfId="6543" xr:uid="{AB20AC10-49B1-4A4F-8FF7-01BAF88411D9}"/>
    <cellStyle name="20% — акцент2 76" xfId="1554" xr:uid="{00000000-0005-0000-0000-000062010000}"/>
    <cellStyle name="20% — акцент2 76 2" xfId="6563" xr:uid="{A118737A-2468-460D-94E4-BD52AA465BBF}"/>
    <cellStyle name="20% — акцент2 77" xfId="1574" xr:uid="{00000000-0005-0000-0000-000063010000}"/>
    <cellStyle name="20% — акцент2 77 2" xfId="6583" xr:uid="{292ECB6F-5D72-43FC-87B3-5B285D4CE000}"/>
    <cellStyle name="20% — акцент2 78" xfId="1594" xr:uid="{00000000-0005-0000-0000-000064010000}"/>
    <cellStyle name="20% — акцент2 78 2" xfId="6603" xr:uid="{6ABD4E62-D04C-49F5-9B6A-6734309D0852}"/>
    <cellStyle name="20% — акцент2 79" xfId="1614" xr:uid="{00000000-0005-0000-0000-000065010000}"/>
    <cellStyle name="20% — акцент2 79 2" xfId="6623" xr:uid="{D8347741-AE3A-4635-B518-AAF251BCD7DC}"/>
    <cellStyle name="20% — акцент2 8" xfId="194" xr:uid="{00000000-0005-0000-0000-000066010000}"/>
    <cellStyle name="20% — акцент2 8 2" xfId="5203" xr:uid="{4E014144-6265-45B9-8D96-165C4B4B1CB9}"/>
    <cellStyle name="20% — акцент2 80" xfId="1634" xr:uid="{00000000-0005-0000-0000-000067010000}"/>
    <cellStyle name="20% — акцент2 80 2" xfId="6643" xr:uid="{0F2C1A8F-C604-4398-8133-B04CF599CB0F}"/>
    <cellStyle name="20% — акцент2 81" xfId="1654" xr:uid="{00000000-0005-0000-0000-000068010000}"/>
    <cellStyle name="20% — акцент2 81 2" xfId="6663" xr:uid="{36866C65-293D-4738-A4BD-DE8ABB375C30}"/>
    <cellStyle name="20% — акцент2 82" xfId="1674" xr:uid="{00000000-0005-0000-0000-000069010000}"/>
    <cellStyle name="20% — акцент2 82 2" xfId="6683" xr:uid="{1784FDA1-85E8-4E9D-9C4A-EBFF50E80CD8}"/>
    <cellStyle name="20% — акцент2 83" xfId="1694" xr:uid="{00000000-0005-0000-0000-00006A010000}"/>
    <cellStyle name="20% — акцент2 83 2" xfId="6703" xr:uid="{80B97055-E76B-43D3-86F1-3BC77AD44B3D}"/>
    <cellStyle name="20% — акцент2 84" xfId="1714" xr:uid="{00000000-0005-0000-0000-00006B010000}"/>
    <cellStyle name="20% — акцент2 84 2" xfId="6723" xr:uid="{A7FE8BFB-C7CC-4062-B4DE-F150826798BD}"/>
    <cellStyle name="20% — акцент2 85" xfId="1734" xr:uid="{00000000-0005-0000-0000-00006C010000}"/>
    <cellStyle name="20% — акцент2 85 2" xfId="6743" xr:uid="{FEE258AE-DB52-4073-BD20-8143874DB0E7}"/>
    <cellStyle name="20% — акцент2 86" xfId="1754" xr:uid="{00000000-0005-0000-0000-00006D010000}"/>
    <cellStyle name="20% — акцент2 86 2" xfId="6763" xr:uid="{672A1CA7-DC26-4245-8349-40220782CDDF}"/>
    <cellStyle name="20% — акцент2 87" xfId="1774" xr:uid="{00000000-0005-0000-0000-00006E010000}"/>
    <cellStyle name="20% — акцент2 87 2" xfId="6783" xr:uid="{A4B1A6A1-E349-4C3E-A459-EE27E14A755D}"/>
    <cellStyle name="20% — акцент2 88" xfId="1794" xr:uid="{00000000-0005-0000-0000-00006F010000}"/>
    <cellStyle name="20% — акцент2 88 2" xfId="6803" xr:uid="{F6DEFFB2-CD36-4643-A6B8-ACE190C8C376}"/>
    <cellStyle name="20% — акцент2 89" xfId="1814" xr:uid="{00000000-0005-0000-0000-000070010000}"/>
    <cellStyle name="20% — акцент2 89 2" xfId="6823" xr:uid="{4966ABAA-12BA-42D2-BC67-AB62F35E290B}"/>
    <cellStyle name="20% — акцент2 9" xfId="214" xr:uid="{00000000-0005-0000-0000-000071010000}"/>
    <cellStyle name="20% — акцент2 9 2" xfId="5223" xr:uid="{A5954231-BFB8-4A65-8309-95B8D925F785}"/>
    <cellStyle name="20% — акцент2 90" xfId="1834" xr:uid="{00000000-0005-0000-0000-000072010000}"/>
    <cellStyle name="20% — акцент2 90 2" xfId="6843" xr:uid="{DB89D9E7-0581-4C44-9D53-195372801910}"/>
    <cellStyle name="20% — акцент2 91" xfId="1854" xr:uid="{00000000-0005-0000-0000-000073010000}"/>
    <cellStyle name="20% — акцент2 91 2" xfId="6863" xr:uid="{6F2A93A9-8500-4119-B1B9-BF7D83D98167}"/>
    <cellStyle name="20% — акцент2 92" xfId="1874" xr:uid="{00000000-0005-0000-0000-000074010000}"/>
    <cellStyle name="20% — акцент2 92 2" xfId="6883" xr:uid="{669C750A-B3B3-4B43-A179-8220ECCD022B}"/>
    <cellStyle name="20% — акцент2 93" xfId="1894" xr:uid="{00000000-0005-0000-0000-000075010000}"/>
    <cellStyle name="20% — акцент2 93 2" xfId="6903" xr:uid="{E9770327-81DE-4A9B-B360-ECEEED386FD6}"/>
    <cellStyle name="20% — акцент2 94" xfId="1914" xr:uid="{00000000-0005-0000-0000-000076010000}"/>
    <cellStyle name="20% — акцент2 94 2" xfId="6923" xr:uid="{EF4B81C5-4B19-4438-B182-4F780F41CA76}"/>
    <cellStyle name="20% — акцент2 95" xfId="1934" xr:uid="{00000000-0005-0000-0000-000077010000}"/>
    <cellStyle name="20% — акцент2 95 2" xfId="6943" xr:uid="{F7280794-7ADD-4A9B-B1DA-9DE2293BB1B8}"/>
    <cellStyle name="20% — акцент2 96" xfId="1954" xr:uid="{00000000-0005-0000-0000-000078010000}"/>
    <cellStyle name="20% — акцент2 96 2" xfId="6963" xr:uid="{E988668A-BA14-4786-B151-40B8DB7D35F6}"/>
    <cellStyle name="20% — акцент2 97" xfId="1974" xr:uid="{00000000-0005-0000-0000-000079010000}"/>
    <cellStyle name="20% — акцент2 97 2" xfId="6983" xr:uid="{751FF297-AA6A-4345-91B8-A290E52615F1}"/>
    <cellStyle name="20% — акцент2 98" xfId="1994" xr:uid="{00000000-0005-0000-0000-00007A010000}"/>
    <cellStyle name="20% — акцент2 98 2" xfId="7003" xr:uid="{072790EA-1327-4831-A15D-99D46B9AC421}"/>
    <cellStyle name="20% — акцент2 99" xfId="2014" xr:uid="{00000000-0005-0000-0000-00007B010000}"/>
    <cellStyle name="20% — акцент2 99 2" xfId="7023" xr:uid="{45186DB4-5F9B-4024-A246-A2DCF5FD3140}"/>
    <cellStyle name="20% — акцент3" xfId="3" builtinId="38" customBuiltin="1"/>
    <cellStyle name="20% — акцент3 10" xfId="237" xr:uid="{00000000-0005-0000-0000-00007D010000}"/>
    <cellStyle name="20% — акцент3 10 2" xfId="5246" xr:uid="{B2F66B7D-750C-4271-A20D-56E659288769}"/>
    <cellStyle name="20% — акцент3 100" xfId="2037" xr:uid="{00000000-0005-0000-0000-00007E010000}"/>
    <cellStyle name="20% — акцент3 100 2" xfId="7046" xr:uid="{99DE9C6E-421C-4B38-89F8-662B74A658CA}"/>
    <cellStyle name="20% — акцент3 101" xfId="2057" xr:uid="{00000000-0005-0000-0000-00007F010000}"/>
    <cellStyle name="20% — акцент3 101 2" xfId="7066" xr:uid="{E42D7DC0-9C6E-4E1C-935C-CA0FD4F15A1C}"/>
    <cellStyle name="20% — акцент3 102" xfId="2077" xr:uid="{00000000-0005-0000-0000-000080010000}"/>
    <cellStyle name="20% — акцент3 102 2" xfId="7086" xr:uid="{00765819-58AC-4682-978A-78F47559AEA8}"/>
    <cellStyle name="20% — акцент3 103" xfId="2097" xr:uid="{00000000-0005-0000-0000-000081010000}"/>
    <cellStyle name="20% — акцент3 103 2" xfId="7106" xr:uid="{77EAED0D-AF1B-488E-A7F5-528769B54980}"/>
    <cellStyle name="20% — акцент3 104" xfId="2117" xr:uid="{00000000-0005-0000-0000-000082010000}"/>
    <cellStyle name="20% — акцент3 104 2" xfId="7126" xr:uid="{5EC99EBC-E7A4-415B-8095-37ABB6BF7081}"/>
    <cellStyle name="20% — акцент3 105" xfId="2137" xr:uid="{00000000-0005-0000-0000-000083010000}"/>
    <cellStyle name="20% — акцент3 105 2" xfId="7146" xr:uid="{F8D50323-AE6D-4EA6-8A3B-66397168C8E6}"/>
    <cellStyle name="20% — акцент3 106" xfId="2157" xr:uid="{00000000-0005-0000-0000-000084010000}"/>
    <cellStyle name="20% — акцент3 106 2" xfId="7166" xr:uid="{58E971E6-AB0E-44C9-8A20-15F0863CDF34}"/>
    <cellStyle name="20% — акцент3 107" xfId="2177" xr:uid="{00000000-0005-0000-0000-000085010000}"/>
    <cellStyle name="20% — акцент3 107 2" xfId="7186" xr:uid="{7A21820F-98A7-47E9-9E43-62D5C2B0FDCE}"/>
    <cellStyle name="20% — акцент3 108" xfId="2197" xr:uid="{00000000-0005-0000-0000-000086010000}"/>
    <cellStyle name="20% — акцент3 108 2" xfId="7206" xr:uid="{AFFE22E6-D41F-4358-B574-DDB87DAA7B52}"/>
    <cellStyle name="20% — акцент3 109" xfId="2217" xr:uid="{00000000-0005-0000-0000-000087010000}"/>
    <cellStyle name="20% — акцент3 109 2" xfId="7226" xr:uid="{77595736-0040-4943-BFC6-8C3C96AAB988}"/>
    <cellStyle name="20% — акцент3 11" xfId="257" xr:uid="{00000000-0005-0000-0000-000088010000}"/>
    <cellStyle name="20% — акцент3 11 2" xfId="5266" xr:uid="{B7C79F5A-2B17-4CA8-A8FD-8EF19862D60E}"/>
    <cellStyle name="20% — акцент3 110" xfId="2237" xr:uid="{00000000-0005-0000-0000-000089010000}"/>
    <cellStyle name="20% — акцент3 110 2" xfId="7246" xr:uid="{9C70CEF2-CFD1-4962-AF54-AD62A5A9E290}"/>
    <cellStyle name="20% — акцент3 111" xfId="2257" xr:uid="{00000000-0005-0000-0000-00008A010000}"/>
    <cellStyle name="20% — акцент3 111 2" xfId="7266" xr:uid="{713554F4-8720-4EA1-9C37-F4123708F673}"/>
    <cellStyle name="20% — акцент3 112" xfId="2277" xr:uid="{00000000-0005-0000-0000-00008B010000}"/>
    <cellStyle name="20% — акцент3 112 2" xfId="7286" xr:uid="{E6A27CF0-62CA-467F-8FEA-7D766D087100}"/>
    <cellStyle name="20% — акцент3 113" xfId="2297" xr:uid="{00000000-0005-0000-0000-00008C010000}"/>
    <cellStyle name="20% — акцент3 113 2" xfId="7306" xr:uid="{B7A92E0F-28EB-49AE-B415-528CD376A0C5}"/>
    <cellStyle name="20% — акцент3 114" xfId="2317" xr:uid="{00000000-0005-0000-0000-00008D010000}"/>
    <cellStyle name="20% — акцент3 114 2" xfId="7326" xr:uid="{A4EFBE3A-A65E-4E8A-848D-4F0D057DF08A}"/>
    <cellStyle name="20% — акцент3 115" xfId="2337" xr:uid="{00000000-0005-0000-0000-00008E010000}"/>
    <cellStyle name="20% — акцент3 115 2" xfId="7346" xr:uid="{66B5237E-3E2C-4C18-95A6-4D0B865472C0}"/>
    <cellStyle name="20% — акцент3 116" xfId="2357" xr:uid="{00000000-0005-0000-0000-00008F010000}"/>
    <cellStyle name="20% — акцент3 116 2" xfId="7366" xr:uid="{9E495316-D117-4D80-8E8B-3C86700B97A1}"/>
    <cellStyle name="20% — акцент3 117" xfId="2377" xr:uid="{00000000-0005-0000-0000-000090010000}"/>
    <cellStyle name="20% — акцент3 117 2" xfId="7386" xr:uid="{A5B215E0-722C-412A-A00D-C36AC2393B2C}"/>
    <cellStyle name="20% — акцент3 118" xfId="2397" xr:uid="{00000000-0005-0000-0000-000091010000}"/>
    <cellStyle name="20% — акцент3 118 2" xfId="7406" xr:uid="{D824A4BD-0EC1-4309-A2D5-9E02DADE5B15}"/>
    <cellStyle name="20% — акцент3 119" xfId="2417" xr:uid="{00000000-0005-0000-0000-000092010000}"/>
    <cellStyle name="20% — акцент3 119 2" xfId="7426" xr:uid="{50B42262-E553-4B8F-8968-7B0E098E5DD0}"/>
    <cellStyle name="20% — акцент3 12" xfId="277" xr:uid="{00000000-0005-0000-0000-000093010000}"/>
    <cellStyle name="20% — акцент3 12 2" xfId="5286" xr:uid="{F23511AF-D06E-403D-A83E-C4F4A27D0933}"/>
    <cellStyle name="20% — акцент3 120" xfId="2437" xr:uid="{00000000-0005-0000-0000-000094010000}"/>
    <cellStyle name="20% — акцент3 120 2" xfId="7446" xr:uid="{CF0F60D9-1DEE-4356-B94A-072894404B08}"/>
    <cellStyle name="20% — акцент3 121" xfId="2457" xr:uid="{00000000-0005-0000-0000-000095010000}"/>
    <cellStyle name="20% — акцент3 121 2" xfId="7466" xr:uid="{5E104686-17D5-4921-95AD-5826C154B276}"/>
    <cellStyle name="20% — акцент3 122" xfId="2477" xr:uid="{00000000-0005-0000-0000-000096010000}"/>
    <cellStyle name="20% — акцент3 122 2" xfId="7486" xr:uid="{9E6647B0-9C07-4C89-A3BC-A88A8290EE01}"/>
    <cellStyle name="20% — акцент3 123" xfId="2497" xr:uid="{00000000-0005-0000-0000-000097010000}"/>
    <cellStyle name="20% — акцент3 123 2" xfId="7506" xr:uid="{6EEC2200-A0BB-4D23-B5AF-CE6F0D81FF35}"/>
    <cellStyle name="20% — акцент3 124" xfId="2517" xr:uid="{00000000-0005-0000-0000-000098010000}"/>
    <cellStyle name="20% — акцент3 124 2" xfId="7526" xr:uid="{1AA34E48-0E5C-4E7E-B43E-55E32BDFE2AA}"/>
    <cellStyle name="20% — акцент3 125" xfId="2537" xr:uid="{00000000-0005-0000-0000-000099010000}"/>
    <cellStyle name="20% — акцент3 125 2" xfId="7546" xr:uid="{8F167438-64E3-4119-9DB3-805D0E1535E2}"/>
    <cellStyle name="20% — акцент3 126" xfId="2557" xr:uid="{00000000-0005-0000-0000-00009A010000}"/>
    <cellStyle name="20% — акцент3 126 2" xfId="7566" xr:uid="{157ACC9C-80F2-47D7-BE5C-6921351F9CFE}"/>
    <cellStyle name="20% — акцент3 127" xfId="2577" xr:uid="{00000000-0005-0000-0000-00009B010000}"/>
    <cellStyle name="20% — акцент3 127 2" xfId="7586" xr:uid="{CD2C4573-35D0-445C-862E-E749D18161B7}"/>
    <cellStyle name="20% — акцент3 128" xfId="2597" xr:uid="{00000000-0005-0000-0000-00009C010000}"/>
    <cellStyle name="20% — акцент3 128 2" xfId="7606" xr:uid="{596EBCF9-CCFE-4CD6-8C14-BD64C55A2B8A}"/>
    <cellStyle name="20% — акцент3 129" xfId="2617" xr:uid="{00000000-0005-0000-0000-00009D010000}"/>
    <cellStyle name="20% — акцент3 129 2" xfId="7626" xr:uid="{7CD20038-ECE8-4AB6-A3BB-7450975B290E}"/>
    <cellStyle name="20% — акцент3 13" xfId="297" xr:uid="{00000000-0005-0000-0000-00009E010000}"/>
    <cellStyle name="20% — акцент3 13 2" xfId="5306" xr:uid="{26B07E9C-BD6B-464B-8BFD-3DF24898B872}"/>
    <cellStyle name="20% — акцент3 130" xfId="2637" xr:uid="{00000000-0005-0000-0000-00009F010000}"/>
    <cellStyle name="20% — акцент3 130 2" xfId="7646" xr:uid="{3A58AF0F-E199-493B-9CA4-BFCF734A4DE2}"/>
    <cellStyle name="20% — акцент3 131" xfId="2657" xr:uid="{00000000-0005-0000-0000-0000A0010000}"/>
    <cellStyle name="20% — акцент3 131 2" xfId="7666" xr:uid="{A1628EE3-A277-4C54-91F4-771B83491B80}"/>
    <cellStyle name="20% — акцент3 132" xfId="2677" xr:uid="{00000000-0005-0000-0000-0000A1010000}"/>
    <cellStyle name="20% — акцент3 132 2" xfId="7686" xr:uid="{A85CF56D-9B45-44D1-BF92-AB439B68B141}"/>
    <cellStyle name="20% — акцент3 133" xfId="2697" xr:uid="{00000000-0005-0000-0000-0000A2010000}"/>
    <cellStyle name="20% — акцент3 133 2" xfId="7706" xr:uid="{78EA16C4-7088-4D83-9078-FEB00AB92BB4}"/>
    <cellStyle name="20% — акцент3 134" xfId="2717" xr:uid="{00000000-0005-0000-0000-0000A3010000}"/>
    <cellStyle name="20% — акцент3 134 2" xfId="7726" xr:uid="{63AD7F80-82E6-4CAE-8AE7-555F220BCA76}"/>
    <cellStyle name="20% — акцент3 135" xfId="2737" xr:uid="{00000000-0005-0000-0000-0000A4010000}"/>
    <cellStyle name="20% — акцент3 135 2" xfId="7746" xr:uid="{15AD5E11-7CDC-4768-A765-AC964AD048E2}"/>
    <cellStyle name="20% — акцент3 136" xfId="2757" xr:uid="{00000000-0005-0000-0000-0000A5010000}"/>
    <cellStyle name="20% — акцент3 136 2" xfId="7766" xr:uid="{3F808DAE-13E8-4774-97AB-D7CBFF2BEA5C}"/>
    <cellStyle name="20% — акцент3 137" xfId="2778" xr:uid="{00000000-0005-0000-0000-0000A6010000}"/>
    <cellStyle name="20% — акцент3 137 2" xfId="7787" xr:uid="{79383890-5D9D-44FB-B07D-B381CD03885F}"/>
    <cellStyle name="20% — акцент3 138" xfId="2798" xr:uid="{00000000-0005-0000-0000-0000A7010000}"/>
    <cellStyle name="20% — акцент3 138 2" xfId="7807" xr:uid="{D5BAAEF0-315C-4078-93E8-D90A5D12C313}"/>
    <cellStyle name="20% — акцент3 139" xfId="2818" xr:uid="{00000000-0005-0000-0000-0000A8010000}"/>
    <cellStyle name="20% — акцент3 139 2" xfId="7827" xr:uid="{0C71C4FC-557F-4DAA-BA66-AB4168CB2B13}"/>
    <cellStyle name="20% — акцент3 14" xfId="317" xr:uid="{00000000-0005-0000-0000-0000A9010000}"/>
    <cellStyle name="20% — акцент3 14 2" xfId="5326" xr:uid="{24FED682-634E-4E27-AC91-AE18B5A31236}"/>
    <cellStyle name="20% — акцент3 140" xfId="2838" xr:uid="{00000000-0005-0000-0000-0000AA010000}"/>
    <cellStyle name="20% — акцент3 140 2" xfId="7847" xr:uid="{091514D6-F409-46F3-9031-DA927DC04E2F}"/>
    <cellStyle name="20% — акцент3 141" xfId="2858" xr:uid="{00000000-0005-0000-0000-0000AB010000}"/>
    <cellStyle name="20% — акцент3 141 2" xfId="7867" xr:uid="{92422FA2-5201-47D2-BCAF-13609FE073C5}"/>
    <cellStyle name="20% — акцент3 142" xfId="2878" xr:uid="{00000000-0005-0000-0000-0000AC010000}"/>
    <cellStyle name="20% — акцент3 142 2" xfId="7887" xr:uid="{B52E6390-688D-4545-AFDF-36A370AD6540}"/>
    <cellStyle name="20% — акцент3 143" xfId="2898" xr:uid="{00000000-0005-0000-0000-0000AD010000}"/>
    <cellStyle name="20% — акцент3 143 2" xfId="7907" xr:uid="{EDBD6B2D-E3F4-45E6-BE3A-FCC2157968E6}"/>
    <cellStyle name="20% — акцент3 144" xfId="2918" xr:uid="{00000000-0005-0000-0000-0000AE010000}"/>
    <cellStyle name="20% — акцент3 144 2" xfId="7927" xr:uid="{51521775-09F6-4A9E-98F7-2D57F5AA1C5E}"/>
    <cellStyle name="20% — акцент3 145" xfId="2938" xr:uid="{00000000-0005-0000-0000-0000AF010000}"/>
    <cellStyle name="20% — акцент3 145 2" xfId="7947" xr:uid="{5FB73389-4781-4E5F-A80D-DCABBB110EE5}"/>
    <cellStyle name="20% — акцент3 146" xfId="2958" xr:uid="{00000000-0005-0000-0000-0000B0010000}"/>
    <cellStyle name="20% — акцент3 146 2" xfId="7967" xr:uid="{49EEAB53-08E5-4227-B775-A07EBE21B1DF}"/>
    <cellStyle name="20% — акцент3 147" xfId="2978" xr:uid="{00000000-0005-0000-0000-0000B1010000}"/>
    <cellStyle name="20% — акцент3 147 2" xfId="7987" xr:uid="{DF25B91C-AB31-469B-9C83-05727A76FC7B}"/>
    <cellStyle name="20% — акцент3 148" xfId="2998" xr:uid="{00000000-0005-0000-0000-0000B2010000}"/>
    <cellStyle name="20% — акцент3 148 2" xfId="8007" xr:uid="{3A363D98-A0FC-4F03-B6BE-55E139DCDC39}"/>
    <cellStyle name="20% — акцент3 149" xfId="3018" xr:uid="{00000000-0005-0000-0000-0000B3010000}"/>
    <cellStyle name="20% — акцент3 149 2" xfId="8027" xr:uid="{6713A4BF-8066-4505-B7E3-BCC6C5F07D6F}"/>
    <cellStyle name="20% — акцент3 15" xfId="337" xr:uid="{00000000-0005-0000-0000-0000B4010000}"/>
    <cellStyle name="20% — акцент3 15 2" xfId="5346" xr:uid="{C4A08B46-7704-4C27-952B-3E44A0D6E25E}"/>
    <cellStyle name="20% — акцент3 150" xfId="3038" xr:uid="{00000000-0005-0000-0000-0000B5010000}"/>
    <cellStyle name="20% — акцент3 150 2" xfId="8047" xr:uid="{01ADC063-CA81-4A56-8AA0-00A589767129}"/>
    <cellStyle name="20% — акцент3 151" xfId="3058" xr:uid="{00000000-0005-0000-0000-0000B6010000}"/>
    <cellStyle name="20% — акцент3 151 2" xfId="8067" xr:uid="{3C6F8B52-A313-4EEB-9B4D-10C9ED359F17}"/>
    <cellStyle name="20% — акцент3 152" xfId="3078" xr:uid="{00000000-0005-0000-0000-0000B7010000}"/>
    <cellStyle name="20% — акцент3 152 2" xfId="8087" xr:uid="{A5CD5E77-F4D3-4AF4-B87A-3F70937A65C7}"/>
    <cellStyle name="20% — акцент3 153" xfId="3098" xr:uid="{00000000-0005-0000-0000-0000B8010000}"/>
    <cellStyle name="20% — акцент3 153 2" xfId="8107" xr:uid="{728DC162-8481-44C7-8E52-8C43B0095EC8}"/>
    <cellStyle name="20% — акцент3 154" xfId="3118" xr:uid="{00000000-0005-0000-0000-0000B9010000}"/>
    <cellStyle name="20% — акцент3 154 2" xfId="8127" xr:uid="{B9F657E6-74F9-47B2-85AF-C54B89FFCA61}"/>
    <cellStyle name="20% — акцент3 155" xfId="3138" xr:uid="{00000000-0005-0000-0000-0000BA010000}"/>
    <cellStyle name="20% — акцент3 155 2" xfId="8147" xr:uid="{AD196D29-B569-4D76-9D8A-B741941F3F0A}"/>
    <cellStyle name="20% — акцент3 156" xfId="3158" xr:uid="{00000000-0005-0000-0000-0000BB010000}"/>
    <cellStyle name="20% — акцент3 156 2" xfId="8167" xr:uid="{D58D051A-3E82-44D2-9252-E422C86683F9}"/>
    <cellStyle name="20% — акцент3 157" xfId="3178" xr:uid="{00000000-0005-0000-0000-0000BC010000}"/>
    <cellStyle name="20% — акцент3 157 2" xfId="8187" xr:uid="{BA37B416-D0D5-47FD-9445-D3B3019AA808}"/>
    <cellStyle name="20% — акцент3 158" xfId="3198" xr:uid="{00000000-0005-0000-0000-0000BD010000}"/>
    <cellStyle name="20% — акцент3 158 2" xfId="8207" xr:uid="{C1590427-7FB9-4709-B4C3-56DFDFD927CD}"/>
    <cellStyle name="20% — акцент3 159" xfId="3218" xr:uid="{00000000-0005-0000-0000-0000BE010000}"/>
    <cellStyle name="20% — акцент3 159 2" xfId="8227" xr:uid="{3EAE6576-ED36-426D-A0B6-C306B5EC4265}"/>
    <cellStyle name="20% — акцент3 16" xfId="357" xr:uid="{00000000-0005-0000-0000-0000BF010000}"/>
    <cellStyle name="20% — акцент3 16 2" xfId="5366" xr:uid="{5A0428A2-F574-4996-9657-AF7758F521F6}"/>
    <cellStyle name="20% — акцент3 160" xfId="3238" xr:uid="{00000000-0005-0000-0000-0000C0010000}"/>
    <cellStyle name="20% — акцент3 160 2" xfId="8247" xr:uid="{1F1D52E1-D2FC-464A-AEC3-BD2E68B220C2}"/>
    <cellStyle name="20% — акцент3 161" xfId="3258" xr:uid="{00000000-0005-0000-0000-0000C1010000}"/>
    <cellStyle name="20% — акцент3 161 2" xfId="8267" xr:uid="{7F22613B-EFB6-4791-A638-6B104C182E2D}"/>
    <cellStyle name="20% — акцент3 162" xfId="3278" xr:uid="{00000000-0005-0000-0000-0000C2010000}"/>
    <cellStyle name="20% — акцент3 162 2" xfId="8287" xr:uid="{84166E0D-FE5A-47C0-A8AC-CDABFF892B46}"/>
    <cellStyle name="20% — акцент3 163" xfId="3298" xr:uid="{00000000-0005-0000-0000-0000C3010000}"/>
    <cellStyle name="20% — акцент3 163 2" xfId="8307" xr:uid="{1D30FD12-A713-4D79-A36F-85367999F2F2}"/>
    <cellStyle name="20% — акцент3 164" xfId="3318" xr:uid="{00000000-0005-0000-0000-0000C4010000}"/>
    <cellStyle name="20% — акцент3 164 2" xfId="8327" xr:uid="{2E9C63FB-5598-461B-9D9C-94D8CEE306BA}"/>
    <cellStyle name="20% — акцент3 165" xfId="3338" xr:uid="{00000000-0005-0000-0000-0000C5010000}"/>
    <cellStyle name="20% — акцент3 165 2" xfId="8347" xr:uid="{C0BD17D4-C060-481F-A30B-FFECA5558243}"/>
    <cellStyle name="20% — акцент3 166" xfId="3358" xr:uid="{00000000-0005-0000-0000-0000C6010000}"/>
    <cellStyle name="20% — акцент3 166 2" xfId="8367" xr:uid="{4D3D1B2C-0828-4239-BC5F-675E4648FBAF}"/>
    <cellStyle name="20% — акцент3 167" xfId="3378" xr:uid="{00000000-0005-0000-0000-0000C7010000}"/>
    <cellStyle name="20% — акцент3 167 2" xfId="8387" xr:uid="{63169D20-8F8B-40BA-9363-08CA96C23C23}"/>
    <cellStyle name="20% — акцент3 168" xfId="3398" xr:uid="{00000000-0005-0000-0000-0000C8010000}"/>
    <cellStyle name="20% — акцент3 168 2" xfId="8407" xr:uid="{96AAF1F6-DA8C-442B-97EA-5A9C7B9768B5}"/>
    <cellStyle name="20% — акцент3 169" xfId="3418" xr:uid="{00000000-0005-0000-0000-0000C9010000}"/>
    <cellStyle name="20% — акцент3 169 2" xfId="8427" xr:uid="{667161C1-6697-42E1-A171-3743890C5925}"/>
    <cellStyle name="20% — акцент3 17" xfId="377" xr:uid="{00000000-0005-0000-0000-0000CA010000}"/>
    <cellStyle name="20% — акцент3 17 2" xfId="5386" xr:uid="{8439FBAD-3985-43C6-AE38-96200A3711C2}"/>
    <cellStyle name="20% — акцент3 170" xfId="3438" xr:uid="{00000000-0005-0000-0000-0000CB010000}"/>
    <cellStyle name="20% — акцент3 170 2" xfId="8447" xr:uid="{C1B51105-427E-4FF2-94A2-5E2E4AF90A50}"/>
    <cellStyle name="20% — акцент3 171" xfId="3458" xr:uid="{00000000-0005-0000-0000-0000CC010000}"/>
    <cellStyle name="20% — акцент3 171 2" xfId="8467" xr:uid="{F6C5B498-364B-49D9-88FC-A731483F8F87}"/>
    <cellStyle name="20% — акцент3 172" xfId="3478" xr:uid="{00000000-0005-0000-0000-0000CD010000}"/>
    <cellStyle name="20% — акцент3 172 2" xfId="8487" xr:uid="{FC4618E0-BDBA-4BF6-84E9-CA3A1A860BB0}"/>
    <cellStyle name="20% — акцент3 173" xfId="3498" xr:uid="{00000000-0005-0000-0000-0000CE010000}"/>
    <cellStyle name="20% — акцент3 173 2" xfId="8507" xr:uid="{A8014A38-8EAC-4C41-8ABF-2AB93671AFEB}"/>
    <cellStyle name="20% — акцент3 174" xfId="3518" xr:uid="{00000000-0005-0000-0000-0000CF010000}"/>
    <cellStyle name="20% — акцент3 174 2" xfId="8527" xr:uid="{78022237-85E0-47BE-B11E-C492512F8132}"/>
    <cellStyle name="20% — акцент3 175" xfId="3538" xr:uid="{00000000-0005-0000-0000-0000D0010000}"/>
    <cellStyle name="20% — акцент3 175 2" xfId="8547" xr:uid="{34010EB5-0EBD-498D-919D-AC5FE6BC9017}"/>
    <cellStyle name="20% — акцент3 176" xfId="3558" xr:uid="{00000000-0005-0000-0000-0000D1010000}"/>
    <cellStyle name="20% — акцент3 176 2" xfId="8567" xr:uid="{8E5E1609-E76D-43A8-B833-99266EEA25D1}"/>
    <cellStyle name="20% — акцент3 177" xfId="3578" xr:uid="{00000000-0005-0000-0000-0000D2010000}"/>
    <cellStyle name="20% — акцент3 177 2" xfId="8587" xr:uid="{B62ADCDC-B1B8-4A8A-BD72-2D8013DC975F}"/>
    <cellStyle name="20% — акцент3 178" xfId="3598" xr:uid="{00000000-0005-0000-0000-0000D3010000}"/>
    <cellStyle name="20% — акцент3 178 2" xfId="8607" xr:uid="{3284BE32-8B4C-4F19-A6FD-65825C4C34D7}"/>
    <cellStyle name="20% — акцент3 179" xfId="3618" xr:uid="{00000000-0005-0000-0000-0000D4010000}"/>
    <cellStyle name="20% — акцент3 179 2" xfId="8627" xr:uid="{C7520DD4-936B-455A-99D7-7377B8F8DF88}"/>
    <cellStyle name="20% — акцент3 18" xfId="397" xr:uid="{00000000-0005-0000-0000-0000D5010000}"/>
    <cellStyle name="20% — акцент3 18 2" xfId="5406" xr:uid="{799E75E3-8BF1-452F-AE28-948E5938EF4C}"/>
    <cellStyle name="20% — акцент3 180" xfId="3638" xr:uid="{00000000-0005-0000-0000-0000D6010000}"/>
    <cellStyle name="20% — акцент3 180 2" xfId="8647" xr:uid="{80CAAD1D-D239-43BF-8C7E-1F794323647A}"/>
    <cellStyle name="20% — акцент3 181" xfId="3658" xr:uid="{00000000-0005-0000-0000-0000D7010000}"/>
    <cellStyle name="20% — акцент3 181 2" xfId="8667" xr:uid="{26811880-C179-4095-A71E-DF012270DCA4}"/>
    <cellStyle name="20% — акцент3 182" xfId="3678" xr:uid="{00000000-0005-0000-0000-0000D8010000}"/>
    <cellStyle name="20% — акцент3 182 2" xfId="8687" xr:uid="{4EAD6599-DBAF-416F-8567-D73F54033FAE}"/>
    <cellStyle name="20% — акцент3 183" xfId="3698" xr:uid="{00000000-0005-0000-0000-0000D9010000}"/>
    <cellStyle name="20% — акцент3 183 2" xfId="8707" xr:uid="{1F70781E-B0CA-4B5A-9C4D-DC7FD966F225}"/>
    <cellStyle name="20% — акцент3 184" xfId="3718" xr:uid="{00000000-0005-0000-0000-0000DA010000}"/>
    <cellStyle name="20% — акцент3 184 2" xfId="8727" xr:uid="{0AECD286-B1D5-488B-8CF8-148ECCC0B79F}"/>
    <cellStyle name="20% — акцент3 185" xfId="3738" xr:uid="{00000000-0005-0000-0000-0000DB010000}"/>
    <cellStyle name="20% — акцент3 185 2" xfId="8747" xr:uid="{DE2AA882-7012-4B1B-B00B-5CB74ACA35C1}"/>
    <cellStyle name="20% — акцент3 186" xfId="3758" xr:uid="{00000000-0005-0000-0000-0000DC010000}"/>
    <cellStyle name="20% — акцент3 186 2" xfId="8767" xr:uid="{E8FABE26-F480-4D30-BFF1-B54B5B512CED}"/>
    <cellStyle name="20% — акцент3 187" xfId="3778" xr:uid="{00000000-0005-0000-0000-0000DD010000}"/>
    <cellStyle name="20% — акцент3 187 2" xfId="8787" xr:uid="{05AD179B-9AB4-47DA-9EAF-971891A8C490}"/>
    <cellStyle name="20% — акцент3 188" xfId="3798" xr:uid="{00000000-0005-0000-0000-0000DE010000}"/>
    <cellStyle name="20% — акцент3 188 2" xfId="8807" xr:uid="{9FED3299-3A08-43C3-B93E-229F9140B04B}"/>
    <cellStyle name="20% — акцент3 189" xfId="3818" xr:uid="{00000000-0005-0000-0000-0000DF010000}"/>
    <cellStyle name="20% — акцент3 189 2" xfId="8827" xr:uid="{69D6C6BC-6908-4D37-B9D1-EE390CDABA3D}"/>
    <cellStyle name="20% — акцент3 19" xfId="417" xr:uid="{00000000-0005-0000-0000-0000E0010000}"/>
    <cellStyle name="20% — акцент3 19 2" xfId="5426" xr:uid="{DC8B3A93-759D-4B67-BD02-0D32354DA5B2}"/>
    <cellStyle name="20% — акцент3 190" xfId="3838" xr:uid="{00000000-0005-0000-0000-0000E1010000}"/>
    <cellStyle name="20% — акцент3 190 2" xfId="8847" xr:uid="{ADDAC80B-2B74-41CF-BD87-2DBDF511BEB2}"/>
    <cellStyle name="20% — акцент3 191" xfId="3858" xr:uid="{00000000-0005-0000-0000-00000E0F0000}"/>
    <cellStyle name="20% — акцент3 191 2" xfId="8867" xr:uid="{3AEE594F-B66A-4593-93DA-9B27DCD7184C}"/>
    <cellStyle name="20% — акцент3 192" xfId="3878" xr:uid="{00000000-0005-0000-0000-0000220F0000}"/>
    <cellStyle name="20% — акцент3 192 2" xfId="8887" xr:uid="{A1AB1739-ABC7-460A-995A-57FE24C8F848}"/>
    <cellStyle name="20% — акцент3 193" xfId="3898" xr:uid="{00000000-0005-0000-0000-0000360F0000}"/>
    <cellStyle name="20% — акцент3 193 2" xfId="8907" xr:uid="{D437BA45-A24B-4272-9757-717D543CD913}"/>
    <cellStyle name="20% — акцент3 194" xfId="3918" xr:uid="{00000000-0005-0000-0000-00004A0F0000}"/>
    <cellStyle name="20% — акцент3 194 2" xfId="8927" xr:uid="{D1C49780-63BF-4EC3-817C-DDE8C4261D5C}"/>
    <cellStyle name="20% — акцент3 195" xfId="3938" xr:uid="{00000000-0005-0000-0000-00005E0F0000}"/>
    <cellStyle name="20% — акцент3 195 2" xfId="8947" xr:uid="{A6249DD6-3C38-45F4-8586-73D23122519D}"/>
    <cellStyle name="20% — акцент3 196" xfId="3958" xr:uid="{00000000-0005-0000-0000-0000720F0000}"/>
    <cellStyle name="20% — акцент3 196 2" xfId="8967" xr:uid="{60D2913E-1217-4AE6-A15D-E6FEDB727052}"/>
    <cellStyle name="20% — акцент3 197" xfId="3978" xr:uid="{00000000-0005-0000-0000-0000860F0000}"/>
    <cellStyle name="20% — акцент3 197 2" xfId="8987" xr:uid="{0409489D-5B4F-42A6-B14E-1DCE14CE1BE1}"/>
    <cellStyle name="20% — акцент3 198" xfId="3998" xr:uid="{00000000-0005-0000-0000-00009A0F0000}"/>
    <cellStyle name="20% — акцент3 198 2" xfId="9007" xr:uid="{AF837558-6A53-4477-A92E-7EBF5DF16923}"/>
    <cellStyle name="20% — акцент3 199" xfId="4018" xr:uid="{00000000-0005-0000-0000-0000AE0F0000}"/>
    <cellStyle name="20% — акцент3 199 2" xfId="9027" xr:uid="{0FB64523-1312-400F-A9D4-A4FB7EBC1523}"/>
    <cellStyle name="20% — акцент3 2" xfId="74" xr:uid="{00000000-0005-0000-0000-0000E2010000}"/>
    <cellStyle name="20% — акцент3 2 2" xfId="5090" xr:uid="{C3568CFE-99C0-4226-9E47-2A16466593F6}"/>
    <cellStyle name="20% — акцент3 20" xfId="437" xr:uid="{00000000-0005-0000-0000-0000E3010000}"/>
    <cellStyle name="20% — акцент3 20 2" xfId="5446" xr:uid="{8F75B26F-D88A-4B36-B4E2-FC75DA34F043}"/>
    <cellStyle name="20% — акцент3 200" xfId="4038" xr:uid="{00000000-0005-0000-0000-0000C20F0000}"/>
    <cellStyle name="20% — акцент3 200 2" xfId="9047" xr:uid="{BDC246CD-FB93-4257-85DF-9F98D083479C}"/>
    <cellStyle name="20% — акцент3 201" xfId="4058" xr:uid="{00000000-0005-0000-0000-0000D60F0000}"/>
    <cellStyle name="20% — акцент3 201 2" xfId="9067" xr:uid="{5438B205-B6D3-4D8A-A052-68DB911A599D}"/>
    <cellStyle name="20% — акцент3 202" xfId="4078" xr:uid="{00000000-0005-0000-0000-0000EA0F0000}"/>
    <cellStyle name="20% — акцент3 202 2" xfId="9087" xr:uid="{CBD6F30F-2312-4D11-A2F4-989894D342A6}"/>
    <cellStyle name="20% — акцент3 203" xfId="4098" xr:uid="{00000000-0005-0000-0000-0000FE0F0000}"/>
    <cellStyle name="20% — акцент3 203 2" xfId="9107" xr:uid="{0ADB380D-3D72-444A-81D1-5BAA6973D031}"/>
    <cellStyle name="20% — акцент3 204" xfId="4118" xr:uid="{00000000-0005-0000-0000-000012100000}"/>
    <cellStyle name="20% — акцент3 204 2" xfId="9127" xr:uid="{DF4B3A5F-3B6A-40C6-9A22-F869942CB631}"/>
    <cellStyle name="20% — акцент3 205" xfId="4138" xr:uid="{00000000-0005-0000-0000-000026100000}"/>
    <cellStyle name="20% — акцент3 205 2" xfId="9147" xr:uid="{8277D670-DA22-4CEB-A079-3EDB46169FC5}"/>
    <cellStyle name="20% — акцент3 206" xfId="4158" xr:uid="{00000000-0005-0000-0000-00003A100000}"/>
    <cellStyle name="20% — акцент3 206 2" xfId="9167" xr:uid="{34EA5E75-2D3B-4308-8215-7D32BCF90302}"/>
    <cellStyle name="20% — акцент3 207" xfId="4178" xr:uid="{00000000-0005-0000-0000-00004E100000}"/>
    <cellStyle name="20% — акцент3 207 2" xfId="9187" xr:uid="{B95624FD-F9BE-4B3A-9634-11EEC63E4A04}"/>
    <cellStyle name="20% — акцент3 208" xfId="4198" xr:uid="{00000000-0005-0000-0000-000062100000}"/>
    <cellStyle name="20% — акцент3 208 2" xfId="9207" xr:uid="{97EE6BB9-3710-4543-9EC5-EF3389A07FDB}"/>
    <cellStyle name="20% — акцент3 209" xfId="4218" xr:uid="{00000000-0005-0000-0000-000076100000}"/>
    <cellStyle name="20% — акцент3 209 2" xfId="9227" xr:uid="{941F538B-F920-4899-B1F5-F034A7461D20}"/>
    <cellStyle name="20% — акцент3 21" xfId="457" xr:uid="{00000000-0005-0000-0000-0000E4010000}"/>
    <cellStyle name="20% — акцент3 21 2" xfId="5466" xr:uid="{DB51B714-9F37-40B6-B154-4EF2B0BAF993}"/>
    <cellStyle name="20% — акцент3 210" xfId="4238" xr:uid="{00000000-0005-0000-0000-00008A100000}"/>
    <cellStyle name="20% — акцент3 210 2" xfId="9247" xr:uid="{C3851920-D6C0-4BA1-95B1-47F7178C2C60}"/>
    <cellStyle name="20% — акцент3 211" xfId="4258" xr:uid="{00000000-0005-0000-0000-00009E100000}"/>
    <cellStyle name="20% — акцент3 211 2" xfId="9267" xr:uid="{3B77CD83-C470-4D5B-938C-0D52642A50C1}"/>
    <cellStyle name="20% — акцент3 212" xfId="4278" xr:uid="{00000000-0005-0000-0000-0000B2100000}"/>
    <cellStyle name="20% — акцент3 212 2" xfId="9287" xr:uid="{45983AB6-9646-4E8E-8F3E-4FC5FF1EE986}"/>
    <cellStyle name="20% — акцент3 213" xfId="4298" xr:uid="{00000000-0005-0000-0000-0000C6100000}"/>
    <cellStyle name="20% — акцент3 213 2" xfId="9307" xr:uid="{D25A1FB3-74E9-435B-9376-3F7F5EF93A08}"/>
    <cellStyle name="20% — акцент3 214" xfId="4318" xr:uid="{00000000-0005-0000-0000-0000DA100000}"/>
    <cellStyle name="20% — акцент3 214 2" xfId="9327" xr:uid="{851D3DC0-277F-427E-A1FB-7CFE0A7CE637}"/>
    <cellStyle name="20% — акцент3 215" xfId="4338" xr:uid="{00000000-0005-0000-0000-0000EE100000}"/>
    <cellStyle name="20% — акцент3 215 2" xfId="9347" xr:uid="{0A1B5FD2-D493-4038-BDA0-4FD85FFD5BF7}"/>
    <cellStyle name="20% — акцент3 216" xfId="4358" xr:uid="{00000000-0005-0000-0000-000002110000}"/>
    <cellStyle name="20% — акцент3 216 2" xfId="9367" xr:uid="{0AA54674-E609-4325-8341-9380808CC9F9}"/>
    <cellStyle name="20% — акцент3 217" xfId="4378" xr:uid="{00000000-0005-0000-0000-000016110000}"/>
    <cellStyle name="20% — акцент3 217 2" xfId="9387" xr:uid="{B01EB371-BD61-440F-A035-FEAE723C8529}"/>
    <cellStyle name="20% — акцент3 218" xfId="4398" xr:uid="{00000000-0005-0000-0000-00002A110000}"/>
    <cellStyle name="20% — акцент3 218 2" xfId="9407" xr:uid="{B4D6A52F-E766-49AC-97F6-07285EB6B9C2}"/>
    <cellStyle name="20% — акцент3 219" xfId="4418" xr:uid="{00000000-0005-0000-0000-00003E110000}"/>
    <cellStyle name="20% — акцент3 219 2" xfId="9427" xr:uid="{7AE2A32F-1884-400E-B374-39723831CF22}"/>
    <cellStyle name="20% — акцент3 22" xfId="477" xr:uid="{00000000-0005-0000-0000-0000E5010000}"/>
    <cellStyle name="20% — акцент3 22 2" xfId="5486" xr:uid="{9BAF85B2-1A92-4FD0-94F5-8DF096F8CFAC}"/>
    <cellStyle name="20% — акцент3 220" xfId="4438" xr:uid="{00000000-0005-0000-0000-000052110000}"/>
    <cellStyle name="20% — акцент3 220 2" xfId="9447" xr:uid="{9535EBA2-C44F-4790-B97D-0A89411236DB}"/>
    <cellStyle name="20% — акцент3 221" xfId="4458" xr:uid="{00000000-0005-0000-0000-000066110000}"/>
    <cellStyle name="20% — акцент3 221 2" xfId="9467" xr:uid="{A3CDE43C-449F-404B-AAFB-90F91FC16559}"/>
    <cellStyle name="20% — акцент3 222" xfId="4478" xr:uid="{00000000-0005-0000-0000-00007A110000}"/>
    <cellStyle name="20% — акцент3 222 2" xfId="9487" xr:uid="{491AC007-543A-46BF-8253-B8B42951CD0A}"/>
    <cellStyle name="20% — акцент3 223" xfId="4498" xr:uid="{00000000-0005-0000-0000-00008E110000}"/>
    <cellStyle name="20% — акцент3 223 2" xfId="9507" xr:uid="{72E2295B-3410-4F3C-87B3-B16D2C29641B}"/>
    <cellStyle name="20% — акцент3 224" xfId="4518" xr:uid="{00000000-0005-0000-0000-0000A2110000}"/>
    <cellStyle name="20% — акцент3 224 2" xfId="9527" xr:uid="{9BE13A4F-E1EE-4869-A64D-C4E29449784A}"/>
    <cellStyle name="20% — акцент3 225" xfId="4538" xr:uid="{00000000-0005-0000-0000-0000B6110000}"/>
    <cellStyle name="20% — акцент3 225 2" xfId="9547" xr:uid="{0EDC556B-FF3F-41DF-8A06-5F88715F43D1}"/>
    <cellStyle name="20% — акцент3 226" xfId="4558" xr:uid="{00000000-0005-0000-0000-0000CA110000}"/>
    <cellStyle name="20% — акцент3 226 2" xfId="9567" xr:uid="{AE231BE6-BA64-41AB-9CFF-ED5D327F9BE9}"/>
    <cellStyle name="20% — акцент3 227" xfId="4578" xr:uid="{00000000-0005-0000-0000-0000DE110000}"/>
    <cellStyle name="20% — акцент3 227 2" xfId="9587" xr:uid="{BC7A5D9E-0D17-43D4-982D-A79BAFBDB56A}"/>
    <cellStyle name="20% — акцент3 228" xfId="4598" xr:uid="{00000000-0005-0000-0000-0000F2110000}"/>
    <cellStyle name="20% — акцент3 228 2" xfId="9607" xr:uid="{3C9AE8F5-8E9E-4698-9C09-01006F263D73}"/>
    <cellStyle name="20% — акцент3 229" xfId="4618" xr:uid="{00000000-0005-0000-0000-000006120000}"/>
    <cellStyle name="20% — акцент3 229 2" xfId="9627" xr:uid="{04337901-66C6-4A60-A433-3E8F68289198}"/>
    <cellStyle name="20% — акцент3 23" xfId="497" xr:uid="{00000000-0005-0000-0000-0000E6010000}"/>
    <cellStyle name="20% — акцент3 23 2" xfId="5506" xr:uid="{E381C021-7BBC-461C-B7A8-781A96527EAE}"/>
    <cellStyle name="20% — акцент3 230" xfId="4638" xr:uid="{00000000-0005-0000-0000-00001A120000}"/>
    <cellStyle name="20% — акцент3 230 2" xfId="9647" xr:uid="{43C4BF26-82A6-40B0-9332-7E5F213B1BA1}"/>
    <cellStyle name="20% — акцент3 231" xfId="4658" xr:uid="{00000000-0005-0000-0000-00002E120000}"/>
    <cellStyle name="20% — акцент3 231 2" xfId="9667" xr:uid="{170F6D17-DE43-44C1-9874-D26BFA980020}"/>
    <cellStyle name="20% — акцент3 232" xfId="4678" xr:uid="{00000000-0005-0000-0000-000042120000}"/>
    <cellStyle name="20% — акцент3 232 2" xfId="9687" xr:uid="{8450AE78-F44B-40AF-8786-90C0DEBC4BC3}"/>
    <cellStyle name="20% — акцент3 233" xfId="4698" xr:uid="{00000000-0005-0000-0000-000056120000}"/>
    <cellStyle name="20% — акцент3 233 2" xfId="9707" xr:uid="{D1FE4192-62A0-478D-ABDC-184ACF72E09B}"/>
    <cellStyle name="20% — акцент3 234" xfId="4718" xr:uid="{00000000-0005-0000-0000-00006A120000}"/>
    <cellStyle name="20% — акцент3 234 2" xfId="9727" xr:uid="{F8D0079E-2232-4EA2-8244-4B15978736AF}"/>
    <cellStyle name="20% — акцент3 235" xfId="4738" xr:uid="{00000000-0005-0000-0000-00007E120000}"/>
    <cellStyle name="20% — акцент3 235 2" xfId="9747" xr:uid="{5C1D0C87-566D-47E2-A4FD-F7B24821B9E3}"/>
    <cellStyle name="20% — акцент3 236" xfId="4758" xr:uid="{00000000-0005-0000-0000-000092120000}"/>
    <cellStyle name="20% — акцент3 236 2" xfId="9767" xr:uid="{6A3C0249-17A5-44CC-99CE-151FD0595614}"/>
    <cellStyle name="20% — акцент3 237" xfId="4778" xr:uid="{00000000-0005-0000-0000-0000A6120000}"/>
    <cellStyle name="20% — акцент3 237 2" xfId="9787" xr:uid="{DB74B729-DF12-427B-BEB5-A76CF080F3E0}"/>
    <cellStyle name="20% — акцент3 238" xfId="4798" xr:uid="{00000000-0005-0000-0000-0000BA120000}"/>
    <cellStyle name="20% — акцент3 238 2" xfId="9807" xr:uid="{473D6E80-38CB-46E4-B6F4-FDE90C4537B9}"/>
    <cellStyle name="20% — акцент3 239" xfId="4818" xr:uid="{00000000-0005-0000-0000-0000CE120000}"/>
    <cellStyle name="20% — акцент3 239 2" xfId="9827" xr:uid="{B7AB2FB8-A461-4C3C-9DBA-B59D355C043B}"/>
    <cellStyle name="20% — акцент3 24" xfId="517" xr:uid="{00000000-0005-0000-0000-0000E7010000}"/>
    <cellStyle name="20% — акцент3 24 2" xfId="5526" xr:uid="{818BDD57-DD6A-42B5-8A43-BB354BDEEB38}"/>
    <cellStyle name="20% — акцент3 240" xfId="4838" xr:uid="{00000000-0005-0000-0000-0000E2120000}"/>
    <cellStyle name="20% — акцент3 240 2" xfId="9847" xr:uid="{7F0BEB68-2E86-4855-9ABB-DBA9892F38F0}"/>
    <cellStyle name="20% — акцент3 241" xfId="4858" xr:uid="{00000000-0005-0000-0000-0000F6120000}"/>
    <cellStyle name="20% — акцент3 241 2" xfId="9867" xr:uid="{F9749556-04C3-48B7-A6E1-42F70D1BC037}"/>
    <cellStyle name="20% — акцент3 242" xfId="4878" xr:uid="{00000000-0005-0000-0000-00000A130000}"/>
    <cellStyle name="20% — акцент3 242 2" xfId="9887" xr:uid="{5B6A7913-05AA-43D4-B184-875191E108C8}"/>
    <cellStyle name="20% — акцент3 243" xfId="4898" xr:uid="{00000000-0005-0000-0000-00001E130000}"/>
    <cellStyle name="20% — акцент3 243 2" xfId="9907" xr:uid="{A5F6EB4F-06B6-4390-A19B-B15C4633B95F}"/>
    <cellStyle name="20% — акцент3 244" xfId="4918" xr:uid="{00000000-0005-0000-0000-000032130000}"/>
    <cellStyle name="20% — акцент3 244 2" xfId="9927" xr:uid="{D96E7F28-7A1B-4BBF-A6D6-D9C32D1676CE}"/>
    <cellStyle name="20% — акцент3 245" xfId="4938" xr:uid="{00000000-0005-0000-0000-000046130000}"/>
    <cellStyle name="20% — акцент3 245 2" xfId="9947" xr:uid="{94BBD8C0-A1FD-46F8-AC89-9750477E1D7D}"/>
    <cellStyle name="20% — акцент3 246" xfId="4958" xr:uid="{00000000-0005-0000-0000-00005A130000}"/>
    <cellStyle name="20% — акцент3 246 2" xfId="9967" xr:uid="{BB7FA193-B686-4424-9DC1-70F039DED86D}"/>
    <cellStyle name="20% — акцент3 247" xfId="4978" xr:uid="{00000000-0005-0000-0000-00006E130000}"/>
    <cellStyle name="20% — акцент3 247 2" xfId="9987" xr:uid="{D8AD9AB8-54FE-4DD2-BE55-ACFE8F49FC89}"/>
    <cellStyle name="20% — акцент3 248" xfId="4998" xr:uid="{00000000-0005-0000-0000-000082130000}"/>
    <cellStyle name="20% — акцент3 248 2" xfId="10007" xr:uid="{34C6AF41-4CC3-444F-9D87-F06093121FE7}"/>
    <cellStyle name="20% — акцент3 249" xfId="5018" xr:uid="{00000000-0005-0000-0000-000096130000}"/>
    <cellStyle name="20% — акцент3 249 2" xfId="10027" xr:uid="{85D4E590-665D-4CE6-A5D1-9E6BDD98DC0B}"/>
    <cellStyle name="20% — акцент3 25" xfId="537" xr:uid="{00000000-0005-0000-0000-0000E8010000}"/>
    <cellStyle name="20% — акцент3 25 2" xfId="5546" xr:uid="{317A928F-9A12-44BD-938F-6393BE87BA69}"/>
    <cellStyle name="20% — акцент3 250" xfId="5038" xr:uid="{00000000-0005-0000-0000-0000AA130000}"/>
    <cellStyle name="20% — акцент3 250 2" xfId="10047" xr:uid="{8BF0462E-3E01-480C-89E8-066514B1CC4C}"/>
    <cellStyle name="20% — акцент3 251" xfId="10067" xr:uid="{9AB3EE3A-47D0-46CF-BA66-7F1329CDC2EC}"/>
    <cellStyle name="20% — акцент3 252" xfId="10087" xr:uid="{4D84B023-77F4-4C94-A7B3-C0220E4B5ABE}"/>
    <cellStyle name="20% — акцент3 253" xfId="10107" xr:uid="{D99726F5-02EC-4C62-ACB6-E9560BA67B0A}"/>
    <cellStyle name="20% — акцент3 254" xfId="10127" xr:uid="{0D33E7ED-DFCC-4A2C-B81A-8FA1281AA1E4}"/>
    <cellStyle name="20% — акцент3 255" xfId="10147" xr:uid="{E6304BF1-D20D-4BC1-97A2-79F269BFAA35}"/>
    <cellStyle name="20% — акцент3 256" xfId="10167" xr:uid="{841C90DE-E533-4E6C-AE4D-1F7270B1B1E1}"/>
    <cellStyle name="20% — акцент3 257" xfId="10187" xr:uid="{10165548-9AA5-4E81-9EEC-F4820EBA272A}"/>
    <cellStyle name="20% — акцент3 258" xfId="10207" xr:uid="{6DC30FCC-6E2B-4E50-B21A-8D4E6DDEAFD7}"/>
    <cellStyle name="20% — акцент3 259" xfId="10227" xr:uid="{B37DAFB1-B53C-42B2-86EE-78C9C4E40C47}"/>
    <cellStyle name="20% — акцент3 26" xfId="557" xr:uid="{00000000-0005-0000-0000-0000E9010000}"/>
    <cellStyle name="20% — акцент3 26 2" xfId="5566" xr:uid="{25CB8795-A43E-429E-BF70-7B049BEDE2A3}"/>
    <cellStyle name="20% — акцент3 260" xfId="10247" xr:uid="{C2AEDB73-CA1C-4AE1-B2D1-E8E76E25686F}"/>
    <cellStyle name="20% — акцент3 261" xfId="10267" xr:uid="{DEFBA127-0542-46C8-9D45-7AD706A8C2B6}"/>
    <cellStyle name="20% — акцент3 262" xfId="10287" xr:uid="{933235AD-CA0D-45B3-B3C8-B0E0FAC45323}"/>
    <cellStyle name="20% — акцент3 263" xfId="10307" xr:uid="{12824BE0-AC6B-495B-8D2E-897B84E46D7A}"/>
    <cellStyle name="20% — акцент3 264" xfId="10327" xr:uid="{56C3A432-7AB4-4BF5-B709-DE83121A4151}"/>
    <cellStyle name="20% — акцент3 265" xfId="10347" xr:uid="{C5CB8E84-42F0-4575-897A-63DDDE0F242E}"/>
    <cellStyle name="20% — акцент3 266" xfId="10367" xr:uid="{19A54E27-68CD-47B3-9FF7-5A186252F726}"/>
    <cellStyle name="20% — акцент3 267" xfId="10387" xr:uid="{748EF5E5-258A-4B6D-A9A9-F7258EB2A786}"/>
    <cellStyle name="20% — акцент3 268" xfId="10407" xr:uid="{D2F86729-A229-4DB5-95BF-63543A65839C}"/>
    <cellStyle name="20% — акцент3 269" xfId="10427" xr:uid="{D404ACEA-D194-4882-9658-42A8D9FD1663}"/>
    <cellStyle name="20% — акцент3 27" xfId="577" xr:uid="{00000000-0005-0000-0000-0000EA010000}"/>
    <cellStyle name="20% — акцент3 27 2" xfId="5586" xr:uid="{0EB80BFC-4713-428F-8413-BF2B81D873A4}"/>
    <cellStyle name="20% — акцент3 270" xfId="10447" xr:uid="{863CB2F8-4153-4004-8A99-4196863F9F64}"/>
    <cellStyle name="20% — акцент3 271" xfId="10485" xr:uid="{A8DDA5A3-B46B-4A96-AB96-9E1C6483A80A}"/>
    <cellStyle name="20% — акцент3 272" xfId="10508" xr:uid="{D3CA79AD-CB4F-46F9-B98B-36750765E2FB}"/>
    <cellStyle name="20% — акцент3 273" xfId="10528" xr:uid="{5A6586B8-9606-4559-B521-5EE6BBF93504}"/>
    <cellStyle name="20% — акцент3 274" xfId="10548" xr:uid="{7989546C-88B2-464B-B1AE-66962137794C}"/>
    <cellStyle name="20% — акцент3 275" xfId="10568" xr:uid="{DB76B41A-BDFA-44C1-AD6B-46902D6DAB24}"/>
    <cellStyle name="20% — акцент3 276" xfId="10588" xr:uid="{E41806E7-96CB-4676-8B24-069386BCB587}"/>
    <cellStyle name="20% — акцент3 277" xfId="10608" xr:uid="{8E65CF72-CBD4-44AA-8319-83D4FB69646B}"/>
    <cellStyle name="20% — акцент3 278" xfId="10628" xr:uid="{03A8EB9F-95DB-4DFB-AA55-8F957FA2264D}"/>
    <cellStyle name="20% — акцент3 279" xfId="10648" xr:uid="{0C76CB35-5D5C-41F8-BF5C-DFC762CAA879}"/>
    <cellStyle name="20% — акцент3 28" xfId="597" xr:uid="{00000000-0005-0000-0000-0000EB010000}"/>
    <cellStyle name="20% — акцент3 28 2" xfId="5606" xr:uid="{0342F9EB-38B6-490F-876A-EEEEE2B9E8F2}"/>
    <cellStyle name="20% — акцент3 280" xfId="10668" xr:uid="{3DAA30B3-558E-45F7-946C-01799C5E7A65}"/>
    <cellStyle name="20% — акцент3 281" xfId="10688" xr:uid="{DCB94AB5-EA3E-43F5-A069-BDDE5BE56133}"/>
    <cellStyle name="20% — акцент3 282" xfId="10708" xr:uid="{7B551BD6-1B28-418E-9DE6-62122995057F}"/>
    <cellStyle name="20% — акцент3 283" xfId="10728" xr:uid="{63BAC192-E4A9-47CB-9844-BA24B0B019A1}"/>
    <cellStyle name="20% — акцент3 284" xfId="10748" xr:uid="{5E570ECD-5DB7-4583-BD3C-03F45C1F23CD}"/>
    <cellStyle name="20% — акцент3 285" xfId="10768" xr:uid="{9BF0F909-1444-47F3-9B9C-36FC29BD07F7}"/>
    <cellStyle name="20% — акцент3 286" xfId="10788" xr:uid="{880E98F5-A89C-4531-ABF9-97B536F01E71}"/>
    <cellStyle name="20% — акцент3 287" xfId="10808" xr:uid="{EB4A2A03-655B-4AE3-9B80-BD12112240CA}"/>
    <cellStyle name="20% — акцент3 288" xfId="10828" xr:uid="{F0DFC872-63E7-4706-B6D8-BC6C9B227B12}"/>
    <cellStyle name="20% — акцент3 289" xfId="10848" xr:uid="{FAE3D2DE-7761-4B75-83CD-67BF77C0E98A}"/>
    <cellStyle name="20% — акцент3 29" xfId="617" xr:uid="{00000000-0005-0000-0000-0000EC010000}"/>
    <cellStyle name="20% — акцент3 29 2" xfId="5626" xr:uid="{14C89D6C-7B05-4AC6-9762-EDC5DAAB8F09}"/>
    <cellStyle name="20% — акцент3 290" xfId="10868" xr:uid="{76D00FFC-0649-43DE-B2D4-E118B40AC885}"/>
    <cellStyle name="20% — акцент3 291" xfId="10888" xr:uid="{E310B469-3604-484A-8738-AB28785FE13D}"/>
    <cellStyle name="20% — акцент3 292" xfId="10908" xr:uid="{9A925E11-FE6C-49AC-B12B-D6AB590A858B}"/>
    <cellStyle name="20% — акцент3 293" xfId="10928" xr:uid="{0ACFC235-06E7-48DC-8684-639B37F1B0CD}"/>
    <cellStyle name="20% — акцент3 294" xfId="10948" xr:uid="{DFC8CAD8-D616-4CCD-9A50-0C0BED700F7D}"/>
    <cellStyle name="20% — акцент3 295" xfId="10968" xr:uid="{E8C54E68-A6C8-478E-9FA9-FAF98CDFE844}"/>
    <cellStyle name="20% — акцент3 296" xfId="10988" xr:uid="{5951F9EF-8C90-46A7-8523-1CDDE496B8F0}"/>
    <cellStyle name="20% — акцент3 297" xfId="11008" xr:uid="{CDA9E57A-C552-4A93-8F24-F85AE3F09FE5}"/>
    <cellStyle name="20% — акцент3 298" xfId="11028" xr:uid="{FA8626C4-B5EB-41CD-916E-85A6D7859455}"/>
    <cellStyle name="20% — акцент3 299" xfId="11048" xr:uid="{D73E0A8C-3872-4E3C-9296-F82AF467DC45}"/>
    <cellStyle name="20% — акцент3 3" xfId="97" xr:uid="{00000000-0005-0000-0000-0000ED010000}"/>
    <cellStyle name="20% — акцент3 3 2" xfId="5106" xr:uid="{24FAE41A-EC39-45BB-A22A-3B92250F2C28}"/>
    <cellStyle name="20% — акцент3 30" xfId="637" xr:uid="{00000000-0005-0000-0000-0000EE010000}"/>
    <cellStyle name="20% — акцент3 30 2" xfId="5646" xr:uid="{A831476A-3637-4113-900C-D663E4C02811}"/>
    <cellStyle name="20% — акцент3 300" xfId="11068" xr:uid="{E940287E-1A1D-4B24-A694-D23AB523126E}"/>
    <cellStyle name="20% — акцент3 301" xfId="11088" xr:uid="{1C669D17-1155-4F78-9EE2-AF0B4AB0A942}"/>
    <cellStyle name="20% — акцент3 302" xfId="11108" xr:uid="{BE5C6AB1-DBC5-4C9C-8DDF-7D110DD3753B}"/>
    <cellStyle name="20% — акцент3 303" xfId="11128" xr:uid="{548D1309-0B07-4DFB-B34D-066FDAC39F4D}"/>
    <cellStyle name="20% — акцент3 304" xfId="11148" xr:uid="{29BBA6E8-D250-47C1-B989-EE22F256EF3F}"/>
    <cellStyle name="20% — акцент3 305" xfId="11168" xr:uid="{993BA706-1BE2-4EE1-8395-238FDA558E27}"/>
    <cellStyle name="20% — акцент3 306" xfId="11188" xr:uid="{643C4F69-F2CB-4891-A5FE-6F6F15B1884F}"/>
    <cellStyle name="20% — акцент3 307" xfId="11208" xr:uid="{5CAB6D32-F4C3-408B-992D-3C445EF9F368}"/>
    <cellStyle name="20% — акцент3 308" xfId="11228" xr:uid="{8E83CA59-E879-469C-AD79-9C327BE253A5}"/>
    <cellStyle name="20% — акцент3 309" xfId="11248" xr:uid="{27897FD7-42C5-4ED1-847A-C3612884D567}"/>
    <cellStyle name="20% — акцент3 31" xfId="657" xr:uid="{00000000-0005-0000-0000-0000EF010000}"/>
    <cellStyle name="20% — акцент3 31 2" xfId="5666" xr:uid="{114AAEB1-C267-4A0E-AA8E-EF9ADA2EF3FE}"/>
    <cellStyle name="20% — акцент3 310" xfId="11268" xr:uid="{7DD342B5-5525-492C-AB07-7B6D462D3AC5}"/>
    <cellStyle name="20% — акцент3 311" xfId="11288" xr:uid="{4FFB2A5C-62BD-4FF1-A82B-AF5BBCC8C884}"/>
    <cellStyle name="20% — акцент3 312" xfId="11308" xr:uid="{622020EA-645C-4A08-8EE9-BA7B022FEA09}"/>
    <cellStyle name="20% — акцент3 313" xfId="11328" xr:uid="{838B097B-F038-4E1B-A2FB-0F33F7E62D8D}"/>
    <cellStyle name="20% — акцент3 314" xfId="11348" xr:uid="{6465A19B-5F46-4C5E-A69F-6C89E6208EDA}"/>
    <cellStyle name="20% — акцент3 315" xfId="11368" xr:uid="{61DD3A75-D348-410F-BF3B-3DC7BD618F74}"/>
    <cellStyle name="20% — акцент3 316" xfId="11388" xr:uid="{0C29EDDD-D548-4F0D-B1EF-628448FB48EC}"/>
    <cellStyle name="20% — акцент3 317" xfId="11408" xr:uid="{307706D4-6977-4A8C-8CD7-037D91886761}"/>
    <cellStyle name="20% — акцент3 318" xfId="11428" xr:uid="{7F5374D2-B2FE-4B7D-A2B5-29348E5AC039}"/>
    <cellStyle name="20% — акцент3 319" xfId="11448" xr:uid="{FF92AD39-4A4B-4CFC-ACE8-BA80DA684259}"/>
    <cellStyle name="20% — акцент3 32" xfId="677" xr:uid="{00000000-0005-0000-0000-0000F0010000}"/>
    <cellStyle name="20% — акцент3 32 2" xfId="5686" xr:uid="{2DE884F8-0243-40BB-809C-906D70884FEF}"/>
    <cellStyle name="20% — акцент3 320" xfId="11468" xr:uid="{8808697C-2110-4F06-BBDC-68B35FEC1327}"/>
    <cellStyle name="20% — акцент3 321" xfId="11488" xr:uid="{FBF5CA14-7400-43FE-A389-E02503E2A0A0}"/>
    <cellStyle name="20% — акцент3 322" xfId="11508" xr:uid="{3EAC9DF0-653A-49FA-A0D1-25161EBAD28A}"/>
    <cellStyle name="20% — акцент3 323" xfId="11528" xr:uid="{62BBEF63-2BA2-4932-85E4-3DDD798414D1}"/>
    <cellStyle name="20% — акцент3 324" xfId="11548" xr:uid="{29FD7C95-7F68-4891-B718-439E4912885D}"/>
    <cellStyle name="20% — акцент3 325" xfId="11568" xr:uid="{4C03EBE1-F614-4474-99DE-5822A8AA8CAF}"/>
    <cellStyle name="20% — акцент3 326" xfId="11588" xr:uid="{7D52B7B7-4F90-499A-AF16-DEC77C6A37E0}"/>
    <cellStyle name="20% — акцент3 327" xfId="11608" xr:uid="{59DC7101-9760-481F-9A07-F2942102EF9E}"/>
    <cellStyle name="20% — акцент3 328" xfId="11628" xr:uid="{9BBE9DCE-B13F-4E23-BC82-75AFFF9F6A30}"/>
    <cellStyle name="20% — акцент3 329" xfId="11648" xr:uid="{2905F89B-FA38-45B7-B5BA-789D6F050DEF}"/>
    <cellStyle name="20% — акцент3 33" xfId="697" xr:uid="{00000000-0005-0000-0000-0000F1010000}"/>
    <cellStyle name="20% — акцент3 33 2" xfId="5706" xr:uid="{7475EE37-9CB7-4C09-A16A-59015C8CBE81}"/>
    <cellStyle name="20% — акцент3 330" xfId="11668" xr:uid="{E3AC677E-A6FC-43B9-B424-4C54799AC8B6}"/>
    <cellStyle name="20% — акцент3 331" xfId="11688" xr:uid="{C8E10366-85AE-4624-81C7-14D7B9190B02}"/>
    <cellStyle name="20% — акцент3 332" xfId="11708" xr:uid="{E606153D-759F-47A1-B644-11A293CFDBDB}"/>
    <cellStyle name="20% — акцент3 333" xfId="11728" xr:uid="{CDAFA1C9-5EE2-4174-ACAC-D99BBAB8D381}"/>
    <cellStyle name="20% — акцент3 334" xfId="11748" xr:uid="{0223C697-90FD-4883-810A-7D9ACEE36C0B}"/>
    <cellStyle name="20% — акцент3 335" xfId="11768" xr:uid="{1D316037-1087-4DC9-AD82-EFA4ECFA7372}"/>
    <cellStyle name="20% — акцент3 336" xfId="11788" xr:uid="{6661CD58-BDAE-4E1E-A81C-057A3F7A83AB}"/>
    <cellStyle name="20% — акцент3 337" xfId="11808" xr:uid="{A4B728A1-8D35-404A-9F26-9BC7EB62111F}"/>
    <cellStyle name="20% — акцент3 338" xfId="11828" xr:uid="{EC83D1F2-C903-499F-9BC5-A79CEA2AB5D8}"/>
    <cellStyle name="20% — акцент3 339" xfId="11848" xr:uid="{C2C69BE0-FC75-417E-8B1D-15CE01CA95A5}"/>
    <cellStyle name="20% — акцент3 34" xfId="717" xr:uid="{00000000-0005-0000-0000-0000F2010000}"/>
    <cellStyle name="20% — акцент3 34 2" xfId="5726" xr:uid="{F3BCF888-75B2-4583-B6C6-70291C740D9A}"/>
    <cellStyle name="20% — акцент3 340" xfId="11868" xr:uid="{20FE08FD-00B4-48AA-B368-525085028D4D}"/>
    <cellStyle name="20% — акцент3 341" xfId="11888" xr:uid="{12146474-A71B-4715-A0E4-CF03CB067DE7}"/>
    <cellStyle name="20% — акцент3 342" xfId="11908" xr:uid="{47A584D5-6730-45E2-AAAA-17BCE7066D9B}"/>
    <cellStyle name="20% — акцент3 343" xfId="11928" xr:uid="{64C75A6E-D081-4A80-A9C6-609ECDB9FBF1}"/>
    <cellStyle name="20% — акцент3 344" xfId="11948" xr:uid="{E81C06FF-8C50-4B31-B91C-3E97D58C1EA2}"/>
    <cellStyle name="20% — акцент3 345" xfId="11968" xr:uid="{2C0855E3-651A-491B-B7E3-5BCDFE7BB89C}"/>
    <cellStyle name="20% — акцент3 346" xfId="11988" xr:uid="{A947F1F9-AD16-42F2-94A4-309E1D377C25}"/>
    <cellStyle name="20% — акцент3 347" xfId="12008" xr:uid="{9C343EC8-DFA2-43AB-9DFC-65D3C91B19A4}"/>
    <cellStyle name="20% — акцент3 348" xfId="12028" xr:uid="{BEF8D4BB-2699-48F7-9240-3E9A83EE1FB8}"/>
    <cellStyle name="20% — акцент3 349" xfId="12048" xr:uid="{E3576C33-5E87-432B-9F78-0ED96C645CF1}"/>
    <cellStyle name="20% — акцент3 35" xfId="737" xr:uid="{00000000-0005-0000-0000-0000F3010000}"/>
    <cellStyle name="20% — акцент3 35 2" xfId="5746" xr:uid="{E0E1FC3F-5F23-4F08-9AAB-1FA30FFD77EE}"/>
    <cellStyle name="20% — акцент3 350" xfId="12068" xr:uid="{F482761E-51E8-4715-B1DF-CCDC295ABD81}"/>
    <cellStyle name="20% — акцент3 351" xfId="12088" xr:uid="{6102BC3E-FC13-441B-889E-534F5BA7C699}"/>
    <cellStyle name="20% — акцент3 352" xfId="12108" xr:uid="{30985F72-171E-4920-9263-C77D41581F25}"/>
    <cellStyle name="20% — акцент3 353" xfId="12128" xr:uid="{0110DFBE-F636-4E5F-8B93-38B4FE105BEB}"/>
    <cellStyle name="20% — акцент3 354" xfId="12148" xr:uid="{433E4C33-4D90-4217-B640-467D5B749405}"/>
    <cellStyle name="20% — акцент3 355" xfId="12168" xr:uid="{4E3E8FF7-D06A-462E-8731-D27A8CA5C4E1}"/>
    <cellStyle name="20% — акцент3 356" xfId="12188" xr:uid="{7EE2E237-A7D0-4C07-ABB4-699005280259}"/>
    <cellStyle name="20% — акцент3 357" xfId="12208" xr:uid="{33E396DB-2F2B-4F8A-80CD-6FE3BB486B60}"/>
    <cellStyle name="20% — акцент3 358" xfId="12228" xr:uid="{CE232B94-ACE2-4228-9AF6-CFF0DB6A3D97}"/>
    <cellStyle name="20% — акцент3 359" xfId="12248" xr:uid="{7576871B-B8DD-49DF-B953-252C8D9FC690}"/>
    <cellStyle name="20% — акцент3 36" xfId="757" xr:uid="{00000000-0005-0000-0000-0000F4010000}"/>
    <cellStyle name="20% — акцент3 36 2" xfId="5766" xr:uid="{99FE7BEF-11F9-459A-9E0B-2D3A85514AA3}"/>
    <cellStyle name="20% — акцент3 360" xfId="12268" xr:uid="{53FFB552-9656-44CC-8F08-FF9EDE043E8D}"/>
    <cellStyle name="20% — акцент3 361" xfId="12288" xr:uid="{435D0C9E-E6EA-4FC6-9D2A-A2E9FD294876}"/>
    <cellStyle name="20% — акцент3 362" xfId="12308" xr:uid="{AE9D7A5D-B472-4DE5-9ACE-88E7580EE0FB}"/>
    <cellStyle name="20% — акцент3 363" xfId="12328" xr:uid="{4930ADB2-70A4-4DD2-989D-F0BF4BD6B869}"/>
    <cellStyle name="20% — акцент3 364" xfId="12348" xr:uid="{69DE8D07-CAF7-488C-A7B3-C43D906970E6}"/>
    <cellStyle name="20% — акцент3 365" xfId="12368" xr:uid="{EE9757B1-5B66-4D81-AEC4-1981BEE804D2}"/>
    <cellStyle name="20% — акцент3 366" xfId="5054" xr:uid="{3FDCB105-9B30-4089-AC9B-A74E87227236}"/>
    <cellStyle name="20% — акцент3 37" xfId="777" xr:uid="{00000000-0005-0000-0000-0000F5010000}"/>
    <cellStyle name="20% — акцент3 37 2" xfId="5786" xr:uid="{EB472FA6-08E9-4CCE-84CE-4B9273A81DE1}"/>
    <cellStyle name="20% — акцент3 38" xfId="797" xr:uid="{00000000-0005-0000-0000-0000F6010000}"/>
    <cellStyle name="20% — акцент3 38 2" xfId="5806" xr:uid="{6E32559E-85EE-485E-A902-DBAA3BEC3867}"/>
    <cellStyle name="20% — акцент3 39" xfId="817" xr:uid="{00000000-0005-0000-0000-0000F7010000}"/>
    <cellStyle name="20% — акцент3 39 2" xfId="5826" xr:uid="{7D01DCEA-B007-44A9-A929-3659AC0A8EC2}"/>
    <cellStyle name="20% — акцент3 4" xfId="117" xr:uid="{00000000-0005-0000-0000-0000F8010000}"/>
    <cellStyle name="20% — акцент3 4 2" xfId="5126" xr:uid="{3B659DAC-4DDC-4911-92A5-57030AF5172A}"/>
    <cellStyle name="20% — акцент3 40" xfId="837" xr:uid="{00000000-0005-0000-0000-0000F9010000}"/>
    <cellStyle name="20% — акцент3 40 2" xfId="5846" xr:uid="{62774605-5CCD-4BCD-A5D7-E35F41BCC0C1}"/>
    <cellStyle name="20% — акцент3 41" xfId="857" xr:uid="{00000000-0005-0000-0000-0000FA010000}"/>
    <cellStyle name="20% — акцент3 41 2" xfId="5866" xr:uid="{439E69DE-A725-43C3-B4A2-C308B5D35944}"/>
    <cellStyle name="20% — акцент3 42" xfId="877" xr:uid="{00000000-0005-0000-0000-0000FB010000}"/>
    <cellStyle name="20% — акцент3 42 2" xfId="5886" xr:uid="{E5386E7A-5704-4F95-B977-6B3704880B4A}"/>
    <cellStyle name="20% — акцент3 43" xfId="897" xr:uid="{00000000-0005-0000-0000-0000FC010000}"/>
    <cellStyle name="20% — акцент3 43 2" xfId="5906" xr:uid="{9E7A9FF8-34D2-4772-A4A3-0DB11AE1EFF6}"/>
    <cellStyle name="20% — акцент3 44" xfId="917" xr:uid="{00000000-0005-0000-0000-0000FD010000}"/>
    <cellStyle name="20% — акцент3 44 2" xfId="5926" xr:uid="{7C7DE207-AF2E-48DF-83EE-EBD8D21B9B4F}"/>
    <cellStyle name="20% — акцент3 45" xfId="937" xr:uid="{00000000-0005-0000-0000-0000FE010000}"/>
    <cellStyle name="20% — акцент3 45 2" xfId="5946" xr:uid="{9ABA4547-5191-4C3B-96BF-C7B80AD0B670}"/>
    <cellStyle name="20% — акцент3 46" xfId="957" xr:uid="{00000000-0005-0000-0000-0000FF010000}"/>
    <cellStyle name="20% — акцент3 46 2" xfId="5966" xr:uid="{C0453785-63A8-4F3C-9418-0FC1023CCE9E}"/>
    <cellStyle name="20% — акцент3 47" xfId="977" xr:uid="{00000000-0005-0000-0000-000000020000}"/>
    <cellStyle name="20% — акцент3 47 2" xfId="5986" xr:uid="{E616554C-2527-449E-90FE-5845FF458CF6}"/>
    <cellStyle name="20% — акцент3 48" xfId="997" xr:uid="{00000000-0005-0000-0000-000001020000}"/>
    <cellStyle name="20% — акцент3 48 2" xfId="6006" xr:uid="{A024BC51-AA81-4A37-9CE1-E6F82C042BE8}"/>
    <cellStyle name="20% — акцент3 49" xfId="1017" xr:uid="{00000000-0005-0000-0000-000002020000}"/>
    <cellStyle name="20% — акцент3 49 2" xfId="6026" xr:uid="{740FA274-40F3-4F13-A49D-17BE78CE3F91}"/>
    <cellStyle name="20% — акцент3 5" xfId="137" xr:uid="{00000000-0005-0000-0000-000003020000}"/>
    <cellStyle name="20% — акцент3 5 2" xfId="5146" xr:uid="{1248D849-6E59-4A75-94D7-829958609959}"/>
    <cellStyle name="20% — акцент3 50" xfId="1037" xr:uid="{00000000-0005-0000-0000-000004020000}"/>
    <cellStyle name="20% — акцент3 50 2" xfId="6046" xr:uid="{C9027A81-8F34-4176-9E54-2FD4A6391382}"/>
    <cellStyle name="20% — акцент3 51" xfId="1057" xr:uid="{00000000-0005-0000-0000-000005020000}"/>
    <cellStyle name="20% — акцент3 51 2" xfId="6066" xr:uid="{0F83A924-CAA5-4194-AEEF-D1671569E88F}"/>
    <cellStyle name="20% — акцент3 52" xfId="1077" xr:uid="{00000000-0005-0000-0000-000006020000}"/>
    <cellStyle name="20% — акцент3 52 2" xfId="6086" xr:uid="{CD4F6BBC-7993-42E8-89CC-B918964290B3}"/>
    <cellStyle name="20% — акцент3 53" xfId="1097" xr:uid="{00000000-0005-0000-0000-000007020000}"/>
    <cellStyle name="20% — акцент3 53 2" xfId="6106" xr:uid="{CE7DCA5F-E505-483F-9FE9-CFBD2A989831}"/>
    <cellStyle name="20% — акцент3 54" xfId="1117" xr:uid="{00000000-0005-0000-0000-000008020000}"/>
    <cellStyle name="20% — акцент3 54 2" xfId="6126" xr:uid="{CB0C76ED-06DD-49DB-A186-4B695E485850}"/>
    <cellStyle name="20% — акцент3 55" xfId="1137" xr:uid="{00000000-0005-0000-0000-000009020000}"/>
    <cellStyle name="20% — акцент3 55 2" xfId="6146" xr:uid="{12B55A2F-774E-4D70-AC3E-3D4D55654A83}"/>
    <cellStyle name="20% — акцент3 56" xfId="1157" xr:uid="{00000000-0005-0000-0000-00000A020000}"/>
    <cellStyle name="20% — акцент3 56 2" xfId="6166" xr:uid="{7963A8C0-FC1C-469E-B682-CEAEE36B6B68}"/>
    <cellStyle name="20% — акцент3 57" xfId="1177" xr:uid="{00000000-0005-0000-0000-00000B020000}"/>
    <cellStyle name="20% — акцент3 57 2" xfId="6186" xr:uid="{7780A88A-8C67-4D90-8038-C2087E07EC45}"/>
    <cellStyle name="20% — акцент3 58" xfId="1197" xr:uid="{00000000-0005-0000-0000-00000C020000}"/>
    <cellStyle name="20% — акцент3 58 2" xfId="6206" xr:uid="{C5FF4D47-5492-4E14-92A6-4E3F2E5C1F86}"/>
    <cellStyle name="20% — акцент3 59" xfId="1217" xr:uid="{00000000-0005-0000-0000-00000D020000}"/>
    <cellStyle name="20% — акцент3 59 2" xfId="6226" xr:uid="{E9D14D16-6D07-4762-BDD7-0FEF8A956566}"/>
    <cellStyle name="20% — акцент3 6" xfId="157" xr:uid="{00000000-0005-0000-0000-00000E020000}"/>
    <cellStyle name="20% — акцент3 6 2" xfId="5166" xr:uid="{F96068A0-90FD-45CC-AE06-301D605FADD2}"/>
    <cellStyle name="20% — акцент3 60" xfId="1237" xr:uid="{00000000-0005-0000-0000-00000F020000}"/>
    <cellStyle name="20% — акцент3 60 2" xfId="6246" xr:uid="{2589510A-3EFB-4F67-B3F7-72980C944A66}"/>
    <cellStyle name="20% — акцент3 61" xfId="1257" xr:uid="{00000000-0005-0000-0000-000010020000}"/>
    <cellStyle name="20% — акцент3 61 2" xfId="6266" xr:uid="{058E966C-6332-4C30-9F27-0AB8F3275197}"/>
    <cellStyle name="20% — акцент3 62" xfId="1277" xr:uid="{00000000-0005-0000-0000-000011020000}"/>
    <cellStyle name="20% — акцент3 62 2" xfId="6286" xr:uid="{5E4F9A40-B07E-422E-85C6-0C14C008CC8D}"/>
    <cellStyle name="20% — акцент3 63" xfId="1297" xr:uid="{00000000-0005-0000-0000-000012020000}"/>
    <cellStyle name="20% — акцент3 63 2" xfId="6306" xr:uid="{74AD0738-AA0E-4587-8790-863BA3822737}"/>
    <cellStyle name="20% — акцент3 64" xfId="1317" xr:uid="{00000000-0005-0000-0000-000013020000}"/>
    <cellStyle name="20% — акцент3 64 2" xfId="6326" xr:uid="{102CEB7C-5769-49D7-9255-AC8B3454EDCC}"/>
    <cellStyle name="20% — акцент3 65" xfId="1337" xr:uid="{00000000-0005-0000-0000-000014020000}"/>
    <cellStyle name="20% — акцент3 65 2" xfId="6346" xr:uid="{490544F2-274A-4BF0-9E5C-7F904AB08194}"/>
    <cellStyle name="20% — акцент3 66" xfId="1357" xr:uid="{00000000-0005-0000-0000-000015020000}"/>
    <cellStyle name="20% — акцент3 66 2" xfId="6366" xr:uid="{76E59286-D3B4-4BC3-B2B9-7863ADCDF00C}"/>
    <cellStyle name="20% — акцент3 67" xfId="1377" xr:uid="{00000000-0005-0000-0000-000016020000}"/>
    <cellStyle name="20% — акцент3 67 2" xfId="6386" xr:uid="{85B03407-6AEF-4E14-B9DA-9E684D83E055}"/>
    <cellStyle name="20% — акцент3 68" xfId="1397" xr:uid="{00000000-0005-0000-0000-000017020000}"/>
    <cellStyle name="20% — акцент3 68 2" xfId="6406" xr:uid="{14102C90-9C7B-4008-B7F8-7CCE03FF949A}"/>
    <cellStyle name="20% — акцент3 69" xfId="1417" xr:uid="{00000000-0005-0000-0000-000018020000}"/>
    <cellStyle name="20% — акцент3 69 2" xfId="6426" xr:uid="{98F5A304-F465-4A77-8170-57F5A0FDA784}"/>
    <cellStyle name="20% — акцент3 7" xfId="177" xr:uid="{00000000-0005-0000-0000-000019020000}"/>
    <cellStyle name="20% — акцент3 7 2" xfId="5186" xr:uid="{657EB45C-D40C-45AA-AC9D-57D68019C81B}"/>
    <cellStyle name="20% — акцент3 70" xfId="1437" xr:uid="{00000000-0005-0000-0000-00001A020000}"/>
    <cellStyle name="20% — акцент3 70 2" xfId="6446" xr:uid="{2EA219BF-F1D8-4458-B9ED-A68C2632287C}"/>
    <cellStyle name="20% — акцент3 71" xfId="1457" xr:uid="{00000000-0005-0000-0000-00001B020000}"/>
    <cellStyle name="20% — акцент3 71 2" xfId="6466" xr:uid="{0ACD64F7-5A9F-42EA-B54F-0058E7EA815F}"/>
    <cellStyle name="20% — акцент3 72" xfId="1477" xr:uid="{00000000-0005-0000-0000-00001C020000}"/>
    <cellStyle name="20% — акцент3 72 2" xfId="6486" xr:uid="{A9B055B4-A331-4053-B6B6-AB67448F899D}"/>
    <cellStyle name="20% — акцент3 73" xfId="1497" xr:uid="{00000000-0005-0000-0000-00001D020000}"/>
    <cellStyle name="20% — акцент3 73 2" xfId="6506" xr:uid="{0D3A64FE-5FF9-48BD-94B5-B4B958451B05}"/>
    <cellStyle name="20% — акцент3 74" xfId="1517" xr:uid="{00000000-0005-0000-0000-00001E020000}"/>
    <cellStyle name="20% — акцент3 74 2" xfId="6526" xr:uid="{E9513727-EF51-4D64-9D3D-E154DE83C044}"/>
    <cellStyle name="20% — акцент3 75" xfId="1537" xr:uid="{00000000-0005-0000-0000-00001F020000}"/>
    <cellStyle name="20% — акцент3 75 2" xfId="6546" xr:uid="{34BE76EF-AA23-4A37-AC3E-59BE0EAB4345}"/>
    <cellStyle name="20% — акцент3 76" xfId="1557" xr:uid="{00000000-0005-0000-0000-000020020000}"/>
    <cellStyle name="20% — акцент3 76 2" xfId="6566" xr:uid="{88E885B1-B63F-46A0-B1A3-BBA1A2EF1A27}"/>
    <cellStyle name="20% — акцент3 77" xfId="1577" xr:uid="{00000000-0005-0000-0000-000021020000}"/>
    <cellStyle name="20% — акцент3 77 2" xfId="6586" xr:uid="{7451AE29-9075-47EA-BE2E-B94AE27DABC0}"/>
    <cellStyle name="20% — акцент3 78" xfId="1597" xr:uid="{00000000-0005-0000-0000-000022020000}"/>
    <cellStyle name="20% — акцент3 78 2" xfId="6606" xr:uid="{4E04ACB4-D17A-4368-95EE-43B64118FBCD}"/>
    <cellStyle name="20% — акцент3 79" xfId="1617" xr:uid="{00000000-0005-0000-0000-000023020000}"/>
    <cellStyle name="20% — акцент3 79 2" xfId="6626" xr:uid="{FFBB333A-A8D0-4653-B494-47DAAD9C28BE}"/>
    <cellStyle name="20% — акцент3 8" xfId="197" xr:uid="{00000000-0005-0000-0000-000024020000}"/>
    <cellStyle name="20% — акцент3 8 2" xfId="5206" xr:uid="{DB82B580-61E2-4317-A4E4-1023072704F8}"/>
    <cellStyle name="20% — акцент3 80" xfId="1637" xr:uid="{00000000-0005-0000-0000-000025020000}"/>
    <cellStyle name="20% — акцент3 80 2" xfId="6646" xr:uid="{0C721F10-06FD-47DB-B068-936D0EC57FFF}"/>
    <cellStyle name="20% — акцент3 81" xfId="1657" xr:uid="{00000000-0005-0000-0000-000026020000}"/>
    <cellStyle name="20% — акцент3 81 2" xfId="6666" xr:uid="{24763F16-094B-42EF-8468-099CCC42F403}"/>
    <cellStyle name="20% — акцент3 82" xfId="1677" xr:uid="{00000000-0005-0000-0000-000027020000}"/>
    <cellStyle name="20% — акцент3 82 2" xfId="6686" xr:uid="{68ADCC75-6837-4A7D-B7D8-5711D91BC975}"/>
    <cellStyle name="20% — акцент3 83" xfId="1697" xr:uid="{00000000-0005-0000-0000-000028020000}"/>
    <cellStyle name="20% — акцент3 83 2" xfId="6706" xr:uid="{9EB4BCFE-5539-46BD-8B00-F65B55033F19}"/>
    <cellStyle name="20% — акцент3 84" xfId="1717" xr:uid="{00000000-0005-0000-0000-000029020000}"/>
    <cellStyle name="20% — акцент3 84 2" xfId="6726" xr:uid="{E4AF8BDF-43F2-4E4D-A129-BC2F9571557D}"/>
    <cellStyle name="20% — акцент3 85" xfId="1737" xr:uid="{00000000-0005-0000-0000-00002A020000}"/>
    <cellStyle name="20% — акцент3 85 2" xfId="6746" xr:uid="{243C31B4-D364-4567-B72D-A552C8E6D7A4}"/>
    <cellStyle name="20% — акцент3 86" xfId="1757" xr:uid="{00000000-0005-0000-0000-00002B020000}"/>
    <cellStyle name="20% — акцент3 86 2" xfId="6766" xr:uid="{BDF51BAE-7105-4AA0-A5B1-0CAE66120BC1}"/>
    <cellStyle name="20% — акцент3 87" xfId="1777" xr:uid="{00000000-0005-0000-0000-00002C020000}"/>
    <cellStyle name="20% — акцент3 87 2" xfId="6786" xr:uid="{068F49DF-D7D5-4513-9B92-A0E4B9CA252E}"/>
    <cellStyle name="20% — акцент3 88" xfId="1797" xr:uid="{00000000-0005-0000-0000-00002D020000}"/>
    <cellStyle name="20% — акцент3 88 2" xfId="6806" xr:uid="{D4982622-FD16-4548-8E9B-3052E19AA319}"/>
    <cellStyle name="20% — акцент3 89" xfId="1817" xr:uid="{00000000-0005-0000-0000-00002E020000}"/>
    <cellStyle name="20% — акцент3 89 2" xfId="6826" xr:uid="{7B13B62B-1EA2-412D-BC9E-45FD5AE572E0}"/>
    <cellStyle name="20% — акцент3 9" xfId="217" xr:uid="{00000000-0005-0000-0000-00002F020000}"/>
    <cellStyle name="20% — акцент3 9 2" xfId="5226" xr:uid="{14E70F37-2664-4C0C-8982-7CA8EFC1D061}"/>
    <cellStyle name="20% — акцент3 90" xfId="1837" xr:uid="{00000000-0005-0000-0000-000030020000}"/>
    <cellStyle name="20% — акцент3 90 2" xfId="6846" xr:uid="{971D9C99-3218-4730-AF32-7730DF7B9BEA}"/>
    <cellStyle name="20% — акцент3 91" xfId="1857" xr:uid="{00000000-0005-0000-0000-000031020000}"/>
    <cellStyle name="20% — акцент3 91 2" xfId="6866" xr:uid="{8E09FD60-735F-4789-87EB-2E1370F1696A}"/>
    <cellStyle name="20% — акцент3 92" xfId="1877" xr:uid="{00000000-0005-0000-0000-000032020000}"/>
    <cellStyle name="20% — акцент3 92 2" xfId="6886" xr:uid="{686EE66D-2317-405E-98EA-1F8659B9C755}"/>
    <cellStyle name="20% — акцент3 93" xfId="1897" xr:uid="{00000000-0005-0000-0000-000033020000}"/>
    <cellStyle name="20% — акцент3 93 2" xfId="6906" xr:uid="{06E0750E-74D5-466D-B473-D2A12905B68F}"/>
    <cellStyle name="20% — акцент3 94" xfId="1917" xr:uid="{00000000-0005-0000-0000-000034020000}"/>
    <cellStyle name="20% — акцент3 94 2" xfId="6926" xr:uid="{5A2B8784-E96C-40BF-B92F-66CFA8A384A7}"/>
    <cellStyle name="20% — акцент3 95" xfId="1937" xr:uid="{00000000-0005-0000-0000-000035020000}"/>
    <cellStyle name="20% — акцент3 95 2" xfId="6946" xr:uid="{9807271B-D4C3-4CE1-873A-61F01BA71E27}"/>
    <cellStyle name="20% — акцент3 96" xfId="1957" xr:uid="{00000000-0005-0000-0000-000036020000}"/>
    <cellStyle name="20% — акцент3 96 2" xfId="6966" xr:uid="{52B2F91C-C9B1-42D9-B659-5AB93C73518B}"/>
    <cellStyle name="20% — акцент3 97" xfId="1977" xr:uid="{00000000-0005-0000-0000-000037020000}"/>
    <cellStyle name="20% — акцент3 97 2" xfId="6986" xr:uid="{9A501E31-6AF6-44EA-9E58-C0BEFA62FAAE}"/>
    <cellStyle name="20% — акцент3 98" xfId="1997" xr:uid="{00000000-0005-0000-0000-000038020000}"/>
    <cellStyle name="20% — акцент3 98 2" xfId="7006" xr:uid="{1292D193-FCD4-441E-ABB9-F1A0D845219F}"/>
    <cellStyle name="20% — акцент3 99" xfId="2017" xr:uid="{00000000-0005-0000-0000-000039020000}"/>
    <cellStyle name="20% — акцент3 99 2" xfId="7026" xr:uid="{A47DE70B-91CC-4331-B52E-893C1C0D9B8F}"/>
    <cellStyle name="20% — акцент4" xfId="4" builtinId="42" customBuiltin="1"/>
    <cellStyle name="20% — акцент4 10" xfId="240" xr:uid="{00000000-0005-0000-0000-00003B020000}"/>
    <cellStyle name="20% — акцент4 10 2" xfId="5249" xr:uid="{25BF816A-CF1F-4CAB-94DE-B6951A2F8E40}"/>
    <cellStyle name="20% — акцент4 100" xfId="2040" xr:uid="{00000000-0005-0000-0000-00003C020000}"/>
    <cellStyle name="20% — акцент4 100 2" xfId="7049" xr:uid="{73F52322-25B4-4108-931B-626D4688BC05}"/>
    <cellStyle name="20% — акцент4 101" xfId="2060" xr:uid="{00000000-0005-0000-0000-00003D020000}"/>
    <cellStyle name="20% — акцент4 101 2" xfId="7069" xr:uid="{2EC986C9-7E4B-44A0-9EEB-7C3D23D26F02}"/>
    <cellStyle name="20% — акцент4 102" xfId="2080" xr:uid="{00000000-0005-0000-0000-00003E020000}"/>
    <cellStyle name="20% — акцент4 102 2" xfId="7089" xr:uid="{D8B27579-2F1F-4C91-837C-5A82C207F921}"/>
    <cellStyle name="20% — акцент4 103" xfId="2100" xr:uid="{00000000-0005-0000-0000-00003F020000}"/>
    <cellStyle name="20% — акцент4 103 2" xfId="7109" xr:uid="{5C3BE996-28B1-4D7B-872F-554535457844}"/>
    <cellStyle name="20% — акцент4 104" xfId="2120" xr:uid="{00000000-0005-0000-0000-000040020000}"/>
    <cellStyle name="20% — акцент4 104 2" xfId="7129" xr:uid="{C4CFD520-B718-4DB2-AE3D-172C9CA19181}"/>
    <cellStyle name="20% — акцент4 105" xfId="2140" xr:uid="{00000000-0005-0000-0000-000041020000}"/>
    <cellStyle name="20% — акцент4 105 2" xfId="7149" xr:uid="{E0906B77-89BF-45EF-A889-4E3E1A2C16F0}"/>
    <cellStyle name="20% — акцент4 106" xfId="2160" xr:uid="{00000000-0005-0000-0000-000042020000}"/>
    <cellStyle name="20% — акцент4 106 2" xfId="7169" xr:uid="{EAFBDCC8-BDC5-4113-AC64-F98024E91478}"/>
    <cellStyle name="20% — акцент4 107" xfId="2180" xr:uid="{00000000-0005-0000-0000-000043020000}"/>
    <cellStyle name="20% — акцент4 107 2" xfId="7189" xr:uid="{7A7B2780-CBFE-446B-86CF-139F594E7790}"/>
    <cellStyle name="20% — акцент4 108" xfId="2200" xr:uid="{00000000-0005-0000-0000-000044020000}"/>
    <cellStyle name="20% — акцент4 108 2" xfId="7209" xr:uid="{17E6FBD3-D771-4B48-9F6D-98AF9F2C8043}"/>
    <cellStyle name="20% — акцент4 109" xfId="2220" xr:uid="{00000000-0005-0000-0000-000045020000}"/>
    <cellStyle name="20% — акцент4 109 2" xfId="7229" xr:uid="{C0F4120D-6667-42BE-A7DD-A7BF9C541A39}"/>
    <cellStyle name="20% — акцент4 11" xfId="260" xr:uid="{00000000-0005-0000-0000-000046020000}"/>
    <cellStyle name="20% — акцент4 11 2" xfId="5269" xr:uid="{34E99EA5-FADC-4131-828F-E43FCAB2EB99}"/>
    <cellStyle name="20% — акцент4 110" xfId="2240" xr:uid="{00000000-0005-0000-0000-000047020000}"/>
    <cellStyle name="20% — акцент4 110 2" xfId="7249" xr:uid="{056742D0-DBA1-4261-8570-FD8F56ABBEAD}"/>
    <cellStyle name="20% — акцент4 111" xfId="2260" xr:uid="{00000000-0005-0000-0000-000048020000}"/>
    <cellStyle name="20% — акцент4 111 2" xfId="7269" xr:uid="{CE71BD97-31C3-41DA-B894-71ECA6E3866F}"/>
    <cellStyle name="20% — акцент4 112" xfId="2280" xr:uid="{00000000-0005-0000-0000-000049020000}"/>
    <cellStyle name="20% — акцент4 112 2" xfId="7289" xr:uid="{44F2ED67-4C13-4303-8A63-6B9D2DF2C5BD}"/>
    <cellStyle name="20% — акцент4 113" xfId="2300" xr:uid="{00000000-0005-0000-0000-00004A020000}"/>
    <cellStyle name="20% — акцент4 113 2" xfId="7309" xr:uid="{C18CED75-6514-4D6D-9F18-CF00EB7F0406}"/>
    <cellStyle name="20% — акцент4 114" xfId="2320" xr:uid="{00000000-0005-0000-0000-00004B020000}"/>
    <cellStyle name="20% — акцент4 114 2" xfId="7329" xr:uid="{18BED35A-640B-4657-9DB1-243C47DD3E59}"/>
    <cellStyle name="20% — акцент4 115" xfId="2340" xr:uid="{00000000-0005-0000-0000-00004C020000}"/>
    <cellStyle name="20% — акцент4 115 2" xfId="7349" xr:uid="{E1BC5A39-3EF1-4B77-A161-3200AFCAC60D}"/>
    <cellStyle name="20% — акцент4 116" xfId="2360" xr:uid="{00000000-0005-0000-0000-00004D020000}"/>
    <cellStyle name="20% — акцент4 116 2" xfId="7369" xr:uid="{750AE2FC-E732-4FEA-8B33-0BEC3716A1AD}"/>
    <cellStyle name="20% — акцент4 117" xfId="2380" xr:uid="{00000000-0005-0000-0000-00004E020000}"/>
    <cellStyle name="20% — акцент4 117 2" xfId="7389" xr:uid="{5224652E-5AD5-4824-900A-A6B73D24DD97}"/>
    <cellStyle name="20% — акцент4 118" xfId="2400" xr:uid="{00000000-0005-0000-0000-00004F020000}"/>
    <cellStyle name="20% — акцент4 118 2" xfId="7409" xr:uid="{0464ED31-0F91-4C2D-945D-DDB20939FF7F}"/>
    <cellStyle name="20% — акцент4 119" xfId="2420" xr:uid="{00000000-0005-0000-0000-000050020000}"/>
    <cellStyle name="20% — акцент4 119 2" xfId="7429" xr:uid="{28DFB364-7422-46D7-8AA2-4770B1D511B3}"/>
    <cellStyle name="20% — акцент4 12" xfId="280" xr:uid="{00000000-0005-0000-0000-000051020000}"/>
    <cellStyle name="20% — акцент4 12 2" xfId="5289" xr:uid="{F004E3BD-4D58-4533-B031-C68994CD13A6}"/>
    <cellStyle name="20% — акцент4 120" xfId="2440" xr:uid="{00000000-0005-0000-0000-000052020000}"/>
    <cellStyle name="20% — акцент4 120 2" xfId="7449" xr:uid="{B6298A6F-5028-4299-B336-4E5D75DE46A5}"/>
    <cellStyle name="20% — акцент4 121" xfId="2460" xr:uid="{00000000-0005-0000-0000-000053020000}"/>
    <cellStyle name="20% — акцент4 121 2" xfId="7469" xr:uid="{B26B7749-AACD-496A-9EC7-49BB142646ED}"/>
    <cellStyle name="20% — акцент4 122" xfId="2480" xr:uid="{00000000-0005-0000-0000-000054020000}"/>
    <cellStyle name="20% — акцент4 122 2" xfId="7489" xr:uid="{7794043E-3FE4-4E2F-8F38-7DF52332288B}"/>
    <cellStyle name="20% — акцент4 123" xfId="2500" xr:uid="{00000000-0005-0000-0000-000055020000}"/>
    <cellStyle name="20% — акцент4 123 2" xfId="7509" xr:uid="{3889E1E8-023B-4867-AAB3-35845EDEAA61}"/>
    <cellStyle name="20% — акцент4 124" xfId="2520" xr:uid="{00000000-0005-0000-0000-000056020000}"/>
    <cellStyle name="20% — акцент4 124 2" xfId="7529" xr:uid="{90D66DD4-7581-4502-8ED3-F9F3D9CEF75B}"/>
    <cellStyle name="20% — акцент4 125" xfId="2540" xr:uid="{00000000-0005-0000-0000-000057020000}"/>
    <cellStyle name="20% — акцент4 125 2" xfId="7549" xr:uid="{AC2B036B-26AE-449C-8A2E-0D2956E30A63}"/>
    <cellStyle name="20% — акцент4 126" xfId="2560" xr:uid="{00000000-0005-0000-0000-000058020000}"/>
    <cellStyle name="20% — акцент4 126 2" xfId="7569" xr:uid="{4E213525-544D-43FB-93ED-DEF9214C3A96}"/>
    <cellStyle name="20% — акцент4 127" xfId="2580" xr:uid="{00000000-0005-0000-0000-000059020000}"/>
    <cellStyle name="20% — акцент4 127 2" xfId="7589" xr:uid="{13E0AD5F-33A6-4155-A2B2-05A95E514ACD}"/>
    <cellStyle name="20% — акцент4 128" xfId="2600" xr:uid="{00000000-0005-0000-0000-00005A020000}"/>
    <cellStyle name="20% — акцент4 128 2" xfId="7609" xr:uid="{AE4F1F47-BE1B-43A0-9309-FC83101BBCD3}"/>
    <cellStyle name="20% — акцент4 129" xfId="2620" xr:uid="{00000000-0005-0000-0000-00005B020000}"/>
    <cellStyle name="20% — акцент4 129 2" xfId="7629" xr:uid="{A1E3409E-B6E4-497B-8C9B-238DF99C38E8}"/>
    <cellStyle name="20% — акцент4 13" xfId="300" xr:uid="{00000000-0005-0000-0000-00005C020000}"/>
    <cellStyle name="20% — акцент4 13 2" xfId="5309" xr:uid="{EF79BFA3-8A40-41A1-80F4-CFF0264C1ECB}"/>
    <cellStyle name="20% — акцент4 130" xfId="2640" xr:uid="{00000000-0005-0000-0000-00005D020000}"/>
    <cellStyle name="20% — акцент4 130 2" xfId="7649" xr:uid="{A749A0C8-8D31-4584-BB36-1078D63837BD}"/>
    <cellStyle name="20% — акцент4 131" xfId="2660" xr:uid="{00000000-0005-0000-0000-00005E020000}"/>
    <cellStyle name="20% — акцент4 131 2" xfId="7669" xr:uid="{7F496DF7-04E8-4172-AE50-7096CA224E8D}"/>
    <cellStyle name="20% — акцент4 132" xfId="2680" xr:uid="{00000000-0005-0000-0000-00005F020000}"/>
    <cellStyle name="20% — акцент4 132 2" xfId="7689" xr:uid="{87A362D8-BD28-42AE-8F9F-1EC387447A71}"/>
    <cellStyle name="20% — акцент4 133" xfId="2700" xr:uid="{00000000-0005-0000-0000-000060020000}"/>
    <cellStyle name="20% — акцент4 133 2" xfId="7709" xr:uid="{53E51D9D-B3EF-4375-A00F-8E4D767D1297}"/>
    <cellStyle name="20% — акцент4 134" xfId="2720" xr:uid="{00000000-0005-0000-0000-000061020000}"/>
    <cellStyle name="20% — акцент4 134 2" xfId="7729" xr:uid="{89C217E8-F112-4D73-A8A6-6C28FD65B59A}"/>
    <cellStyle name="20% — акцент4 135" xfId="2740" xr:uid="{00000000-0005-0000-0000-000062020000}"/>
    <cellStyle name="20% — акцент4 135 2" xfId="7749" xr:uid="{E08A15BC-044E-447B-A660-3912880B051A}"/>
    <cellStyle name="20% — акцент4 136" xfId="2760" xr:uid="{00000000-0005-0000-0000-000063020000}"/>
    <cellStyle name="20% — акцент4 136 2" xfId="7769" xr:uid="{4F524217-9032-4F74-A6B5-6086B26C1FE6}"/>
    <cellStyle name="20% — акцент4 137" xfId="2781" xr:uid="{00000000-0005-0000-0000-000064020000}"/>
    <cellStyle name="20% — акцент4 137 2" xfId="7790" xr:uid="{4219D560-41A0-4E90-A3CD-32A0B9BB1E56}"/>
    <cellStyle name="20% — акцент4 138" xfId="2801" xr:uid="{00000000-0005-0000-0000-000065020000}"/>
    <cellStyle name="20% — акцент4 138 2" xfId="7810" xr:uid="{A3B5770A-F2C3-44F8-B5D8-6F9177BE3137}"/>
    <cellStyle name="20% — акцент4 139" xfId="2821" xr:uid="{00000000-0005-0000-0000-000066020000}"/>
    <cellStyle name="20% — акцент4 139 2" xfId="7830" xr:uid="{71EA5C3D-96BC-4787-9DAB-CDC3B0BE88BF}"/>
    <cellStyle name="20% — акцент4 14" xfId="320" xr:uid="{00000000-0005-0000-0000-000067020000}"/>
    <cellStyle name="20% — акцент4 14 2" xfId="5329" xr:uid="{395CAFFB-660C-495D-B313-9C2FBE34C677}"/>
    <cellStyle name="20% — акцент4 140" xfId="2841" xr:uid="{00000000-0005-0000-0000-000068020000}"/>
    <cellStyle name="20% — акцент4 140 2" xfId="7850" xr:uid="{50215362-EF60-47BD-B9E2-845B5D8790BB}"/>
    <cellStyle name="20% — акцент4 141" xfId="2861" xr:uid="{00000000-0005-0000-0000-000069020000}"/>
    <cellStyle name="20% — акцент4 141 2" xfId="7870" xr:uid="{A3B2A3E3-5750-488B-9544-D031BA192AAA}"/>
    <cellStyle name="20% — акцент4 142" xfId="2881" xr:uid="{00000000-0005-0000-0000-00006A020000}"/>
    <cellStyle name="20% — акцент4 142 2" xfId="7890" xr:uid="{D94A22E3-5DA6-4B8E-8953-36C89C53AEDF}"/>
    <cellStyle name="20% — акцент4 143" xfId="2901" xr:uid="{00000000-0005-0000-0000-00006B020000}"/>
    <cellStyle name="20% — акцент4 143 2" xfId="7910" xr:uid="{349605E0-F990-4BEC-85B5-916092D0C635}"/>
    <cellStyle name="20% — акцент4 144" xfId="2921" xr:uid="{00000000-0005-0000-0000-00006C020000}"/>
    <cellStyle name="20% — акцент4 144 2" xfId="7930" xr:uid="{6802EC8C-65D1-491F-82E9-3CBEE571B576}"/>
    <cellStyle name="20% — акцент4 145" xfId="2941" xr:uid="{00000000-0005-0000-0000-00006D020000}"/>
    <cellStyle name="20% — акцент4 145 2" xfId="7950" xr:uid="{8D538E67-0E10-4A3F-9155-E45C1D128816}"/>
    <cellStyle name="20% — акцент4 146" xfId="2961" xr:uid="{00000000-0005-0000-0000-00006E020000}"/>
    <cellStyle name="20% — акцент4 146 2" xfId="7970" xr:uid="{B9798234-F503-4193-9D30-0046EEE2BF72}"/>
    <cellStyle name="20% — акцент4 147" xfId="2981" xr:uid="{00000000-0005-0000-0000-00006F020000}"/>
    <cellStyle name="20% — акцент4 147 2" xfId="7990" xr:uid="{E445FF05-D4B5-461E-B7CA-2F65C8B08D70}"/>
    <cellStyle name="20% — акцент4 148" xfId="3001" xr:uid="{00000000-0005-0000-0000-000070020000}"/>
    <cellStyle name="20% — акцент4 148 2" xfId="8010" xr:uid="{084A191D-0E84-479E-816B-009D1E205485}"/>
    <cellStyle name="20% — акцент4 149" xfId="3021" xr:uid="{00000000-0005-0000-0000-000071020000}"/>
    <cellStyle name="20% — акцент4 149 2" xfId="8030" xr:uid="{2BDBAE02-29AD-40BD-A094-FBCDE0EF1A4E}"/>
    <cellStyle name="20% — акцент4 15" xfId="340" xr:uid="{00000000-0005-0000-0000-000072020000}"/>
    <cellStyle name="20% — акцент4 15 2" xfId="5349" xr:uid="{1B3C4A77-AE0B-4744-B5FE-36365D5FCA38}"/>
    <cellStyle name="20% — акцент4 150" xfId="3041" xr:uid="{00000000-0005-0000-0000-000073020000}"/>
    <cellStyle name="20% — акцент4 150 2" xfId="8050" xr:uid="{E934B491-70D0-4DE1-9EB1-E5947A23A349}"/>
    <cellStyle name="20% — акцент4 151" xfId="3061" xr:uid="{00000000-0005-0000-0000-000074020000}"/>
    <cellStyle name="20% — акцент4 151 2" xfId="8070" xr:uid="{C29CEF61-D5DA-48F4-A242-B420778F1072}"/>
    <cellStyle name="20% — акцент4 152" xfId="3081" xr:uid="{00000000-0005-0000-0000-000075020000}"/>
    <cellStyle name="20% — акцент4 152 2" xfId="8090" xr:uid="{87D838BA-C9AB-4FA1-859A-6DDFE741662B}"/>
    <cellStyle name="20% — акцент4 153" xfId="3101" xr:uid="{00000000-0005-0000-0000-000076020000}"/>
    <cellStyle name="20% — акцент4 153 2" xfId="8110" xr:uid="{3C9F8BDF-8413-4F8E-82DE-9B8869A02A63}"/>
    <cellStyle name="20% — акцент4 154" xfId="3121" xr:uid="{00000000-0005-0000-0000-000077020000}"/>
    <cellStyle name="20% — акцент4 154 2" xfId="8130" xr:uid="{03CD60D4-C773-4155-9C3E-06E2A165A79B}"/>
    <cellStyle name="20% — акцент4 155" xfId="3141" xr:uid="{00000000-0005-0000-0000-000078020000}"/>
    <cellStyle name="20% — акцент4 155 2" xfId="8150" xr:uid="{85D5EEDA-F726-42CD-9EB0-6906B5391B36}"/>
    <cellStyle name="20% — акцент4 156" xfId="3161" xr:uid="{00000000-0005-0000-0000-000079020000}"/>
    <cellStyle name="20% — акцент4 156 2" xfId="8170" xr:uid="{15129121-A31E-42DA-A569-3464FAD3F437}"/>
    <cellStyle name="20% — акцент4 157" xfId="3181" xr:uid="{00000000-0005-0000-0000-00007A020000}"/>
    <cellStyle name="20% — акцент4 157 2" xfId="8190" xr:uid="{D12B1B8A-7820-4016-84F1-B8A473478FF9}"/>
    <cellStyle name="20% — акцент4 158" xfId="3201" xr:uid="{00000000-0005-0000-0000-00007B020000}"/>
    <cellStyle name="20% — акцент4 158 2" xfId="8210" xr:uid="{8ECC6CF0-0362-4858-960A-B021F587D6E2}"/>
    <cellStyle name="20% — акцент4 159" xfId="3221" xr:uid="{00000000-0005-0000-0000-00007C020000}"/>
    <cellStyle name="20% — акцент4 159 2" xfId="8230" xr:uid="{5778DD13-3171-4B4E-850B-1378B7A01866}"/>
    <cellStyle name="20% — акцент4 16" xfId="360" xr:uid="{00000000-0005-0000-0000-00007D020000}"/>
    <cellStyle name="20% — акцент4 16 2" xfId="5369" xr:uid="{C57E9BD8-8C5D-4100-9949-B74954EFD233}"/>
    <cellStyle name="20% — акцент4 160" xfId="3241" xr:uid="{00000000-0005-0000-0000-00007E020000}"/>
    <cellStyle name="20% — акцент4 160 2" xfId="8250" xr:uid="{867051AA-108C-4DCE-A01A-C7C5F091CDB4}"/>
    <cellStyle name="20% — акцент4 161" xfId="3261" xr:uid="{00000000-0005-0000-0000-00007F020000}"/>
    <cellStyle name="20% — акцент4 161 2" xfId="8270" xr:uid="{6C7288FF-C8B9-4A93-804D-49046FE2C109}"/>
    <cellStyle name="20% — акцент4 162" xfId="3281" xr:uid="{00000000-0005-0000-0000-000080020000}"/>
    <cellStyle name="20% — акцент4 162 2" xfId="8290" xr:uid="{94B91B5E-0E07-41C4-9F64-6D29013BAAB4}"/>
    <cellStyle name="20% — акцент4 163" xfId="3301" xr:uid="{00000000-0005-0000-0000-000081020000}"/>
    <cellStyle name="20% — акцент4 163 2" xfId="8310" xr:uid="{B64A6421-BC68-477C-8A16-876422921FA2}"/>
    <cellStyle name="20% — акцент4 164" xfId="3321" xr:uid="{00000000-0005-0000-0000-000082020000}"/>
    <cellStyle name="20% — акцент4 164 2" xfId="8330" xr:uid="{9826A23E-72DD-4FF2-940A-C9260DB044EC}"/>
    <cellStyle name="20% — акцент4 165" xfId="3341" xr:uid="{00000000-0005-0000-0000-000083020000}"/>
    <cellStyle name="20% — акцент4 165 2" xfId="8350" xr:uid="{64C8E70A-D9BA-4633-9B7F-451EF6151136}"/>
    <cellStyle name="20% — акцент4 166" xfId="3361" xr:uid="{00000000-0005-0000-0000-000084020000}"/>
    <cellStyle name="20% — акцент4 166 2" xfId="8370" xr:uid="{782C6453-6DD4-423A-BCE9-4601FBE11D72}"/>
    <cellStyle name="20% — акцент4 167" xfId="3381" xr:uid="{00000000-0005-0000-0000-000085020000}"/>
    <cellStyle name="20% — акцент4 167 2" xfId="8390" xr:uid="{F20DEB7F-9BB5-41FB-90AE-7F1265A9E366}"/>
    <cellStyle name="20% — акцент4 168" xfId="3401" xr:uid="{00000000-0005-0000-0000-000086020000}"/>
    <cellStyle name="20% — акцент4 168 2" xfId="8410" xr:uid="{C98F19EB-ECE1-484A-AC25-C9EA7D1881AE}"/>
    <cellStyle name="20% — акцент4 169" xfId="3421" xr:uid="{00000000-0005-0000-0000-000087020000}"/>
    <cellStyle name="20% — акцент4 169 2" xfId="8430" xr:uid="{19D4A6EF-0E43-4532-B718-3CBCD55E0A92}"/>
    <cellStyle name="20% — акцент4 17" xfId="380" xr:uid="{00000000-0005-0000-0000-000088020000}"/>
    <cellStyle name="20% — акцент4 17 2" xfId="5389" xr:uid="{3FDF7B5A-1174-4061-8177-CAA692BC65BE}"/>
    <cellStyle name="20% — акцент4 170" xfId="3441" xr:uid="{00000000-0005-0000-0000-000089020000}"/>
    <cellStyle name="20% — акцент4 170 2" xfId="8450" xr:uid="{C62FD030-90B1-4176-99FF-73FC60EC220B}"/>
    <cellStyle name="20% — акцент4 171" xfId="3461" xr:uid="{00000000-0005-0000-0000-00008A020000}"/>
    <cellStyle name="20% — акцент4 171 2" xfId="8470" xr:uid="{61236CEA-1789-4F6C-BDEA-3F5AF8DFBACB}"/>
    <cellStyle name="20% — акцент4 172" xfId="3481" xr:uid="{00000000-0005-0000-0000-00008B020000}"/>
    <cellStyle name="20% — акцент4 172 2" xfId="8490" xr:uid="{EFABF4EE-9C41-47A2-997B-BCF2912B24D9}"/>
    <cellStyle name="20% — акцент4 173" xfId="3501" xr:uid="{00000000-0005-0000-0000-00008C020000}"/>
    <cellStyle name="20% — акцент4 173 2" xfId="8510" xr:uid="{BBA2BE13-C4D7-4BE2-A8D3-125076B9B543}"/>
    <cellStyle name="20% — акцент4 174" xfId="3521" xr:uid="{00000000-0005-0000-0000-00008D020000}"/>
    <cellStyle name="20% — акцент4 174 2" xfId="8530" xr:uid="{67B02A00-57FB-444D-8201-B4BDF9A20572}"/>
    <cellStyle name="20% — акцент4 175" xfId="3541" xr:uid="{00000000-0005-0000-0000-00008E020000}"/>
    <cellStyle name="20% — акцент4 175 2" xfId="8550" xr:uid="{46D3192B-B38A-46BC-862B-47C1A12078BB}"/>
    <cellStyle name="20% — акцент4 176" xfId="3561" xr:uid="{00000000-0005-0000-0000-00008F020000}"/>
    <cellStyle name="20% — акцент4 176 2" xfId="8570" xr:uid="{4BC77338-8D20-4A49-AE0D-CB2CE710FDBD}"/>
    <cellStyle name="20% — акцент4 177" xfId="3581" xr:uid="{00000000-0005-0000-0000-000090020000}"/>
    <cellStyle name="20% — акцент4 177 2" xfId="8590" xr:uid="{BAC53D63-6E97-491B-ACF1-0BA84B41EC76}"/>
    <cellStyle name="20% — акцент4 178" xfId="3601" xr:uid="{00000000-0005-0000-0000-000091020000}"/>
    <cellStyle name="20% — акцент4 178 2" xfId="8610" xr:uid="{61E5577E-D4AA-4D1D-80C5-83ED89B339EF}"/>
    <cellStyle name="20% — акцент4 179" xfId="3621" xr:uid="{00000000-0005-0000-0000-000092020000}"/>
    <cellStyle name="20% — акцент4 179 2" xfId="8630" xr:uid="{B7C2C607-5C85-4859-8E0B-105BC2184C97}"/>
    <cellStyle name="20% — акцент4 18" xfId="400" xr:uid="{00000000-0005-0000-0000-000093020000}"/>
    <cellStyle name="20% — акцент4 18 2" xfId="5409" xr:uid="{C3BD771C-EBF2-4275-BAB8-AD2E65116561}"/>
    <cellStyle name="20% — акцент4 180" xfId="3641" xr:uid="{00000000-0005-0000-0000-000094020000}"/>
    <cellStyle name="20% — акцент4 180 2" xfId="8650" xr:uid="{13187C6F-BBF7-48C1-866A-DB56B6158866}"/>
    <cellStyle name="20% — акцент4 181" xfId="3661" xr:uid="{00000000-0005-0000-0000-000095020000}"/>
    <cellStyle name="20% — акцент4 181 2" xfId="8670" xr:uid="{940E1A45-1B5D-4587-A39D-559704A406A9}"/>
    <cellStyle name="20% — акцент4 182" xfId="3681" xr:uid="{00000000-0005-0000-0000-000096020000}"/>
    <cellStyle name="20% — акцент4 182 2" xfId="8690" xr:uid="{8CD0AC95-634D-4049-90DE-E00F59041B7E}"/>
    <cellStyle name="20% — акцент4 183" xfId="3701" xr:uid="{00000000-0005-0000-0000-000097020000}"/>
    <cellStyle name="20% — акцент4 183 2" xfId="8710" xr:uid="{64B444A7-E0F0-49C7-8750-E706457A348C}"/>
    <cellStyle name="20% — акцент4 184" xfId="3721" xr:uid="{00000000-0005-0000-0000-000098020000}"/>
    <cellStyle name="20% — акцент4 184 2" xfId="8730" xr:uid="{99FA5720-BD0C-4EDF-92EB-9352154E1CDE}"/>
    <cellStyle name="20% — акцент4 185" xfId="3741" xr:uid="{00000000-0005-0000-0000-000099020000}"/>
    <cellStyle name="20% — акцент4 185 2" xfId="8750" xr:uid="{B8377FE8-2334-4AF3-ADDC-C7A93BF28711}"/>
    <cellStyle name="20% — акцент4 186" xfId="3761" xr:uid="{00000000-0005-0000-0000-00009A020000}"/>
    <cellStyle name="20% — акцент4 186 2" xfId="8770" xr:uid="{98F53553-200D-457B-98E8-A01D6E587B3C}"/>
    <cellStyle name="20% — акцент4 187" xfId="3781" xr:uid="{00000000-0005-0000-0000-00009B020000}"/>
    <cellStyle name="20% — акцент4 187 2" xfId="8790" xr:uid="{6483311E-B6FA-47C6-9452-F9171E8242C3}"/>
    <cellStyle name="20% — акцент4 188" xfId="3801" xr:uid="{00000000-0005-0000-0000-00009C020000}"/>
    <cellStyle name="20% — акцент4 188 2" xfId="8810" xr:uid="{E0ADB488-6197-49A8-A9C6-A3BEF668D383}"/>
    <cellStyle name="20% — акцент4 189" xfId="3821" xr:uid="{00000000-0005-0000-0000-00009D020000}"/>
    <cellStyle name="20% — акцент4 189 2" xfId="8830" xr:uid="{C9335A87-C5BF-41D6-8DD8-4EBA1B8C32D9}"/>
    <cellStyle name="20% — акцент4 19" xfId="420" xr:uid="{00000000-0005-0000-0000-00009E020000}"/>
    <cellStyle name="20% — акцент4 19 2" xfId="5429" xr:uid="{D0FCDB97-1FFE-4445-8F0F-9F939F545FD6}"/>
    <cellStyle name="20% — акцент4 190" xfId="3841" xr:uid="{00000000-0005-0000-0000-00009F020000}"/>
    <cellStyle name="20% — акцент4 190 2" xfId="8850" xr:uid="{6EA71CB9-49E4-4532-937C-22FC496FF742}"/>
    <cellStyle name="20% — акцент4 191" xfId="3861" xr:uid="{00000000-0005-0000-0000-00000F0F0000}"/>
    <cellStyle name="20% — акцент4 191 2" xfId="8870" xr:uid="{0DFF9BF8-4AD9-48D4-A25D-C35F665D13EB}"/>
    <cellStyle name="20% — акцент4 192" xfId="3881" xr:uid="{00000000-0005-0000-0000-0000230F0000}"/>
    <cellStyle name="20% — акцент4 192 2" xfId="8890" xr:uid="{ACDF84E6-9BD2-41E5-8664-4DB0AA2E26EC}"/>
    <cellStyle name="20% — акцент4 193" xfId="3901" xr:uid="{00000000-0005-0000-0000-0000370F0000}"/>
    <cellStyle name="20% — акцент4 193 2" xfId="8910" xr:uid="{436D009A-3797-429C-82E0-22D1C75F4616}"/>
    <cellStyle name="20% — акцент4 194" xfId="3921" xr:uid="{00000000-0005-0000-0000-00004B0F0000}"/>
    <cellStyle name="20% — акцент4 194 2" xfId="8930" xr:uid="{3374E1E0-A58F-4F2A-97AB-87B46050A179}"/>
    <cellStyle name="20% — акцент4 195" xfId="3941" xr:uid="{00000000-0005-0000-0000-00005F0F0000}"/>
    <cellStyle name="20% — акцент4 195 2" xfId="8950" xr:uid="{13A9FBFE-F442-4BCE-9A02-C2B0005FC9CE}"/>
    <cellStyle name="20% — акцент4 196" xfId="3961" xr:uid="{00000000-0005-0000-0000-0000730F0000}"/>
    <cellStyle name="20% — акцент4 196 2" xfId="8970" xr:uid="{A3DD3E29-874A-4746-A40C-086C1EA7BE86}"/>
    <cellStyle name="20% — акцент4 197" xfId="3981" xr:uid="{00000000-0005-0000-0000-0000870F0000}"/>
    <cellStyle name="20% — акцент4 197 2" xfId="8990" xr:uid="{1631A8F2-0335-4640-BFE2-6799A9B0C1AF}"/>
    <cellStyle name="20% — акцент4 198" xfId="4001" xr:uid="{00000000-0005-0000-0000-00009B0F0000}"/>
    <cellStyle name="20% — акцент4 198 2" xfId="9010" xr:uid="{55ABDC42-1E21-49C9-8327-D726A003F906}"/>
    <cellStyle name="20% — акцент4 199" xfId="4021" xr:uid="{00000000-0005-0000-0000-0000AF0F0000}"/>
    <cellStyle name="20% — акцент4 199 2" xfId="9030" xr:uid="{C8373BE1-C8FF-454B-B3C5-14226858C89C}"/>
    <cellStyle name="20% — акцент4 2" xfId="78" xr:uid="{00000000-0005-0000-0000-0000A0020000}"/>
    <cellStyle name="20% — акцент4 2 2" xfId="5092" xr:uid="{221D40EE-5874-41B9-B036-076693BCB90F}"/>
    <cellStyle name="20% — акцент4 20" xfId="440" xr:uid="{00000000-0005-0000-0000-0000A1020000}"/>
    <cellStyle name="20% — акцент4 20 2" xfId="5449" xr:uid="{F0CFF651-3085-47C0-B804-5C79B751D42A}"/>
    <cellStyle name="20% — акцент4 200" xfId="4041" xr:uid="{00000000-0005-0000-0000-0000C30F0000}"/>
    <cellStyle name="20% — акцент4 200 2" xfId="9050" xr:uid="{6240614F-CFFB-4C33-A9E9-E3EEAB8F2615}"/>
    <cellStyle name="20% — акцент4 201" xfId="4061" xr:uid="{00000000-0005-0000-0000-0000D70F0000}"/>
    <cellStyle name="20% — акцент4 201 2" xfId="9070" xr:uid="{77421676-B1CA-4A7C-8F43-F1BF87F2DC7B}"/>
    <cellStyle name="20% — акцент4 202" xfId="4081" xr:uid="{00000000-0005-0000-0000-0000EB0F0000}"/>
    <cellStyle name="20% — акцент4 202 2" xfId="9090" xr:uid="{C7A57036-9DDC-4EB3-B1BE-5C5FB5863613}"/>
    <cellStyle name="20% — акцент4 203" xfId="4101" xr:uid="{00000000-0005-0000-0000-0000FF0F0000}"/>
    <cellStyle name="20% — акцент4 203 2" xfId="9110" xr:uid="{63ED7956-9A91-4A43-849C-34CFC47CB342}"/>
    <cellStyle name="20% — акцент4 204" xfId="4121" xr:uid="{00000000-0005-0000-0000-000013100000}"/>
    <cellStyle name="20% — акцент4 204 2" xfId="9130" xr:uid="{35207885-34EE-423D-BE3E-906798627CF4}"/>
    <cellStyle name="20% — акцент4 205" xfId="4141" xr:uid="{00000000-0005-0000-0000-000027100000}"/>
    <cellStyle name="20% — акцент4 205 2" xfId="9150" xr:uid="{3F804AB2-D8A5-4FEC-8F13-01220D6D9561}"/>
    <cellStyle name="20% — акцент4 206" xfId="4161" xr:uid="{00000000-0005-0000-0000-00003B100000}"/>
    <cellStyle name="20% — акцент4 206 2" xfId="9170" xr:uid="{5016AC2F-D4FB-441B-A5B3-33F3F5036827}"/>
    <cellStyle name="20% — акцент4 207" xfId="4181" xr:uid="{00000000-0005-0000-0000-00004F100000}"/>
    <cellStyle name="20% — акцент4 207 2" xfId="9190" xr:uid="{15635E77-35A5-45FB-A700-1C16D1056C38}"/>
    <cellStyle name="20% — акцент4 208" xfId="4201" xr:uid="{00000000-0005-0000-0000-000063100000}"/>
    <cellStyle name="20% — акцент4 208 2" xfId="9210" xr:uid="{71B97107-CBF4-4529-9BA7-16E0C766A430}"/>
    <cellStyle name="20% — акцент4 209" xfId="4221" xr:uid="{00000000-0005-0000-0000-000077100000}"/>
    <cellStyle name="20% — акцент4 209 2" xfId="9230" xr:uid="{936795B1-64F0-4E1B-B40F-1241F3075B0B}"/>
    <cellStyle name="20% — акцент4 21" xfId="460" xr:uid="{00000000-0005-0000-0000-0000A2020000}"/>
    <cellStyle name="20% — акцент4 21 2" xfId="5469" xr:uid="{59A7CE13-9029-475E-80AF-847555DB431F}"/>
    <cellStyle name="20% — акцент4 210" xfId="4241" xr:uid="{00000000-0005-0000-0000-00008B100000}"/>
    <cellStyle name="20% — акцент4 210 2" xfId="9250" xr:uid="{E5173F91-62B8-45F6-8150-9BCECE1F42A8}"/>
    <cellStyle name="20% — акцент4 211" xfId="4261" xr:uid="{00000000-0005-0000-0000-00009F100000}"/>
    <cellStyle name="20% — акцент4 211 2" xfId="9270" xr:uid="{B7AD99CD-D072-4D4B-8E69-05226B3AB8E7}"/>
    <cellStyle name="20% — акцент4 212" xfId="4281" xr:uid="{00000000-0005-0000-0000-0000B3100000}"/>
    <cellStyle name="20% — акцент4 212 2" xfId="9290" xr:uid="{254B0D2F-3C91-4F72-8336-DDE6496DEB3B}"/>
    <cellStyle name="20% — акцент4 213" xfId="4301" xr:uid="{00000000-0005-0000-0000-0000C7100000}"/>
    <cellStyle name="20% — акцент4 213 2" xfId="9310" xr:uid="{CC395E03-C9DB-4FFA-BA77-03F193019697}"/>
    <cellStyle name="20% — акцент4 214" xfId="4321" xr:uid="{00000000-0005-0000-0000-0000DB100000}"/>
    <cellStyle name="20% — акцент4 214 2" xfId="9330" xr:uid="{178EB4AF-93F4-4ECE-9C26-856F66C2CC90}"/>
    <cellStyle name="20% — акцент4 215" xfId="4341" xr:uid="{00000000-0005-0000-0000-0000EF100000}"/>
    <cellStyle name="20% — акцент4 215 2" xfId="9350" xr:uid="{9C4BF74A-FBC3-4FF8-A406-F2BAF63BE024}"/>
    <cellStyle name="20% — акцент4 216" xfId="4361" xr:uid="{00000000-0005-0000-0000-000003110000}"/>
    <cellStyle name="20% — акцент4 216 2" xfId="9370" xr:uid="{17644918-3E64-4457-A7B5-78E7397CB0E8}"/>
    <cellStyle name="20% — акцент4 217" xfId="4381" xr:uid="{00000000-0005-0000-0000-000017110000}"/>
    <cellStyle name="20% — акцент4 217 2" xfId="9390" xr:uid="{EAD7BBE6-0015-4ADB-97D3-95A4EFE583F6}"/>
    <cellStyle name="20% — акцент4 218" xfId="4401" xr:uid="{00000000-0005-0000-0000-00002B110000}"/>
    <cellStyle name="20% — акцент4 218 2" xfId="9410" xr:uid="{E4278949-88AB-43CB-AF1C-413DAE0A4634}"/>
    <cellStyle name="20% — акцент4 219" xfId="4421" xr:uid="{00000000-0005-0000-0000-00003F110000}"/>
    <cellStyle name="20% — акцент4 219 2" xfId="9430" xr:uid="{7D1B7635-6F02-46A5-84F4-79301C6F3B0E}"/>
    <cellStyle name="20% — акцент4 22" xfId="480" xr:uid="{00000000-0005-0000-0000-0000A3020000}"/>
    <cellStyle name="20% — акцент4 22 2" xfId="5489" xr:uid="{81EA6C1A-E3D5-42F1-89F0-4EC123C8492A}"/>
    <cellStyle name="20% — акцент4 220" xfId="4441" xr:uid="{00000000-0005-0000-0000-000053110000}"/>
    <cellStyle name="20% — акцент4 220 2" xfId="9450" xr:uid="{35CBA771-1C12-4DF8-BAF9-8E3B2E3CAF41}"/>
    <cellStyle name="20% — акцент4 221" xfId="4461" xr:uid="{00000000-0005-0000-0000-000067110000}"/>
    <cellStyle name="20% — акцент4 221 2" xfId="9470" xr:uid="{A4B6D038-6774-4546-9783-98F12DBB5719}"/>
    <cellStyle name="20% — акцент4 222" xfId="4481" xr:uid="{00000000-0005-0000-0000-00007B110000}"/>
    <cellStyle name="20% — акцент4 222 2" xfId="9490" xr:uid="{739907FB-CB95-4D26-BBBA-F0615FC98695}"/>
    <cellStyle name="20% — акцент4 223" xfId="4501" xr:uid="{00000000-0005-0000-0000-00008F110000}"/>
    <cellStyle name="20% — акцент4 223 2" xfId="9510" xr:uid="{FC3449BC-7FF5-4E0C-8CBC-89D9B788F91A}"/>
    <cellStyle name="20% — акцент4 224" xfId="4521" xr:uid="{00000000-0005-0000-0000-0000A3110000}"/>
    <cellStyle name="20% — акцент4 224 2" xfId="9530" xr:uid="{E9AA31A6-CA1F-42F8-92F7-3FF850A26B08}"/>
    <cellStyle name="20% — акцент4 225" xfId="4541" xr:uid="{00000000-0005-0000-0000-0000B7110000}"/>
    <cellStyle name="20% — акцент4 225 2" xfId="9550" xr:uid="{3C295608-C935-47DF-95A6-A57CF8FF21DB}"/>
    <cellStyle name="20% — акцент4 226" xfId="4561" xr:uid="{00000000-0005-0000-0000-0000CB110000}"/>
    <cellStyle name="20% — акцент4 226 2" xfId="9570" xr:uid="{19459B6B-5360-4CC6-AA6E-E534CDC34281}"/>
    <cellStyle name="20% — акцент4 227" xfId="4581" xr:uid="{00000000-0005-0000-0000-0000DF110000}"/>
    <cellStyle name="20% — акцент4 227 2" xfId="9590" xr:uid="{9DD2C979-7258-4AD7-AEFC-13776504305F}"/>
    <cellStyle name="20% — акцент4 228" xfId="4601" xr:uid="{00000000-0005-0000-0000-0000F3110000}"/>
    <cellStyle name="20% — акцент4 228 2" xfId="9610" xr:uid="{3398D9C1-37D0-421C-B428-748C201BE540}"/>
    <cellStyle name="20% — акцент4 229" xfId="4621" xr:uid="{00000000-0005-0000-0000-000007120000}"/>
    <cellStyle name="20% — акцент4 229 2" xfId="9630" xr:uid="{94CEDE36-98E9-4960-A365-D60EC6ED437F}"/>
    <cellStyle name="20% — акцент4 23" xfId="500" xr:uid="{00000000-0005-0000-0000-0000A4020000}"/>
    <cellStyle name="20% — акцент4 23 2" xfId="5509" xr:uid="{20E01D20-7A72-4698-9657-3E7AD167E0A7}"/>
    <cellStyle name="20% — акцент4 230" xfId="4641" xr:uid="{00000000-0005-0000-0000-00001B120000}"/>
    <cellStyle name="20% — акцент4 230 2" xfId="9650" xr:uid="{580D98CC-3848-476B-9670-EAB0764DAB67}"/>
    <cellStyle name="20% — акцент4 231" xfId="4661" xr:uid="{00000000-0005-0000-0000-00002F120000}"/>
    <cellStyle name="20% — акцент4 231 2" xfId="9670" xr:uid="{54C95800-16B4-40C8-A248-AC39737581CE}"/>
    <cellStyle name="20% — акцент4 232" xfId="4681" xr:uid="{00000000-0005-0000-0000-000043120000}"/>
    <cellStyle name="20% — акцент4 232 2" xfId="9690" xr:uid="{429BA7BB-7FC1-481C-9019-83EE27C906B9}"/>
    <cellStyle name="20% — акцент4 233" xfId="4701" xr:uid="{00000000-0005-0000-0000-000057120000}"/>
    <cellStyle name="20% — акцент4 233 2" xfId="9710" xr:uid="{D4712CA8-D648-47F2-BAAC-91E3C0E00D12}"/>
    <cellStyle name="20% — акцент4 234" xfId="4721" xr:uid="{00000000-0005-0000-0000-00006B120000}"/>
    <cellStyle name="20% — акцент4 234 2" xfId="9730" xr:uid="{4C6CE634-38C0-4A2B-8288-83EDD9D44FDB}"/>
    <cellStyle name="20% — акцент4 235" xfId="4741" xr:uid="{00000000-0005-0000-0000-00007F120000}"/>
    <cellStyle name="20% — акцент4 235 2" xfId="9750" xr:uid="{AFAD9810-927C-4814-BFD8-C0171CC88958}"/>
    <cellStyle name="20% — акцент4 236" xfId="4761" xr:uid="{00000000-0005-0000-0000-000093120000}"/>
    <cellStyle name="20% — акцент4 236 2" xfId="9770" xr:uid="{747950F6-9398-407F-9516-EB83DD41E142}"/>
    <cellStyle name="20% — акцент4 237" xfId="4781" xr:uid="{00000000-0005-0000-0000-0000A7120000}"/>
    <cellStyle name="20% — акцент4 237 2" xfId="9790" xr:uid="{10B9C5CF-1104-4677-8895-E57BCB629DC1}"/>
    <cellStyle name="20% — акцент4 238" xfId="4801" xr:uid="{00000000-0005-0000-0000-0000BB120000}"/>
    <cellStyle name="20% — акцент4 238 2" xfId="9810" xr:uid="{33AA447E-DBE7-499B-ADBA-67DE4109CA7E}"/>
    <cellStyle name="20% — акцент4 239" xfId="4821" xr:uid="{00000000-0005-0000-0000-0000CF120000}"/>
    <cellStyle name="20% — акцент4 239 2" xfId="9830" xr:uid="{5288E097-6791-4FB1-A050-9E7DC747CB68}"/>
    <cellStyle name="20% — акцент4 24" xfId="520" xr:uid="{00000000-0005-0000-0000-0000A5020000}"/>
    <cellStyle name="20% — акцент4 24 2" xfId="5529" xr:uid="{71E114C1-C134-4688-9113-6448B8CE657F}"/>
    <cellStyle name="20% — акцент4 240" xfId="4841" xr:uid="{00000000-0005-0000-0000-0000E3120000}"/>
    <cellStyle name="20% — акцент4 240 2" xfId="9850" xr:uid="{CDF553A9-6550-4435-98B5-30429785B135}"/>
    <cellStyle name="20% — акцент4 241" xfId="4861" xr:uid="{00000000-0005-0000-0000-0000F7120000}"/>
    <cellStyle name="20% — акцент4 241 2" xfId="9870" xr:uid="{7A8E6D28-C007-46BE-8D95-6758C5DB71B1}"/>
    <cellStyle name="20% — акцент4 242" xfId="4881" xr:uid="{00000000-0005-0000-0000-00000B130000}"/>
    <cellStyle name="20% — акцент4 242 2" xfId="9890" xr:uid="{3ADF7996-2EE2-47B7-86E6-CC5EDB83E94B}"/>
    <cellStyle name="20% — акцент4 243" xfId="4901" xr:uid="{00000000-0005-0000-0000-00001F130000}"/>
    <cellStyle name="20% — акцент4 243 2" xfId="9910" xr:uid="{E3A8CEF6-131F-44E8-9E5C-DDED0A6A133F}"/>
    <cellStyle name="20% — акцент4 244" xfId="4921" xr:uid="{00000000-0005-0000-0000-000033130000}"/>
    <cellStyle name="20% — акцент4 244 2" xfId="9930" xr:uid="{2783A10B-FC34-4B4D-8992-E8E945D507AA}"/>
    <cellStyle name="20% — акцент4 245" xfId="4941" xr:uid="{00000000-0005-0000-0000-000047130000}"/>
    <cellStyle name="20% — акцент4 245 2" xfId="9950" xr:uid="{68C61BEC-D092-455E-96B1-38B4E5E917B3}"/>
    <cellStyle name="20% — акцент4 246" xfId="4961" xr:uid="{00000000-0005-0000-0000-00005B130000}"/>
    <cellStyle name="20% — акцент4 246 2" xfId="9970" xr:uid="{4D22DA70-0F47-4947-BFDE-5B5325D91BC1}"/>
    <cellStyle name="20% — акцент4 247" xfId="4981" xr:uid="{00000000-0005-0000-0000-00006F130000}"/>
    <cellStyle name="20% — акцент4 247 2" xfId="9990" xr:uid="{59538D3C-FD68-410D-8669-4BB01145FFAD}"/>
    <cellStyle name="20% — акцент4 248" xfId="5001" xr:uid="{00000000-0005-0000-0000-000083130000}"/>
    <cellStyle name="20% — акцент4 248 2" xfId="10010" xr:uid="{542ACB96-6A35-415B-88EB-CDD9497982BE}"/>
    <cellStyle name="20% — акцент4 249" xfId="5021" xr:uid="{00000000-0005-0000-0000-000097130000}"/>
    <cellStyle name="20% — акцент4 249 2" xfId="10030" xr:uid="{A22F21FB-88C6-4FB4-BC27-83EF8C692B25}"/>
    <cellStyle name="20% — акцент4 25" xfId="540" xr:uid="{00000000-0005-0000-0000-0000A6020000}"/>
    <cellStyle name="20% — акцент4 25 2" xfId="5549" xr:uid="{A4B23FF4-CBF7-4DAD-82E9-484186425544}"/>
    <cellStyle name="20% — акцент4 250" xfId="5041" xr:uid="{00000000-0005-0000-0000-0000AB130000}"/>
    <cellStyle name="20% — акцент4 250 2" xfId="10050" xr:uid="{BF8E713A-F59B-49EC-9459-668DDDD18675}"/>
    <cellStyle name="20% — акцент4 251" xfId="10070" xr:uid="{E9028864-20E9-41A5-9A2B-16FF62F48F70}"/>
    <cellStyle name="20% — акцент4 252" xfId="10090" xr:uid="{696A8679-0DEC-4EF1-B3EE-8B81669A2EF7}"/>
    <cellStyle name="20% — акцент4 253" xfId="10110" xr:uid="{71ECB565-1CA7-47A9-A7EF-B2CFD165104F}"/>
    <cellStyle name="20% — акцент4 254" xfId="10130" xr:uid="{C524E074-0F86-4747-85FC-35E13089E594}"/>
    <cellStyle name="20% — акцент4 255" xfId="10150" xr:uid="{08D74195-5DBA-4F57-96ED-3E74BFACC5CB}"/>
    <cellStyle name="20% — акцент4 256" xfId="10170" xr:uid="{DF4DA797-9C6B-442B-8552-D30FAE83E27A}"/>
    <cellStyle name="20% — акцент4 257" xfId="10190" xr:uid="{93518A0A-5034-407B-ACFE-63CC08484031}"/>
    <cellStyle name="20% — акцент4 258" xfId="10210" xr:uid="{BB9A2DB7-149B-4F2E-B354-82FA892BAE40}"/>
    <cellStyle name="20% — акцент4 259" xfId="10230" xr:uid="{85234B8D-10F4-49A2-9769-FB4A30DC6327}"/>
    <cellStyle name="20% — акцент4 26" xfId="560" xr:uid="{00000000-0005-0000-0000-0000A7020000}"/>
    <cellStyle name="20% — акцент4 26 2" xfId="5569" xr:uid="{B35D927D-BE35-4E2B-83DC-997A46FE726C}"/>
    <cellStyle name="20% — акцент4 260" xfId="10250" xr:uid="{C49FD8CA-3222-41A5-893D-AAFE0E9352EB}"/>
    <cellStyle name="20% — акцент4 261" xfId="10270" xr:uid="{C4069609-412F-49F8-8ECE-02D5852A7DD5}"/>
    <cellStyle name="20% — акцент4 262" xfId="10290" xr:uid="{245422F3-2E3F-4560-BE12-2383958072A8}"/>
    <cellStyle name="20% — акцент4 263" xfId="10310" xr:uid="{E5D6B54F-274A-4DA5-B6D2-2B54E1A3D8DE}"/>
    <cellStyle name="20% — акцент4 264" xfId="10330" xr:uid="{7D53E300-16D8-40CE-8759-EE1DD59A0BC7}"/>
    <cellStyle name="20% — акцент4 265" xfId="10350" xr:uid="{DF828A4E-2A25-4F16-A394-47E7CB43E0B4}"/>
    <cellStyle name="20% — акцент4 266" xfId="10370" xr:uid="{74BE3409-B794-4B83-A334-5980ADF7BDF1}"/>
    <cellStyle name="20% — акцент4 267" xfId="10390" xr:uid="{AD0E1F89-8231-491B-B00E-9715F210D086}"/>
    <cellStyle name="20% — акцент4 268" xfId="10410" xr:uid="{0278B7D0-BCBF-411F-B079-774E6FC5946C}"/>
    <cellStyle name="20% — акцент4 269" xfId="10430" xr:uid="{EAD323A5-4216-4835-A370-0B6A460BC859}"/>
    <cellStyle name="20% — акцент4 27" xfId="580" xr:uid="{00000000-0005-0000-0000-0000A8020000}"/>
    <cellStyle name="20% — акцент4 27 2" xfId="5589" xr:uid="{988F722D-6DF6-49C9-90CA-B6D0F6EB9D2F}"/>
    <cellStyle name="20% — акцент4 270" xfId="10450" xr:uid="{94A2174D-8012-454C-8555-DF74EF021B43}"/>
    <cellStyle name="20% — акцент4 271" xfId="10489" xr:uid="{AB24B9A4-7BBC-4683-AD66-F7AF08BDB169}"/>
    <cellStyle name="20% — акцент4 272" xfId="10511" xr:uid="{1591815B-F7D0-40F4-AC94-29245926D826}"/>
    <cellStyle name="20% — акцент4 273" xfId="10531" xr:uid="{97DAF639-AE08-40DE-BE2B-54BDCEE5D443}"/>
    <cellStyle name="20% — акцент4 274" xfId="10551" xr:uid="{7425ACBE-E51F-408F-93DB-8C429328BED6}"/>
    <cellStyle name="20% — акцент4 275" xfId="10571" xr:uid="{3BB7AD1F-5388-44D0-8813-B35C3A7B3652}"/>
    <cellStyle name="20% — акцент4 276" xfId="10591" xr:uid="{AF11317A-1663-4DB7-B4C4-6CD28181024D}"/>
    <cellStyle name="20% — акцент4 277" xfId="10611" xr:uid="{1D126677-3B59-4903-BB6B-88A1F1B8A056}"/>
    <cellStyle name="20% — акцент4 278" xfId="10631" xr:uid="{7A34CB37-A507-42C2-ADBE-6EDC056D0F81}"/>
    <cellStyle name="20% — акцент4 279" xfId="10651" xr:uid="{363DEB6D-5AF9-4332-B389-8134E20B8681}"/>
    <cellStyle name="20% — акцент4 28" xfId="600" xr:uid="{00000000-0005-0000-0000-0000A9020000}"/>
    <cellStyle name="20% — акцент4 28 2" xfId="5609" xr:uid="{0F4CB150-B959-4026-BDD8-CB762EAD594B}"/>
    <cellStyle name="20% — акцент4 280" xfId="10671" xr:uid="{B0374D62-B487-4972-A77C-412774A030DF}"/>
    <cellStyle name="20% — акцент4 281" xfId="10691" xr:uid="{E7293200-3129-4881-9FB8-BBA3A17BD4C9}"/>
    <cellStyle name="20% — акцент4 282" xfId="10711" xr:uid="{036B8536-7D2B-4F42-A7E9-C57B5EC65C45}"/>
    <cellStyle name="20% — акцент4 283" xfId="10731" xr:uid="{9825B339-44CF-452C-A081-8B8E34CAEEE3}"/>
    <cellStyle name="20% — акцент4 284" xfId="10751" xr:uid="{BC1C29A2-11EA-46B6-AD80-449971536E6F}"/>
    <cellStyle name="20% — акцент4 285" xfId="10771" xr:uid="{70EA2877-F83F-4F3C-B39F-D7DA1F6339C4}"/>
    <cellStyle name="20% — акцент4 286" xfId="10791" xr:uid="{ED530534-76EA-4E9F-AB60-199CC64D2D26}"/>
    <cellStyle name="20% — акцент4 287" xfId="10811" xr:uid="{6346712E-CB12-479C-9226-98DFDB8DFCF8}"/>
    <cellStyle name="20% — акцент4 288" xfId="10831" xr:uid="{515FFE50-7167-46A3-8421-099A656C332B}"/>
    <cellStyle name="20% — акцент4 289" xfId="10851" xr:uid="{A6CF93DA-6EBA-4C7D-B831-A08A18CC5AB2}"/>
    <cellStyle name="20% — акцент4 29" xfId="620" xr:uid="{00000000-0005-0000-0000-0000AA020000}"/>
    <cellStyle name="20% — акцент4 29 2" xfId="5629" xr:uid="{BD454AF0-A464-408B-998B-37250DD958C9}"/>
    <cellStyle name="20% — акцент4 290" xfId="10871" xr:uid="{4E3DE0AD-2C29-4819-B8CB-FEB1F4D84425}"/>
    <cellStyle name="20% — акцент4 291" xfId="10891" xr:uid="{56CAB407-90FE-4670-A261-BD228C5262B2}"/>
    <cellStyle name="20% — акцент4 292" xfId="10911" xr:uid="{CD1D8C91-0F31-4C24-9D61-32C2F3DDA232}"/>
    <cellStyle name="20% — акцент4 293" xfId="10931" xr:uid="{E2A2DEA9-99C6-4A6F-AFB2-23EE90505349}"/>
    <cellStyle name="20% — акцент4 294" xfId="10951" xr:uid="{47D5E8C6-B5AC-45B2-9B76-E37036DF129E}"/>
    <cellStyle name="20% — акцент4 295" xfId="10971" xr:uid="{4B016272-F0A0-479B-9681-03F62A9EB7D0}"/>
    <cellStyle name="20% — акцент4 296" xfId="10991" xr:uid="{B2F9CE87-E2E0-42FF-8543-C092EC887BAE}"/>
    <cellStyle name="20% — акцент4 297" xfId="11011" xr:uid="{6D20B4C0-A731-4C52-AED1-9994E8A744D6}"/>
    <cellStyle name="20% — акцент4 298" xfId="11031" xr:uid="{56E5A4FD-76DB-4AA5-AFB4-9D906AE80D5D}"/>
    <cellStyle name="20% — акцент4 299" xfId="11051" xr:uid="{4E534CDA-7A74-4CEE-B4AA-C8EB0CE61CA5}"/>
    <cellStyle name="20% — акцент4 3" xfId="100" xr:uid="{00000000-0005-0000-0000-0000AB020000}"/>
    <cellStyle name="20% — акцент4 3 2" xfId="5109" xr:uid="{3B138DCD-3B4B-43D1-9467-4C544C6B982E}"/>
    <cellStyle name="20% — акцент4 30" xfId="640" xr:uid="{00000000-0005-0000-0000-0000AC020000}"/>
    <cellStyle name="20% — акцент4 30 2" xfId="5649" xr:uid="{30CE372E-14D3-47C7-8AD3-905202D18D95}"/>
    <cellStyle name="20% — акцент4 300" xfId="11071" xr:uid="{8F30B6F8-7F95-4338-8CC7-0C10131F2BE1}"/>
    <cellStyle name="20% — акцент4 301" xfId="11091" xr:uid="{A273DA5F-487E-4DCF-847E-5613390E53C4}"/>
    <cellStyle name="20% — акцент4 302" xfId="11111" xr:uid="{C913CBC5-5AC5-4215-8460-F85CDE6FFBCE}"/>
    <cellStyle name="20% — акцент4 303" xfId="11131" xr:uid="{F9060BB7-894A-4412-9B96-92270201F7ED}"/>
    <cellStyle name="20% — акцент4 304" xfId="11151" xr:uid="{8E59C646-BB66-4DD2-8BB7-6D62239834A0}"/>
    <cellStyle name="20% — акцент4 305" xfId="11171" xr:uid="{6A61F2FE-8752-430E-831C-F1D41355394F}"/>
    <cellStyle name="20% — акцент4 306" xfId="11191" xr:uid="{7F43E7F9-4643-472E-8997-1A23092F68F8}"/>
    <cellStyle name="20% — акцент4 307" xfId="11211" xr:uid="{D23A2141-7D6E-4701-9CA2-C184803D61BC}"/>
    <cellStyle name="20% — акцент4 308" xfId="11231" xr:uid="{27A0FF51-E314-426C-8B96-B71C920AC929}"/>
    <cellStyle name="20% — акцент4 309" xfId="11251" xr:uid="{AEBC4CD9-6D8F-4217-A61B-4CECE022EB8A}"/>
    <cellStyle name="20% — акцент4 31" xfId="660" xr:uid="{00000000-0005-0000-0000-0000AD020000}"/>
    <cellStyle name="20% — акцент4 31 2" xfId="5669" xr:uid="{D5853C41-5687-4EFF-8C37-C25FEBC350BD}"/>
    <cellStyle name="20% — акцент4 310" xfId="11271" xr:uid="{A7FD1DE2-A928-4E13-B574-62971026B119}"/>
    <cellStyle name="20% — акцент4 311" xfId="11291" xr:uid="{828EF9C8-8C51-4875-8412-AC25887C2F99}"/>
    <cellStyle name="20% — акцент4 312" xfId="11311" xr:uid="{A455D377-0084-4F71-82C6-3AD569CDA440}"/>
    <cellStyle name="20% — акцент4 313" xfId="11331" xr:uid="{6141798D-D39B-4842-A711-91B105169DC4}"/>
    <cellStyle name="20% — акцент4 314" xfId="11351" xr:uid="{7D1EFBA6-4FCC-42BF-BE48-5292A09B0841}"/>
    <cellStyle name="20% — акцент4 315" xfId="11371" xr:uid="{73FF593F-6A5F-43F8-B35C-7AB14484EF61}"/>
    <cellStyle name="20% — акцент4 316" xfId="11391" xr:uid="{4CE8C228-95E7-41AC-B0CF-EBF98ED478E4}"/>
    <cellStyle name="20% — акцент4 317" xfId="11411" xr:uid="{F6DCAB2D-766F-48CE-A7C6-F7EE6ADD50A6}"/>
    <cellStyle name="20% — акцент4 318" xfId="11431" xr:uid="{9189FA65-8373-457F-9D01-75E4FBFC61BD}"/>
    <cellStyle name="20% — акцент4 319" xfId="11451" xr:uid="{28A312CB-5ACA-430C-B9E2-D243B79D7C44}"/>
    <cellStyle name="20% — акцент4 32" xfId="680" xr:uid="{00000000-0005-0000-0000-0000AE020000}"/>
    <cellStyle name="20% — акцент4 32 2" xfId="5689" xr:uid="{85E28571-EEC4-4686-A941-9D5AE8742175}"/>
    <cellStyle name="20% — акцент4 320" xfId="11471" xr:uid="{12290EC8-437F-439D-9255-36695ED71C64}"/>
    <cellStyle name="20% — акцент4 321" xfId="11491" xr:uid="{04E594E3-169A-4983-9043-3B2C730B7B06}"/>
    <cellStyle name="20% — акцент4 322" xfId="11511" xr:uid="{CE22890A-DB5F-4398-A9FB-280574535146}"/>
    <cellStyle name="20% — акцент4 323" xfId="11531" xr:uid="{AD5FC003-70C3-4411-A926-D9CADF5B8AAD}"/>
    <cellStyle name="20% — акцент4 324" xfId="11551" xr:uid="{4DBDE42A-0D1F-436D-AFDA-35D3B5106CE9}"/>
    <cellStyle name="20% — акцент4 325" xfId="11571" xr:uid="{6C4E6922-8501-44C7-A711-2FFDB830A5EA}"/>
    <cellStyle name="20% — акцент4 326" xfId="11591" xr:uid="{0BEC5F9B-73B7-4666-A94B-5EAE8586DB9C}"/>
    <cellStyle name="20% — акцент4 327" xfId="11611" xr:uid="{C85B2B92-04C5-41F6-90EE-F1113DC3044B}"/>
    <cellStyle name="20% — акцент4 328" xfId="11631" xr:uid="{85C23C70-14FB-4720-9229-53A8BFCE5CB3}"/>
    <cellStyle name="20% — акцент4 329" xfId="11651" xr:uid="{4FAC8874-A97F-401D-859A-51257863EA6A}"/>
    <cellStyle name="20% — акцент4 33" xfId="700" xr:uid="{00000000-0005-0000-0000-0000AF020000}"/>
    <cellStyle name="20% — акцент4 33 2" xfId="5709" xr:uid="{BEA391D8-586D-4074-B059-CBA34242F277}"/>
    <cellStyle name="20% — акцент4 330" xfId="11671" xr:uid="{7E92591E-5D03-4981-AD11-E31046BAFFB2}"/>
    <cellStyle name="20% — акцент4 331" xfId="11691" xr:uid="{579D0561-9EEF-4944-A846-F2162F0B4875}"/>
    <cellStyle name="20% — акцент4 332" xfId="11711" xr:uid="{96F98D5A-58F9-464C-9E8D-9A69CBE41CA1}"/>
    <cellStyle name="20% — акцент4 333" xfId="11731" xr:uid="{6510623A-6FD0-458C-A031-F37CAB6103E0}"/>
    <cellStyle name="20% — акцент4 334" xfId="11751" xr:uid="{EBD76020-5B5C-44DA-BF26-C6704DE6912E}"/>
    <cellStyle name="20% — акцент4 335" xfId="11771" xr:uid="{9DBED2EE-B01B-4894-82F2-2C8B0D1DBBED}"/>
    <cellStyle name="20% — акцент4 336" xfId="11791" xr:uid="{341FCACF-0278-45C9-A40B-D2E47F7A4323}"/>
    <cellStyle name="20% — акцент4 337" xfId="11811" xr:uid="{CB1F3CFC-4BCB-4C82-9919-2A1D93A6A6BA}"/>
    <cellStyle name="20% — акцент4 338" xfId="11831" xr:uid="{35E42522-3BD7-4678-B4FF-352565148744}"/>
    <cellStyle name="20% — акцент4 339" xfId="11851" xr:uid="{AF5D6B23-09E1-414C-98D6-61632B266180}"/>
    <cellStyle name="20% — акцент4 34" xfId="720" xr:uid="{00000000-0005-0000-0000-0000B0020000}"/>
    <cellStyle name="20% — акцент4 34 2" xfId="5729" xr:uid="{C95BAB07-E658-47B7-84C4-935DF7C71D14}"/>
    <cellStyle name="20% — акцент4 340" xfId="11871" xr:uid="{F7E0744B-039C-444D-982D-5155807A0A84}"/>
    <cellStyle name="20% — акцент4 341" xfId="11891" xr:uid="{5887AFCF-26D1-40D6-B412-30C6C1FDA3CF}"/>
    <cellStyle name="20% — акцент4 342" xfId="11911" xr:uid="{3E0C0C73-5DC0-4C81-A482-3F1B217CD5AD}"/>
    <cellStyle name="20% — акцент4 343" xfId="11931" xr:uid="{8AF682D2-6A28-4B85-82BF-75FE4C22924D}"/>
    <cellStyle name="20% — акцент4 344" xfId="11951" xr:uid="{B1899EFD-DDE3-49C5-BF81-57512AEFB1C7}"/>
    <cellStyle name="20% — акцент4 345" xfId="11971" xr:uid="{8AE24406-DCAF-4C96-8152-86427A81267A}"/>
    <cellStyle name="20% — акцент4 346" xfId="11991" xr:uid="{FDBB02E2-C66D-492A-AA13-2D0DFF85D82D}"/>
    <cellStyle name="20% — акцент4 347" xfId="12011" xr:uid="{708F229A-85FE-43B1-8283-816EA56323B8}"/>
    <cellStyle name="20% — акцент4 348" xfId="12031" xr:uid="{2341E5F5-F8DB-47FB-8F6C-1463E0F4E118}"/>
    <cellStyle name="20% — акцент4 349" xfId="12051" xr:uid="{9AB79620-9925-41E6-BFCD-70EE41C72887}"/>
    <cellStyle name="20% — акцент4 35" xfId="740" xr:uid="{00000000-0005-0000-0000-0000B1020000}"/>
    <cellStyle name="20% — акцент4 35 2" xfId="5749" xr:uid="{33E3797E-D442-4BE1-8161-46C857156B71}"/>
    <cellStyle name="20% — акцент4 350" xfId="12071" xr:uid="{8A3A357E-4F7E-4FB0-AD8C-7216172C64F0}"/>
    <cellStyle name="20% — акцент4 351" xfId="12091" xr:uid="{493C4F17-BCB9-4A0F-BECF-8EC391A4D2EA}"/>
    <cellStyle name="20% — акцент4 352" xfId="12111" xr:uid="{AD586233-F288-499C-B740-B05628AEC734}"/>
    <cellStyle name="20% — акцент4 353" xfId="12131" xr:uid="{9AA5B90D-B4BA-47F6-855F-27CE2D0935BD}"/>
    <cellStyle name="20% — акцент4 354" xfId="12151" xr:uid="{6007857C-434B-4D5F-8145-C41BFD054849}"/>
    <cellStyle name="20% — акцент4 355" xfId="12171" xr:uid="{B8711DF4-804A-491C-BB78-11A380B3BDE8}"/>
    <cellStyle name="20% — акцент4 356" xfId="12191" xr:uid="{7F4713CB-5C0A-4B22-AA48-16E4CF6AE90B}"/>
    <cellStyle name="20% — акцент4 357" xfId="12211" xr:uid="{A282FB5A-E437-4FF8-A169-E2738950DA4C}"/>
    <cellStyle name="20% — акцент4 358" xfId="12231" xr:uid="{1D8CA6A6-79B6-4C4F-AD6D-3134B6B07920}"/>
    <cellStyle name="20% — акцент4 359" xfId="12251" xr:uid="{555918E2-3F3C-497B-9A3E-33FB50ACD563}"/>
    <cellStyle name="20% — акцент4 36" xfId="760" xr:uid="{00000000-0005-0000-0000-0000B2020000}"/>
    <cellStyle name="20% — акцент4 36 2" xfId="5769" xr:uid="{799A22EC-3946-4131-AD02-0CB5F485A580}"/>
    <cellStyle name="20% — акцент4 360" xfId="12271" xr:uid="{1A2ADBF3-B4B5-4FF7-9311-EAADCA0DC153}"/>
    <cellStyle name="20% — акцент4 361" xfId="12291" xr:uid="{BA33E492-2A2B-4321-BE29-348513CCA359}"/>
    <cellStyle name="20% — акцент4 362" xfId="12311" xr:uid="{FB5946E0-2F1D-4F96-B4E6-25BDD14C9DAC}"/>
    <cellStyle name="20% — акцент4 363" xfId="12331" xr:uid="{BB476445-B279-47BE-99ED-6C54A5329F3A}"/>
    <cellStyle name="20% — акцент4 364" xfId="12351" xr:uid="{6CCF609F-0701-48A3-9643-3B89FCD39ECA}"/>
    <cellStyle name="20% — акцент4 365" xfId="12371" xr:uid="{E849C012-B7F3-4A0D-9A15-500620CA059C}"/>
    <cellStyle name="20% — акцент4 366" xfId="5055" xr:uid="{FEDAE595-878F-4BA7-95D2-6B8634DD4F96}"/>
    <cellStyle name="20% — акцент4 37" xfId="780" xr:uid="{00000000-0005-0000-0000-0000B3020000}"/>
    <cellStyle name="20% — акцент4 37 2" xfId="5789" xr:uid="{2FADE1C5-13E9-422F-A63D-C1DC1CDAC1EC}"/>
    <cellStyle name="20% — акцент4 38" xfId="800" xr:uid="{00000000-0005-0000-0000-0000B4020000}"/>
    <cellStyle name="20% — акцент4 38 2" xfId="5809" xr:uid="{D67D0331-7314-4ED7-B202-490B10E70463}"/>
    <cellStyle name="20% — акцент4 39" xfId="820" xr:uid="{00000000-0005-0000-0000-0000B5020000}"/>
    <cellStyle name="20% — акцент4 39 2" xfId="5829" xr:uid="{1A9F5658-BFDE-4684-B4BB-28B58729B096}"/>
    <cellStyle name="20% — акцент4 4" xfId="120" xr:uid="{00000000-0005-0000-0000-0000B6020000}"/>
    <cellStyle name="20% — акцент4 4 2" xfId="5129" xr:uid="{77E9CCB3-DB8B-4A58-B4DD-5800076F5E4C}"/>
    <cellStyle name="20% — акцент4 40" xfId="840" xr:uid="{00000000-0005-0000-0000-0000B7020000}"/>
    <cellStyle name="20% — акцент4 40 2" xfId="5849" xr:uid="{35382674-3654-44FB-927E-476E16934A5E}"/>
    <cellStyle name="20% — акцент4 41" xfId="860" xr:uid="{00000000-0005-0000-0000-0000B8020000}"/>
    <cellStyle name="20% — акцент4 41 2" xfId="5869" xr:uid="{740D37A1-C06E-4428-8234-940ECEF8C86D}"/>
    <cellStyle name="20% — акцент4 42" xfId="880" xr:uid="{00000000-0005-0000-0000-0000B9020000}"/>
    <cellStyle name="20% — акцент4 42 2" xfId="5889" xr:uid="{AD15D68B-5054-4F6C-A9AA-01CABD3B081C}"/>
    <cellStyle name="20% — акцент4 43" xfId="900" xr:uid="{00000000-0005-0000-0000-0000BA020000}"/>
    <cellStyle name="20% — акцент4 43 2" xfId="5909" xr:uid="{0CAC74B4-164B-4EBC-A09C-92C93495BD63}"/>
    <cellStyle name="20% — акцент4 44" xfId="920" xr:uid="{00000000-0005-0000-0000-0000BB020000}"/>
    <cellStyle name="20% — акцент4 44 2" xfId="5929" xr:uid="{117EC24D-1387-4319-B721-802C9DD4D692}"/>
    <cellStyle name="20% — акцент4 45" xfId="940" xr:uid="{00000000-0005-0000-0000-0000BC020000}"/>
    <cellStyle name="20% — акцент4 45 2" xfId="5949" xr:uid="{88A08BE2-027D-46F2-BB96-CB295C7BD23A}"/>
    <cellStyle name="20% — акцент4 46" xfId="960" xr:uid="{00000000-0005-0000-0000-0000BD020000}"/>
    <cellStyle name="20% — акцент4 46 2" xfId="5969" xr:uid="{108152A8-98C9-46CB-BEF7-C4024307CCAD}"/>
    <cellStyle name="20% — акцент4 47" xfId="980" xr:uid="{00000000-0005-0000-0000-0000BE020000}"/>
    <cellStyle name="20% — акцент4 47 2" xfId="5989" xr:uid="{E187D6F4-0C35-4305-82CB-F3D311917DB7}"/>
    <cellStyle name="20% — акцент4 48" xfId="1000" xr:uid="{00000000-0005-0000-0000-0000BF020000}"/>
    <cellStyle name="20% — акцент4 48 2" xfId="6009" xr:uid="{43DA2E0E-77DF-420E-970E-35EB54F9EA01}"/>
    <cellStyle name="20% — акцент4 49" xfId="1020" xr:uid="{00000000-0005-0000-0000-0000C0020000}"/>
    <cellStyle name="20% — акцент4 49 2" xfId="6029" xr:uid="{5FEFBAE8-3EAC-4D08-AF30-3F7D0A9711B2}"/>
    <cellStyle name="20% — акцент4 5" xfId="140" xr:uid="{00000000-0005-0000-0000-0000C1020000}"/>
    <cellStyle name="20% — акцент4 5 2" xfId="5149" xr:uid="{2DD97855-45C9-4876-ACA9-8900E78EF606}"/>
    <cellStyle name="20% — акцент4 50" xfId="1040" xr:uid="{00000000-0005-0000-0000-0000C2020000}"/>
    <cellStyle name="20% — акцент4 50 2" xfId="6049" xr:uid="{88600817-5661-4F51-8985-7236EF913722}"/>
    <cellStyle name="20% — акцент4 51" xfId="1060" xr:uid="{00000000-0005-0000-0000-0000C3020000}"/>
    <cellStyle name="20% — акцент4 51 2" xfId="6069" xr:uid="{A4D0A075-F7DD-4EB3-AAE8-7DCF7D8E4594}"/>
    <cellStyle name="20% — акцент4 52" xfId="1080" xr:uid="{00000000-0005-0000-0000-0000C4020000}"/>
    <cellStyle name="20% — акцент4 52 2" xfId="6089" xr:uid="{4772C066-D735-4754-A8AC-D3F10247A294}"/>
    <cellStyle name="20% — акцент4 53" xfId="1100" xr:uid="{00000000-0005-0000-0000-0000C5020000}"/>
    <cellStyle name="20% — акцент4 53 2" xfId="6109" xr:uid="{5BDDB700-DD42-4FE8-9C12-037A1F326566}"/>
    <cellStyle name="20% — акцент4 54" xfId="1120" xr:uid="{00000000-0005-0000-0000-0000C6020000}"/>
    <cellStyle name="20% — акцент4 54 2" xfId="6129" xr:uid="{C2CADAEB-E056-4312-B4C7-7212B24BB344}"/>
    <cellStyle name="20% — акцент4 55" xfId="1140" xr:uid="{00000000-0005-0000-0000-0000C7020000}"/>
    <cellStyle name="20% — акцент4 55 2" xfId="6149" xr:uid="{6C1C14D7-AF2B-497D-ABB4-96BBEFE6E347}"/>
    <cellStyle name="20% — акцент4 56" xfId="1160" xr:uid="{00000000-0005-0000-0000-0000C8020000}"/>
    <cellStyle name="20% — акцент4 56 2" xfId="6169" xr:uid="{118A786F-D7FF-4C91-956A-6F5100ED8273}"/>
    <cellStyle name="20% — акцент4 57" xfId="1180" xr:uid="{00000000-0005-0000-0000-0000C9020000}"/>
    <cellStyle name="20% — акцент4 57 2" xfId="6189" xr:uid="{4A218A33-DC41-4050-843B-0AB06DC16E9E}"/>
    <cellStyle name="20% — акцент4 58" xfId="1200" xr:uid="{00000000-0005-0000-0000-0000CA020000}"/>
    <cellStyle name="20% — акцент4 58 2" xfId="6209" xr:uid="{6E5E3D19-EAB8-4029-86F2-E6EF928A1137}"/>
    <cellStyle name="20% — акцент4 59" xfId="1220" xr:uid="{00000000-0005-0000-0000-0000CB020000}"/>
    <cellStyle name="20% — акцент4 59 2" xfId="6229" xr:uid="{42FAD2F5-880A-47C9-A6DB-E059204FA730}"/>
    <cellStyle name="20% — акцент4 6" xfId="160" xr:uid="{00000000-0005-0000-0000-0000CC020000}"/>
    <cellStyle name="20% — акцент4 6 2" xfId="5169" xr:uid="{9E360F89-80DC-4B6D-97A9-C2B79A27DEA6}"/>
    <cellStyle name="20% — акцент4 60" xfId="1240" xr:uid="{00000000-0005-0000-0000-0000CD020000}"/>
    <cellStyle name="20% — акцент4 60 2" xfId="6249" xr:uid="{A1B57FCE-62CE-460C-BDFA-3FFA60A351A9}"/>
    <cellStyle name="20% — акцент4 61" xfId="1260" xr:uid="{00000000-0005-0000-0000-0000CE020000}"/>
    <cellStyle name="20% — акцент4 61 2" xfId="6269" xr:uid="{68ABFFEC-2106-4327-8400-7F46174BA49E}"/>
    <cellStyle name="20% — акцент4 62" xfId="1280" xr:uid="{00000000-0005-0000-0000-0000CF020000}"/>
    <cellStyle name="20% — акцент4 62 2" xfId="6289" xr:uid="{D46C3BD8-59C3-43DE-AF41-66FFFC2523D1}"/>
    <cellStyle name="20% — акцент4 63" xfId="1300" xr:uid="{00000000-0005-0000-0000-0000D0020000}"/>
    <cellStyle name="20% — акцент4 63 2" xfId="6309" xr:uid="{6968E644-9DF7-486E-B255-94146B1D6879}"/>
    <cellStyle name="20% — акцент4 64" xfId="1320" xr:uid="{00000000-0005-0000-0000-0000D1020000}"/>
    <cellStyle name="20% — акцент4 64 2" xfId="6329" xr:uid="{2FADB8E8-EEA0-45FF-8A69-16EEB0829E56}"/>
    <cellStyle name="20% — акцент4 65" xfId="1340" xr:uid="{00000000-0005-0000-0000-0000D2020000}"/>
    <cellStyle name="20% — акцент4 65 2" xfId="6349" xr:uid="{362D7702-C986-4A0B-B757-142F47F125A0}"/>
    <cellStyle name="20% — акцент4 66" xfId="1360" xr:uid="{00000000-0005-0000-0000-0000D3020000}"/>
    <cellStyle name="20% — акцент4 66 2" xfId="6369" xr:uid="{E64DCBC7-1DDB-43B0-B67C-3281EFCC1419}"/>
    <cellStyle name="20% — акцент4 67" xfId="1380" xr:uid="{00000000-0005-0000-0000-0000D4020000}"/>
    <cellStyle name="20% — акцент4 67 2" xfId="6389" xr:uid="{53E2A9C9-0ED9-4952-826C-05FCAC304F26}"/>
    <cellStyle name="20% — акцент4 68" xfId="1400" xr:uid="{00000000-0005-0000-0000-0000D5020000}"/>
    <cellStyle name="20% — акцент4 68 2" xfId="6409" xr:uid="{CE2D6014-D353-4423-8D2D-F2C8B4865984}"/>
    <cellStyle name="20% — акцент4 69" xfId="1420" xr:uid="{00000000-0005-0000-0000-0000D6020000}"/>
    <cellStyle name="20% — акцент4 69 2" xfId="6429" xr:uid="{0BB21179-26C7-461A-887E-D59E4578670B}"/>
    <cellStyle name="20% — акцент4 7" xfId="180" xr:uid="{00000000-0005-0000-0000-0000D7020000}"/>
    <cellStyle name="20% — акцент4 7 2" xfId="5189" xr:uid="{E2BBBE8C-0C98-43FD-8C75-8BAC9775ED90}"/>
    <cellStyle name="20% — акцент4 70" xfId="1440" xr:uid="{00000000-0005-0000-0000-0000D8020000}"/>
    <cellStyle name="20% — акцент4 70 2" xfId="6449" xr:uid="{6ACC79BA-A5D6-4923-8D13-D52ED70972C1}"/>
    <cellStyle name="20% — акцент4 71" xfId="1460" xr:uid="{00000000-0005-0000-0000-0000D9020000}"/>
    <cellStyle name="20% — акцент4 71 2" xfId="6469" xr:uid="{E3AC211D-E696-4E62-82B2-3F71963B243D}"/>
    <cellStyle name="20% — акцент4 72" xfId="1480" xr:uid="{00000000-0005-0000-0000-0000DA020000}"/>
    <cellStyle name="20% — акцент4 72 2" xfId="6489" xr:uid="{72DC2F68-1C3B-45CC-B20E-A1C579B4412A}"/>
    <cellStyle name="20% — акцент4 73" xfId="1500" xr:uid="{00000000-0005-0000-0000-0000DB020000}"/>
    <cellStyle name="20% — акцент4 73 2" xfId="6509" xr:uid="{17BADDA8-D899-4ACB-B00E-8F03961F8388}"/>
    <cellStyle name="20% — акцент4 74" xfId="1520" xr:uid="{00000000-0005-0000-0000-0000DC020000}"/>
    <cellStyle name="20% — акцент4 74 2" xfId="6529" xr:uid="{3F136284-BA94-470F-8899-D99A3F6B1084}"/>
    <cellStyle name="20% — акцент4 75" xfId="1540" xr:uid="{00000000-0005-0000-0000-0000DD020000}"/>
    <cellStyle name="20% — акцент4 75 2" xfId="6549" xr:uid="{01E652E6-0C7B-44DD-8035-3257F65C921F}"/>
    <cellStyle name="20% — акцент4 76" xfId="1560" xr:uid="{00000000-0005-0000-0000-0000DE020000}"/>
    <cellStyle name="20% — акцент4 76 2" xfId="6569" xr:uid="{CCB03F86-030E-4CF4-90C5-904BED1BFB49}"/>
    <cellStyle name="20% — акцент4 77" xfId="1580" xr:uid="{00000000-0005-0000-0000-0000DF020000}"/>
    <cellStyle name="20% — акцент4 77 2" xfId="6589" xr:uid="{C720D363-D072-40FC-9D4B-7A9B991C237A}"/>
    <cellStyle name="20% — акцент4 78" xfId="1600" xr:uid="{00000000-0005-0000-0000-0000E0020000}"/>
    <cellStyle name="20% — акцент4 78 2" xfId="6609" xr:uid="{B053A7A9-3689-4F8D-A77B-D680DB90473C}"/>
    <cellStyle name="20% — акцент4 79" xfId="1620" xr:uid="{00000000-0005-0000-0000-0000E1020000}"/>
    <cellStyle name="20% — акцент4 79 2" xfId="6629" xr:uid="{E55820AB-E2C5-4CB1-9329-6E58238E123F}"/>
    <cellStyle name="20% — акцент4 8" xfId="200" xr:uid="{00000000-0005-0000-0000-0000E2020000}"/>
    <cellStyle name="20% — акцент4 8 2" xfId="5209" xr:uid="{DAF76ADE-4D98-4ABF-A8FC-29A38B78680E}"/>
    <cellStyle name="20% — акцент4 80" xfId="1640" xr:uid="{00000000-0005-0000-0000-0000E3020000}"/>
    <cellStyle name="20% — акцент4 80 2" xfId="6649" xr:uid="{ECAC9E2F-1A3D-40A0-87E5-241CA5D02EC3}"/>
    <cellStyle name="20% — акцент4 81" xfId="1660" xr:uid="{00000000-0005-0000-0000-0000E4020000}"/>
    <cellStyle name="20% — акцент4 81 2" xfId="6669" xr:uid="{2D9E7236-C87A-4B46-A01D-CF54C61C2C9A}"/>
    <cellStyle name="20% — акцент4 82" xfId="1680" xr:uid="{00000000-0005-0000-0000-0000E5020000}"/>
    <cellStyle name="20% — акцент4 82 2" xfId="6689" xr:uid="{BFF9C0C4-534F-4ACE-A43F-2EDE71B8AEC0}"/>
    <cellStyle name="20% — акцент4 83" xfId="1700" xr:uid="{00000000-0005-0000-0000-0000E6020000}"/>
    <cellStyle name="20% — акцент4 83 2" xfId="6709" xr:uid="{06A557A1-08D6-46EB-B59A-8391B6141264}"/>
    <cellStyle name="20% — акцент4 84" xfId="1720" xr:uid="{00000000-0005-0000-0000-0000E7020000}"/>
    <cellStyle name="20% — акцент4 84 2" xfId="6729" xr:uid="{025DB348-4CC9-4B2D-9072-3258972C0E36}"/>
    <cellStyle name="20% — акцент4 85" xfId="1740" xr:uid="{00000000-0005-0000-0000-0000E8020000}"/>
    <cellStyle name="20% — акцент4 85 2" xfId="6749" xr:uid="{88DE4ADF-8CB6-4DE7-9ACA-8A7C96F5061B}"/>
    <cellStyle name="20% — акцент4 86" xfId="1760" xr:uid="{00000000-0005-0000-0000-0000E9020000}"/>
    <cellStyle name="20% — акцент4 86 2" xfId="6769" xr:uid="{1AD74CD0-4FF7-4E3C-90CC-B6FF705DC810}"/>
    <cellStyle name="20% — акцент4 87" xfId="1780" xr:uid="{00000000-0005-0000-0000-0000EA020000}"/>
    <cellStyle name="20% — акцент4 87 2" xfId="6789" xr:uid="{DCB73EC4-34D3-42E2-A8B3-0BCEC1E7CFD8}"/>
    <cellStyle name="20% — акцент4 88" xfId="1800" xr:uid="{00000000-0005-0000-0000-0000EB020000}"/>
    <cellStyle name="20% — акцент4 88 2" xfId="6809" xr:uid="{1DD1E839-1E4D-4604-B45E-B970F139B39D}"/>
    <cellStyle name="20% — акцент4 89" xfId="1820" xr:uid="{00000000-0005-0000-0000-0000EC020000}"/>
    <cellStyle name="20% — акцент4 89 2" xfId="6829" xr:uid="{DA7BC628-3840-4F31-92B2-B70B989C8262}"/>
    <cellStyle name="20% — акцент4 9" xfId="220" xr:uid="{00000000-0005-0000-0000-0000ED020000}"/>
    <cellStyle name="20% — акцент4 9 2" xfId="5229" xr:uid="{19850841-1A20-40FD-8852-5097AD237E22}"/>
    <cellStyle name="20% — акцент4 90" xfId="1840" xr:uid="{00000000-0005-0000-0000-0000EE020000}"/>
    <cellStyle name="20% — акцент4 90 2" xfId="6849" xr:uid="{5D437553-2715-4CC4-8907-9C3E2DAD8B92}"/>
    <cellStyle name="20% — акцент4 91" xfId="1860" xr:uid="{00000000-0005-0000-0000-0000EF020000}"/>
    <cellStyle name="20% — акцент4 91 2" xfId="6869" xr:uid="{34ACEC6C-3BAF-40C8-A499-07C5A5FCED61}"/>
    <cellStyle name="20% — акцент4 92" xfId="1880" xr:uid="{00000000-0005-0000-0000-0000F0020000}"/>
    <cellStyle name="20% — акцент4 92 2" xfId="6889" xr:uid="{513B0E52-2FE5-4E4F-905C-B996C173AE98}"/>
    <cellStyle name="20% — акцент4 93" xfId="1900" xr:uid="{00000000-0005-0000-0000-0000F1020000}"/>
    <cellStyle name="20% — акцент4 93 2" xfId="6909" xr:uid="{2B7957A1-F037-4EAB-AB8B-6F85BF5448A0}"/>
    <cellStyle name="20% — акцент4 94" xfId="1920" xr:uid="{00000000-0005-0000-0000-0000F2020000}"/>
    <cellStyle name="20% — акцент4 94 2" xfId="6929" xr:uid="{02FB5F6D-B2D0-4CEF-9392-C4985666DDC3}"/>
    <cellStyle name="20% — акцент4 95" xfId="1940" xr:uid="{00000000-0005-0000-0000-0000F3020000}"/>
    <cellStyle name="20% — акцент4 95 2" xfId="6949" xr:uid="{30BED05C-A2FD-4DC0-B250-165EF8E6DB62}"/>
    <cellStyle name="20% — акцент4 96" xfId="1960" xr:uid="{00000000-0005-0000-0000-0000F4020000}"/>
    <cellStyle name="20% — акцент4 96 2" xfId="6969" xr:uid="{399D5280-9475-4B93-A684-93C08B433FC0}"/>
    <cellStyle name="20% — акцент4 97" xfId="1980" xr:uid="{00000000-0005-0000-0000-0000F5020000}"/>
    <cellStyle name="20% — акцент4 97 2" xfId="6989" xr:uid="{365BBAE0-4A45-42A5-B68E-6C52E0286DD2}"/>
    <cellStyle name="20% — акцент4 98" xfId="2000" xr:uid="{00000000-0005-0000-0000-0000F6020000}"/>
    <cellStyle name="20% — акцент4 98 2" xfId="7009" xr:uid="{7D7138D5-DE5A-490D-AEB7-95A7E63ADCBD}"/>
    <cellStyle name="20% — акцент4 99" xfId="2020" xr:uid="{00000000-0005-0000-0000-0000F7020000}"/>
    <cellStyle name="20% — акцент4 99 2" xfId="7029" xr:uid="{F398BE4B-CC36-44EA-8BAF-CB853A77378F}"/>
    <cellStyle name="20% — акцент5" xfId="5" builtinId="46" customBuiltin="1"/>
    <cellStyle name="20% — акцент5 10" xfId="243" xr:uid="{00000000-0005-0000-0000-0000F9020000}"/>
    <cellStyle name="20% — акцент5 10 2" xfId="5252" xr:uid="{28B4D778-6BE3-4454-A51F-6CC8DEB94CF2}"/>
    <cellStyle name="20% — акцент5 100" xfId="2043" xr:uid="{00000000-0005-0000-0000-0000FA020000}"/>
    <cellStyle name="20% — акцент5 100 2" xfId="7052" xr:uid="{7323B068-4C05-420B-8EA7-C129330EB3E0}"/>
    <cellStyle name="20% — акцент5 101" xfId="2063" xr:uid="{00000000-0005-0000-0000-0000FB020000}"/>
    <cellStyle name="20% — акцент5 101 2" xfId="7072" xr:uid="{BC39C6FC-86DC-47C6-8177-AEEACAE13AD1}"/>
    <cellStyle name="20% — акцент5 102" xfId="2083" xr:uid="{00000000-0005-0000-0000-0000FC020000}"/>
    <cellStyle name="20% — акцент5 102 2" xfId="7092" xr:uid="{71FFC148-5340-41E0-B930-51004154A411}"/>
    <cellStyle name="20% — акцент5 103" xfId="2103" xr:uid="{00000000-0005-0000-0000-0000FD020000}"/>
    <cellStyle name="20% — акцент5 103 2" xfId="7112" xr:uid="{D691FBF0-D14A-4C44-9F90-E62CEF15C8F6}"/>
    <cellStyle name="20% — акцент5 104" xfId="2123" xr:uid="{00000000-0005-0000-0000-0000FE020000}"/>
    <cellStyle name="20% — акцент5 104 2" xfId="7132" xr:uid="{DC31470F-7CC5-4ADC-B536-4EAAFB1BA553}"/>
    <cellStyle name="20% — акцент5 105" xfId="2143" xr:uid="{00000000-0005-0000-0000-0000FF020000}"/>
    <cellStyle name="20% — акцент5 105 2" xfId="7152" xr:uid="{B4D4EB66-F33A-4DF2-A8D9-76EDC859FD75}"/>
    <cellStyle name="20% — акцент5 106" xfId="2163" xr:uid="{00000000-0005-0000-0000-000000030000}"/>
    <cellStyle name="20% — акцент5 106 2" xfId="7172" xr:uid="{C7061BEF-913D-4489-ACF5-EC40048278AB}"/>
    <cellStyle name="20% — акцент5 107" xfId="2183" xr:uid="{00000000-0005-0000-0000-000001030000}"/>
    <cellStyle name="20% — акцент5 107 2" xfId="7192" xr:uid="{83A1411E-D755-4CD1-9BCA-52F26E720FD8}"/>
    <cellStyle name="20% — акцент5 108" xfId="2203" xr:uid="{00000000-0005-0000-0000-000002030000}"/>
    <cellStyle name="20% — акцент5 108 2" xfId="7212" xr:uid="{C5CE1457-7348-4C5E-8D70-7C73C11C23AB}"/>
    <cellStyle name="20% — акцент5 109" xfId="2223" xr:uid="{00000000-0005-0000-0000-000003030000}"/>
    <cellStyle name="20% — акцент5 109 2" xfId="7232" xr:uid="{73CD450A-92B5-41E5-A095-362BC397223F}"/>
    <cellStyle name="20% — акцент5 11" xfId="263" xr:uid="{00000000-0005-0000-0000-000004030000}"/>
    <cellStyle name="20% — акцент5 11 2" xfId="5272" xr:uid="{EC2D779C-5C62-4249-994D-F8BC5BF285D0}"/>
    <cellStyle name="20% — акцент5 110" xfId="2243" xr:uid="{00000000-0005-0000-0000-000005030000}"/>
    <cellStyle name="20% — акцент5 110 2" xfId="7252" xr:uid="{40B1930D-6908-4245-A396-BE7820B756ED}"/>
    <cellStyle name="20% — акцент5 111" xfId="2263" xr:uid="{00000000-0005-0000-0000-000006030000}"/>
    <cellStyle name="20% — акцент5 111 2" xfId="7272" xr:uid="{9A6A7ACB-80CA-41E9-A019-A935A409B283}"/>
    <cellStyle name="20% — акцент5 112" xfId="2283" xr:uid="{00000000-0005-0000-0000-000007030000}"/>
    <cellStyle name="20% — акцент5 112 2" xfId="7292" xr:uid="{FC89A6BB-21C0-4503-8D45-85086FD29CC9}"/>
    <cellStyle name="20% — акцент5 113" xfId="2303" xr:uid="{00000000-0005-0000-0000-000008030000}"/>
    <cellStyle name="20% — акцент5 113 2" xfId="7312" xr:uid="{CD288D88-3686-4515-BA0D-0D27E0030F87}"/>
    <cellStyle name="20% — акцент5 114" xfId="2323" xr:uid="{00000000-0005-0000-0000-000009030000}"/>
    <cellStyle name="20% — акцент5 114 2" xfId="7332" xr:uid="{C7D9E922-06B5-4782-ACAA-9B112F9C719D}"/>
    <cellStyle name="20% — акцент5 115" xfId="2343" xr:uid="{00000000-0005-0000-0000-00000A030000}"/>
    <cellStyle name="20% — акцент5 115 2" xfId="7352" xr:uid="{742DA538-17B6-4E82-92CD-1FBF212550D2}"/>
    <cellStyle name="20% — акцент5 116" xfId="2363" xr:uid="{00000000-0005-0000-0000-00000B030000}"/>
    <cellStyle name="20% — акцент5 116 2" xfId="7372" xr:uid="{89A1D213-B75F-4944-A19F-4BC1CEBFF738}"/>
    <cellStyle name="20% — акцент5 117" xfId="2383" xr:uid="{00000000-0005-0000-0000-00000C030000}"/>
    <cellStyle name="20% — акцент5 117 2" xfId="7392" xr:uid="{8C43151F-C7C2-4B04-B71E-8D6312B4502B}"/>
    <cellStyle name="20% — акцент5 118" xfId="2403" xr:uid="{00000000-0005-0000-0000-00000D030000}"/>
    <cellStyle name="20% — акцент5 118 2" xfId="7412" xr:uid="{DD94634C-526B-4906-B3C8-1BAB5B2928D0}"/>
    <cellStyle name="20% — акцент5 119" xfId="2423" xr:uid="{00000000-0005-0000-0000-00000E030000}"/>
    <cellStyle name="20% — акцент5 119 2" xfId="7432" xr:uid="{4B7FCC1A-0496-4474-B5A6-78B8A154FA3E}"/>
    <cellStyle name="20% — акцент5 12" xfId="283" xr:uid="{00000000-0005-0000-0000-00000F030000}"/>
    <cellStyle name="20% — акцент5 12 2" xfId="5292" xr:uid="{F3A5D6F9-352E-40E7-91B9-C6EE220F06E4}"/>
    <cellStyle name="20% — акцент5 120" xfId="2443" xr:uid="{00000000-0005-0000-0000-000010030000}"/>
    <cellStyle name="20% — акцент5 120 2" xfId="7452" xr:uid="{9A963189-9B59-41AA-8833-A92B7A4F039C}"/>
    <cellStyle name="20% — акцент5 121" xfId="2463" xr:uid="{00000000-0005-0000-0000-000011030000}"/>
    <cellStyle name="20% — акцент5 121 2" xfId="7472" xr:uid="{4983F053-EC2F-474D-8DF0-89C0EF758671}"/>
    <cellStyle name="20% — акцент5 122" xfId="2483" xr:uid="{00000000-0005-0000-0000-000012030000}"/>
    <cellStyle name="20% — акцент5 122 2" xfId="7492" xr:uid="{7D083352-6633-4F1A-BD80-EC2D4FF7460F}"/>
    <cellStyle name="20% — акцент5 123" xfId="2503" xr:uid="{00000000-0005-0000-0000-000013030000}"/>
    <cellStyle name="20% — акцент5 123 2" xfId="7512" xr:uid="{C582295B-45E4-48F2-80D5-03BB1217FAB1}"/>
    <cellStyle name="20% — акцент5 124" xfId="2523" xr:uid="{00000000-0005-0000-0000-000014030000}"/>
    <cellStyle name="20% — акцент5 124 2" xfId="7532" xr:uid="{6C161D2E-01D7-4639-B3EA-54D1EA2BF40B}"/>
    <cellStyle name="20% — акцент5 125" xfId="2543" xr:uid="{00000000-0005-0000-0000-000015030000}"/>
    <cellStyle name="20% — акцент5 125 2" xfId="7552" xr:uid="{3A34BAFC-D0D8-404B-9B42-40A1ED6DEB76}"/>
    <cellStyle name="20% — акцент5 126" xfId="2563" xr:uid="{00000000-0005-0000-0000-000016030000}"/>
    <cellStyle name="20% — акцент5 126 2" xfId="7572" xr:uid="{F6AB794E-3923-4F0A-AD2F-070F1F793A8E}"/>
    <cellStyle name="20% — акцент5 127" xfId="2583" xr:uid="{00000000-0005-0000-0000-000017030000}"/>
    <cellStyle name="20% — акцент5 127 2" xfId="7592" xr:uid="{7B3DDBFA-148A-4B16-AA60-1ACD9766507F}"/>
    <cellStyle name="20% — акцент5 128" xfId="2603" xr:uid="{00000000-0005-0000-0000-000018030000}"/>
    <cellStyle name="20% — акцент5 128 2" xfId="7612" xr:uid="{002638A1-EFF8-4629-ADB8-7038980CA402}"/>
    <cellStyle name="20% — акцент5 129" xfId="2623" xr:uid="{00000000-0005-0000-0000-000019030000}"/>
    <cellStyle name="20% — акцент5 129 2" xfId="7632" xr:uid="{4EE90A8F-97F9-434F-8877-7472A032222B}"/>
    <cellStyle name="20% — акцент5 13" xfId="303" xr:uid="{00000000-0005-0000-0000-00001A030000}"/>
    <cellStyle name="20% — акцент5 13 2" xfId="5312" xr:uid="{961F6C53-70AC-4578-8531-868906426364}"/>
    <cellStyle name="20% — акцент5 130" xfId="2643" xr:uid="{00000000-0005-0000-0000-00001B030000}"/>
    <cellStyle name="20% — акцент5 130 2" xfId="7652" xr:uid="{73493B06-2D6C-4D65-9BF2-EEBEB2AA93DB}"/>
    <cellStyle name="20% — акцент5 131" xfId="2663" xr:uid="{00000000-0005-0000-0000-00001C030000}"/>
    <cellStyle name="20% — акцент5 131 2" xfId="7672" xr:uid="{FADA0594-3A5B-499F-9C83-524B1092A90A}"/>
    <cellStyle name="20% — акцент5 132" xfId="2683" xr:uid="{00000000-0005-0000-0000-00001D030000}"/>
    <cellStyle name="20% — акцент5 132 2" xfId="7692" xr:uid="{01EF6087-A5E1-4BAA-B0A9-0B1BFCE685AB}"/>
    <cellStyle name="20% — акцент5 133" xfId="2703" xr:uid="{00000000-0005-0000-0000-00001E030000}"/>
    <cellStyle name="20% — акцент5 133 2" xfId="7712" xr:uid="{377AC0C7-6862-48AA-A348-6A392D67DE4A}"/>
    <cellStyle name="20% — акцент5 134" xfId="2723" xr:uid="{00000000-0005-0000-0000-00001F030000}"/>
    <cellStyle name="20% — акцент5 134 2" xfId="7732" xr:uid="{D4D15F99-C706-41E7-8E0C-1CB92B1E397C}"/>
    <cellStyle name="20% — акцент5 135" xfId="2743" xr:uid="{00000000-0005-0000-0000-000020030000}"/>
    <cellStyle name="20% — акцент5 135 2" xfId="7752" xr:uid="{A92E0567-3D0C-40EE-9755-38E26157792B}"/>
    <cellStyle name="20% — акцент5 136" xfId="2763" xr:uid="{00000000-0005-0000-0000-000021030000}"/>
    <cellStyle name="20% — акцент5 136 2" xfId="7772" xr:uid="{68D35EED-13D1-40C7-BC6D-FD26B16CDA53}"/>
    <cellStyle name="20% — акцент5 137" xfId="2784" xr:uid="{00000000-0005-0000-0000-000022030000}"/>
    <cellStyle name="20% — акцент5 137 2" xfId="7793" xr:uid="{92FA40AC-4FAF-4DF9-94B9-DC182BD191AD}"/>
    <cellStyle name="20% — акцент5 138" xfId="2804" xr:uid="{00000000-0005-0000-0000-000023030000}"/>
    <cellStyle name="20% — акцент5 138 2" xfId="7813" xr:uid="{3D477FB9-7012-4D36-A08C-31F213122960}"/>
    <cellStyle name="20% — акцент5 139" xfId="2824" xr:uid="{00000000-0005-0000-0000-000024030000}"/>
    <cellStyle name="20% — акцент5 139 2" xfId="7833" xr:uid="{1CBC5ABC-73BC-46BD-8D77-7421400E0173}"/>
    <cellStyle name="20% — акцент5 14" xfId="323" xr:uid="{00000000-0005-0000-0000-000025030000}"/>
    <cellStyle name="20% — акцент5 14 2" xfId="5332" xr:uid="{3FC567A5-683C-4383-A8E0-197C3E81CF9F}"/>
    <cellStyle name="20% — акцент5 140" xfId="2844" xr:uid="{00000000-0005-0000-0000-000026030000}"/>
    <cellStyle name="20% — акцент5 140 2" xfId="7853" xr:uid="{D0A1A7FE-D9DB-4169-8F26-D61F91789EC9}"/>
    <cellStyle name="20% — акцент5 141" xfId="2864" xr:uid="{00000000-0005-0000-0000-000027030000}"/>
    <cellStyle name="20% — акцент5 141 2" xfId="7873" xr:uid="{3EEF766D-56EE-4CD5-9262-117EA942559C}"/>
    <cellStyle name="20% — акцент5 142" xfId="2884" xr:uid="{00000000-0005-0000-0000-000028030000}"/>
    <cellStyle name="20% — акцент5 142 2" xfId="7893" xr:uid="{25C46285-8F70-4E0A-8087-64BB4A4A0E58}"/>
    <cellStyle name="20% — акцент5 143" xfId="2904" xr:uid="{00000000-0005-0000-0000-000029030000}"/>
    <cellStyle name="20% — акцент5 143 2" xfId="7913" xr:uid="{1DD42771-250C-4D4A-8A16-B065012A3D03}"/>
    <cellStyle name="20% — акцент5 144" xfId="2924" xr:uid="{00000000-0005-0000-0000-00002A030000}"/>
    <cellStyle name="20% — акцент5 144 2" xfId="7933" xr:uid="{1FD884B1-5DB2-4584-9404-5D47304CE5F5}"/>
    <cellStyle name="20% — акцент5 145" xfId="2944" xr:uid="{00000000-0005-0000-0000-00002B030000}"/>
    <cellStyle name="20% — акцент5 145 2" xfId="7953" xr:uid="{B5F51100-F779-4EFA-AD5A-57D833F19F14}"/>
    <cellStyle name="20% — акцент5 146" xfId="2964" xr:uid="{00000000-0005-0000-0000-00002C030000}"/>
    <cellStyle name="20% — акцент5 146 2" xfId="7973" xr:uid="{B03A856E-118E-4361-B479-05854C348FD3}"/>
    <cellStyle name="20% — акцент5 147" xfId="2984" xr:uid="{00000000-0005-0000-0000-00002D030000}"/>
    <cellStyle name="20% — акцент5 147 2" xfId="7993" xr:uid="{999D6C8E-3182-4510-A88D-5DD10963FE6C}"/>
    <cellStyle name="20% — акцент5 148" xfId="3004" xr:uid="{00000000-0005-0000-0000-00002E030000}"/>
    <cellStyle name="20% — акцент5 148 2" xfId="8013" xr:uid="{F5BCC748-D814-4645-87EC-C8801CA77C0D}"/>
    <cellStyle name="20% — акцент5 149" xfId="3024" xr:uid="{00000000-0005-0000-0000-00002F030000}"/>
    <cellStyle name="20% — акцент5 149 2" xfId="8033" xr:uid="{87089B94-D6AC-414A-AA3F-74918E7E5E03}"/>
    <cellStyle name="20% — акцент5 15" xfId="343" xr:uid="{00000000-0005-0000-0000-000030030000}"/>
    <cellStyle name="20% — акцент5 15 2" xfId="5352" xr:uid="{99D7FC4F-9A64-4366-859B-7E50AD6C90E3}"/>
    <cellStyle name="20% — акцент5 150" xfId="3044" xr:uid="{00000000-0005-0000-0000-000031030000}"/>
    <cellStyle name="20% — акцент5 150 2" xfId="8053" xr:uid="{197FE69B-C7EC-4F4F-9C44-BB7E31A9E6C4}"/>
    <cellStyle name="20% — акцент5 151" xfId="3064" xr:uid="{00000000-0005-0000-0000-000032030000}"/>
    <cellStyle name="20% — акцент5 151 2" xfId="8073" xr:uid="{9CF40395-E25C-406F-8AE7-9599CE5D3BE6}"/>
    <cellStyle name="20% — акцент5 152" xfId="3084" xr:uid="{00000000-0005-0000-0000-000033030000}"/>
    <cellStyle name="20% — акцент5 152 2" xfId="8093" xr:uid="{844E8BDB-FBF4-4486-ADDA-3E09CB7BCC94}"/>
    <cellStyle name="20% — акцент5 153" xfId="3104" xr:uid="{00000000-0005-0000-0000-000034030000}"/>
    <cellStyle name="20% — акцент5 153 2" xfId="8113" xr:uid="{5131D925-DBEB-478F-AE09-CF03B89DC07F}"/>
    <cellStyle name="20% — акцент5 154" xfId="3124" xr:uid="{00000000-0005-0000-0000-000035030000}"/>
    <cellStyle name="20% — акцент5 154 2" xfId="8133" xr:uid="{88AB367D-C917-4E1C-82FF-EBE23A19DE1B}"/>
    <cellStyle name="20% — акцент5 155" xfId="3144" xr:uid="{00000000-0005-0000-0000-000036030000}"/>
    <cellStyle name="20% — акцент5 155 2" xfId="8153" xr:uid="{B4798C8D-467E-4D5C-BF86-525EB5AED584}"/>
    <cellStyle name="20% — акцент5 156" xfId="3164" xr:uid="{00000000-0005-0000-0000-000037030000}"/>
    <cellStyle name="20% — акцент5 156 2" xfId="8173" xr:uid="{45DD1B4C-F60C-455C-9207-4D391553C6E9}"/>
    <cellStyle name="20% — акцент5 157" xfId="3184" xr:uid="{00000000-0005-0000-0000-000038030000}"/>
    <cellStyle name="20% — акцент5 157 2" xfId="8193" xr:uid="{5FF08326-B2ED-48E9-94AE-B96E412223B9}"/>
    <cellStyle name="20% — акцент5 158" xfId="3204" xr:uid="{00000000-0005-0000-0000-000039030000}"/>
    <cellStyle name="20% — акцент5 158 2" xfId="8213" xr:uid="{332D61B3-F784-4A2F-9D12-1949FB3F6A53}"/>
    <cellStyle name="20% — акцент5 159" xfId="3224" xr:uid="{00000000-0005-0000-0000-00003A030000}"/>
    <cellStyle name="20% — акцент5 159 2" xfId="8233" xr:uid="{94FD48A3-6371-49D4-8567-AB28D6C41FE7}"/>
    <cellStyle name="20% — акцент5 16" xfId="363" xr:uid="{00000000-0005-0000-0000-00003B030000}"/>
    <cellStyle name="20% — акцент5 16 2" xfId="5372" xr:uid="{39101714-779C-44E4-A5C5-B725473DB4D4}"/>
    <cellStyle name="20% — акцент5 160" xfId="3244" xr:uid="{00000000-0005-0000-0000-00003C030000}"/>
    <cellStyle name="20% — акцент5 160 2" xfId="8253" xr:uid="{855BE0CF-F81F-4AB6-8107-CD31A0393E7E}"/>
    <cellStyle name="20% — акцент5 161" xfId="3264" xr:uid="{00000000-0005-0000-0000-00003D030000}"/>
    <cellStyle name="20% — акцент5 161 2" xfId="8273" xr:uid="{8F6B5876-706B-4228-BDDD-9E6934558414}"/>
    <cellStyle name="20% — акцент5 162" xfId="3284" xr:uid="{00000000-0005-0000-0000-00003E030000}"/>
    <cellStyle name="20% — акцент5 162 2" xfId="8293" xr:uid="{54D5C0B4-34B3-4F7D-84F2-3F9550FA7587}"/>
    <cellStyle name="20% — акцент5 163" xfId="3304" xr:uid="{00000000-0005-0000-0000-00003F030000}"/>
    <cellStyle name="20% — акцент5 163 2" xfId="8313" xr:uid="{F88252F7-137B-4118-91F8-36C252A0775D}"/>
    <cellStyle name="20% — акцент5 164" xfId="3324" xr:uid="{00000000-0005-0000-0000-000040030000}"/>
    <cellStyle name="20% — акцент5 164 2" xfId="8333" xr:uid="{219FD4D9-C51F-4AAC-A911-CB1987785893}"/>
    <cellStyle name="20% — акцент5 165" xfId="3344" xr:uid="{00000000-0005-0000-0000-000041030000}"/>
    <cellStyle name="20% — акцент5 165 2" xfId="8353" xr:uid="{4F636D41-B2E8-445A-9F8B-29800AF0B72A}"/>
    <cellStyle name="20% — акцент5 166" xfId="3364" xr:uid="{00000000-0005-0000-0000-000042030000}"/>
    <cellStyle name="20% — акцент5 166 2" xfId="8373" xr:uid="{F0B7D84F-9DA5-4DE1-80C3-955A9723F582}"/>
    <cellStyle name="20% — акцент5 167" xfId="3384" xr:uid="{00000000-0005-0000-0000-000043030000}"/>
    <cellStyle name="20% — акцент5 167 2" xfId="8393" xr:uid="{BDDE8886-8C9E-4CBC-A3FA-76E0CC5AAAE9}"/>
    <cellStyle name="20% — акцент5 168" xfId="3404" xr:uid="{00000000-0005-0000-0000-000044030000}"/>
    <cellStyle name="20% — акцент5 168 2" xfId="8413" xr:uid="{9E383590-91A0-4DA3-AFD4-D84A100AB758}"/>
    <cellStyle name="20% — акцент5 169" xfId="3424" xr:uid="{00000000-0005-0000-0000-000045030000}"/>
    <cellStyle name="20% — акцент5 169 2" xfId="8433" xr:uid="{4AA815B2-CCC0-47D5-BCB9-1B0D8EA76DE6}"/>
    <cellStyle name="20% — акцент5 17" xfId="383" xr:uid="{00000000-0005-0000-0000-000046030000}"/>
    <cellStyle name="20% — акцент5 17 2" xfId="5392" xr:uid="{734D58BC-015B-48D1-AB2E-B62A31F41F94}"/>
    <cellStyle name="20% — акцент5 170" xfId="3444" xr:uid="{00000000-0005-0000-0000-000047030000}"/>
    <cellStyle name="20% — акцент5 170 2" xfId="8453" xr:uid="{B59BA9EE-BF13-4F0E-86F9-87179B662B6E}"/>
    <cellStyle name="20% — акцент5 171" xfId="3464" xr:uid="{00000000-0005-0000-0000-000048030000}"/>
    <cellStyle name="20% — акцент5 171 2" xfId="8473" xr:uid="{14497308-72B3-45C8-A490-6D8F876B5020}"/>
    <cellStyle name="20% — акцент5 172" xfId="3484" xr:uid="{00000000-0005-0000-0000-000049030000}"/>
    <cellStyle name="20% — акцент5 172 2" xfId="8493" xr:uid="{25A99637-E6BE-46F4-9267-D08BA3975F5C}"/>
    <cellStyle name="20% — акцент5 173" xfId="3504" xr:uid="{00000000-0005-0000-0000-00004A030000}"/>
    <cellStyle name="20% — акцент5 173 2" xfId="8513" xr:uid="{B28608FF-937C-4D57-99EE-DD364E573A4E}"/>
    <cellStyle name="20% — акцент5 174" xfId="3524" xr:uid="{00000000-0005-0000-0000-00004B030000}"/>
    <cellStyle name="20% — акцент5 174 2" xfId="8533" xr:uid="{B4DB36F5-80A2-4A67-A176-00CF0F397ACB}"/>
    <cellStyle name="20% — акцент5 175" xfId="3544" xr:uid="{00000000-0005-0000-0000-00004C030000}"/>
    <cellStyle name="20% — акцент5 175 2" xfId="8553" xr:uid="{530B56C8-A78A-446B-BB38-BEB207B8AA48}"/>
    <cellStyle name="20% — акцент5 176" xfId="3564" xr:uid="{00000000-0005-0000-0000-00004D030000}"/>
    <cellStyle name="20% — акцент5 176 2" xfId="8573" xr:uid="{DDA283DF-934F-483B-9371-F462E267FDE2}"/>
    <cellStyle name="20% — акцент5 177" xfId="3584" xr:uid="{00000000-0005-0000-0000-00004E030000}"/>
    <cellStyle name="20% — акцент5 177 2" xfId="8593" xr:uid="{01A38940-BAC7-4DB5-BB2B-25A21CF52088}"/>
    <cellStyle name="20% — акцент5 178" xfId="3604" xr:uid="{00000000-0005-0000-0000-00004F030000}"/>
    <cellStyle name="20% — акцент5 178 2" xfId="8613" xr:uid="{DC81E5C5-58F2-434C-A530-552D2A5A57F7}"/>
    <cellStyle name="20% — акцент5 179" xfId="3624" xr:uid="{00000000-0005-0000-0000-000050030000}"/>
    <cellStyle name="20% — акцент5 179 2" xfId="8633" xr:uid="{7593E036-E836-4E1C-911D-CA4E3542433F}"/>
    <cellStyle name="20% — акцент5 18" xfId="403" xr:uid="{00000000-0005-0000-0000-000051030000}"/>
    <cellStyle name="20% — акцент5 18 2" xfId="5412" xr:uid="{C02AD19D-4639-4894-97E9-F3064FF30AC8}"/>
    <cellStyle name="20% — акцент5 180" xfId="3644" xr:uid="{00000000-0005-0000-0000-000052030000}"/>
    <cellStyle name="20% — акцент5 180 2" xfId="8653" xr:uid="{52008926-4351-4F96-8597-55F73112285C}"/>
    <cellStyle name="20% — акцент5 181" xfId="3664" xr:uid="{00000000-0005-0000-0000-000053030000}"/>
    <cellStyle name="20% — акцент5 181 2" xfId="8673" xr:uid="{ADB09085-12EF-43B8-AFE2-9E5A7E8DD0BA}"/>
    <cellStyle name="20% — акцент5 182" xfId="3684" xr:uid="{00000000-0005-0000-0000-000054030000}"/>
    <cellStyle name="20% — акцент5 182 2" xfId="8693" xr:uid="{CC299A42-9356-4272-9198-F39856BF3DAF}"/>
    <cellStyle name="20% — акцент5 183" xfId="3704" xr:uid="{00000000-0005-0000-0000-000055030000}"/>
    <cellStyle name="20% — акцент5 183 2" xfId="8713" xr:uid="{F2788FE8-8B61-4321-B777-50CF5604C5B5}"/>
    <cellStyle name="20% — акцент5 184" xfId="3724" xr:uid="{00000000-0005-0000-0000-000056030000}"/>
    <cellStyle name="20% — акцент5 184 2" xfId="8733" xr:uid="{332B7F1C-C8D5-47B7-B0B4-4549E9488F07}"/>
    <cellStyle name="20% — акцент5 185" xfId="3744" xr:uid="{00000000-0005-0000-0000-000057030000}"/>
    <cellStyle name="20% — акцент5 185 2" xfId="8753" xr:uid="{ADDF0640-AFF4-4390-8E57-270DD065DC87}"/>
    <cellStyle name="20% — акцент5 186" xfId="3764" xr:uid="{00000000-0005-0000-0000-000058030000}"/>
    <cellStyle name="20% — акцент5 186 2" xfId="8773" xr:uid="{D5B3B3EF-88EA-43B9-B405-77211A8F567F}"/>
    <cellStyle name="20% — акцент5 187" xfId="3784" xr:uid="{00000000-0005-0000-0000-000059030000}"/>
    <cellStyle name="20% — акцент5 187 2" xfId="8793" xr:uid="{2E917B0A-6BB7-4640-8567-8F164BA4E7E9}"/>
    <cellStyle name="20% — акцент5 188" xfId="3804" xr:uid="{00000000-0005-0000-0000-00005A030000}"/>
    <cellStyle name="20% — акцент5 188 2" xfId="8813" xr:uid="{E9267F44-5663-4A0C-837E-BC80BF405B00}"/>
    <cellStyle name="20% — акцент5 189" xfId="3824" xr:uid="{00000000-0005-0000-0000-00005B030000}"/>
    <cellStyle name="20% — акцент5 189 2" xfId="8833" xr:uid="{4A3E707B-B0EE-4602-934E-4A89399F6E39}"/>
    <cellStyle name="20% — акцент5 19" xfId="423" xr:uid="{00000000-0005-0000-0000-00005C030000}"/>
    <cellStyle name="20% — акцент5 19 2" xfId="5432" xr:uid="{FE6F6FB9-E612-4D17-A075-26F76ED14F17}"/>
    <cellStyle name="20% — акцент5 190" xfId="3844" xr:uid="{00000000-0005-0000-0000-00005D030000}"/>
    <cellStyle name="20% — акцент5 190 2" xfId="8853" xr:uid="{7B5AF133-BEFC-450A-BF13-A637A98D9794}"/>
    <cellStyle name="20% — акцент5 191" xfId="3864" xr:uid="{00000000-0005-0000-0000-0000100F0000}"/>
    <cellStyle name="20% — акцент5 191 2" xfId="8873" xr:uid="{26B3DB3B-08A2-4683-94B7-1A9BE8D0C8F1}"/>
    <cellStyle name="20% — акцент5 192" xfId="3884" xr:uid="{00000000-0005-0000-0000-0000240F0000}"/>
    <cellStyle name="20% — акцент5 192 2" xfId="8893" xr:uid="{A2728372-2F41-474B-A4CB-9D30CED896D0}"/>
    <cellStyle name="20% — акцент5 193" xfId="3904" xr:uid="{00000000-0005-0000-0000-0000380F0000}"/>
    <cellStyle name="20% — акцент5 193 2" xfId="8913" xr:uid="{5B583CE7-10FF-41F4-AD53-794FE1FAF5F2}"/>
    <cellStyle name="20% — акцент5 194" xfId="3924" xr:uid="{00000000-0005-0000-0000-00004C0F0000}"/>
    <cellStyle name="20% — акцент5 194 2" xfId="8933" xr:uid="{E38B6760-0A62-41C7-A3A7-F3C728BD54F6}"/>
    <cellStyle name="20% — акцент5 195" xfId="3944" xr:uid="{00000000-0005-0000-0000-0000600F0000}"/>
    <cellStyle name="20% — акцент5 195 2" xfId="8953" xr:uid="{BC093215-1AA2-4318-9DB3-DD85ADB9DC90}"/>
    <cellStyle name="20% — акцент5 196" xfId="3964" xr:uid="{00000000-0005-0000-0000-0000740F0000}"/>
    <cellStyle name="20% — акцент5 196 2" xfId="8973" xr:uid="{1FCACAA1-E981-43B1-82EF-DC6517E3CA08}"/>
    <cellStyle name="20% — акцент5 197" xfId="3984" xr:uid="{00000000-0005-0000-0000-0000880F0000}"/>
    <cellStyle name="20% — акцент5 197 2" xfId="8993" xr:uid="{69B9F51C-5C95-41BF-A1EF-DA6AE2C0DF5F}"/>
    <cellStyle name="20% — акцент5 198" xfId="4004" xr:uid="{00000000-0005-0000-0000-00009C0F0000}"/>
    <cellStyle name="20% — акцент5 198 2" xfId="9013" xr:uid="{0120781C-50A4-4DF4-B903-8BCCC5BA24D4}"/>
    <cellStyle name="20% — акцент5 199" xfId="4024" xr:uid="{00000000-0005-0000-0000-0000B00F0000}"/>
    <cellStyle name="20% — акцент5 199 2" xfId="9033" xr:uid="{1F9DF0E8-3FDF-4652-9493-374E14A2278C}"/>
    <cellStyle name="20% — акцент5 2" xfId="82" xr:uid="{00000000-0005-0000-0000-00005E030000}"/>
    <cellStyle name="20% — акцент5 2 2" xfId="5094" xr:uid="{A1F9D4D0-73D4-4D2A-995C-CD8049FB9152}"/>
    <cellStyle name="20% — акцент5 20" xfId="443" xr:uid="{00000000-0005-0000-0000-00005F030000}"/>
    <cellStyle name="20% — акцент5 20 2" xfId="5452" xr:uid="{0819DEBA-4607-4C8A-BD51-31F1C0A9CED5}"/>
    <cellStyle name="20% — акцент5 200" xfId="4044" xr:uid="{00000000-0005-0000-0000-0000C40F0000}"/>
    <cellStyle name="20% — акцент5 200 2" xfId="9053" xr:uid="{8913E16A-058D-4DA5-B3F5-2E3E7B933D27}"/>
    <cellStyle name="20% — акцент5 201" xfId="4064" xr:uid="{00000000-0005-0000-0000-0000D80F0000}"/>
    <cellStyle name="20% — акцент5 201 2" xfId="9073" xr:uid="{38B4F6B1-D080-4F67-8008-1B2B70FB21A8}"/>
    <cellStyle name="20% — акцент5 202" xfId="4084" xr:uid="{00000000-0005-0000-0000-0000EC0F0000}"/>
    <cellStyle name="20% — акцент5 202 2" xfId="9093" xr:uid="{AF6DBF12-0DD2-446D-B116-3BB6B9FEB3EC}"/>
    <cellStyle name="20% — акцент5 203" xfId="4104" xr:uid="{00000000-0005-0000-0000-000000100000}"/>
    <cellStyle name="20% — акцент5 203 2" xfId="9113" xr:uid="{DAED1E22-6C44-49DD-8DCE-CDB007E3C943}"/>
    <cellStyle name="20% — акцент5 204" xfId="4124" xr:uid="{00000000-0005-0000-0000-000014100000}"/>
    <cellStyle name="20% — акцент5 204 2" xfId="9133" xr:uid="{8E43C71F-BC01-482D-B3A4-C0471B27D66A}"/>
    <cellStyle name="20% — акцент5 205" xfId="4144" xr:uid="{00000000-0005-0000-0000-000028100000}"/>
    <cellStyle name="20% — акцент5 205 2" xfId="9153" xr:uid="{97A7EF27-11D9-4ED0-BB4E-4F0A6AA45834}"/>
    <cellStyle name="20% — акцент5 206" xfId="4164" xr:uid="{00000000-0005-0000-0000-00003C100000}"/>
    <cellStyle name="20% — акцент5 206 2" xfId="9173" xr:uid="{4B4FBA8E-A5AC-4F71-8A10-9CF69FD3D990}"/>
    <cellStyle name="20% — акцент5 207" xfId="4184" xr:uid="{00000000-0005-0000-0000-000050100000}"/>
    <cellStyle name="20% — акцент5 207 2" xfId="9193" xr:uid="{EABA2191-F344-4ED9-BB0E-F36E3F26C69A}"/>
    <cellStyle name="20% — акцент5 208" xfId="4204" xr:uid="{00000000-0005-0000-0000-000064100000}"/>
    <cellStyle name="20% — акцент5 208 2" xfId="9213" xr:uid="{28B6C4E0-EF7C-4F3E-ABB0-0082F69C8C55}"/>
    <cellStyle name="20% — акцент5 209" xfId="4224" xr:uid="{00000000-0005-0000-0000-000078100000}"/>
    <cellStyle name="20% — акцент5 209 2" xfId="9233" xr:uid="{4FB229E4-C838-43C6-926C-F2E625F45A16}"/>
    <cellStyle name="20% — акцент5 21" xfId="463" xr:uid="{00000000-0005-0000-0000-000060030000}"/>
    <cellStyle name="20% — акцент5 21 2" xfId="5472" xr:uid="{7ABA4E29-99E7-4573-98C4-3E680A5F0392}"/>
    <cellStyle name="20% — акцент5 210" xfId="4244" xr:uid="{00000000-0005-0000-0000-00008C100000}"/>
    <cellStyle name="20% — акцент5 210 2" xfId="9253" xr:uid="{E08A2CCB-0044-4B3A-B0AE-1C09593A5856}"/>
    <cellStyle name="20% — акцент5 211" xfId="4264" xr:uid="{00000000-0005-0000-0000-0000A0100000}"/>
    <cellStyle name="20% — акцент5 211 2" xfId="9273" xr:uid="{6F94BD43-AD5A-4C39-BE5F-F70AD4E1749D}"/>
    <cellStyle name="20% — акцент5 212" xfId="4284" xr:uid="{00000000-0005-0000-0000-0000B4100000}"/>
    <cellStyle name="20% — акцент5 212 2" xfId="9293" xr:uid="{1958A3D1-E5DE-4E19-981C-A7AB73A2E704}"/>
    <cellStyle name="20% — акцент5 213" xfId="4304" xr:uid="{00000000-0005-0000-0000-0000C8100000}"/>
    <cellStyle name="20% — акцент5 213 2" xfId="9313" xr:uid="{47EA1532-9C38-48E7-9624-7E35AAC1EE9F}"/>
    <cellStyle name="20% — акцент5 214" xfId="4324" xr:uid="{00000000-0005-0000-0000-0000DC100000}"/>
    <cellStyle name="20% — акцент5 214 2" xfId="9333" xr:uid="{DAC52FB3-AD95-4314-A2F1-B621B212E284}"/>
    <cellStyle name="20% — акцент5 215" xfId="4344" xr:uid="{00000000-0005-0000-0000-0000F0100000}"/>
    <cellStyle name="20% — акцент5 215 2" xfId="9353" xr:uid="{7CB56045-BFA6-4783-8D8F-F99ED8549A39}"/>
    <cellStyle name="20% — акцент5 216" xfId="4364" xr:uid="{00000000-0005-0000-0000-000004110000}"/>
    <cellStyle name="20% — акцент5 216 2" xfId="9373" xr:uid="{466C2150-06FF-4C84-869C-1BA0FB030DD0}"/>
    <cellStyle name="20% — акцент5 217" xfId="4384" xr:uid="{00000000-0005-0000-0000-000018110000}"/>
    <cellStyle name="20% — акцент5 217 2" xfId="9393" xr:uid="{4004540E-E997-46E5-BC8C-3AC5C3709077}"/>
    <cellStyle name="20% — акцент5 218" xfId="4404" xr:uid="{00000000-0005-0000-0000-00002C110000}"/>
    <cellStyle name="20% — акцент5 218 2" xfId="9413" xr:uid="{7A88B28A-6598-413A-90DC-CEDFA2924DE1}"/>
    <cellStyle name="20% — акцент5 219" xfId="4424" xr:uid="{00000000-0005-0000-0000-000040110000}"/>
    <cellStyle name="20% — акцент5 219 2" xfId="9433" xr:uid="{F45117DF-1DEE-4BC1-A78A-285DB8C9F5E8}"/>
    <cellStyle name="20% — акцент5 22" xfId="483" xr:uid="{00000000-0005-0000-0000-000061030000}"/>
    <cellStyle name="20% — акцент5 22 2" xfId="5492" xr:uid="{1C9E9B81-6B45-4354-A163-0013971147DE}"/>
    <cellStyle name="20% — акцент5 220" xfId="4444" xr:uid="{00000000-0005-0000-0000-000054110000}"/>
    <cellStyle name="20% — акцент5 220 2" xfId="9453" xr:uid="{AEC054EF-619B-460F-8AC7-33D99FA6B94D}"/>
    <cellStyle name="20% — акцент5 221" xfId="4464" xr:uid="{00000000-0005-0000-0000-000068110000}"/>
    <cellStyle name="20% — акцент5 221 2" xfId="9473" xr:uid="{E144A841-0317-4C99-A78D-2CA9BA7A3412}"/>
    <cellStyle name="20% — акцент5 222" xfId="4484" xr:uid="{00000000-0005-0000-0000-00007C110000}"/>
    <cellStyle name="20% — акцент5 222 2" xfId="9493" xr:uid="{87676C63-2FDF-4779-8871-F65074926B61}"/>
    <cellStyle name="20% — акцент5 223" xfId="4504" xr:uid="{00000000-0005-0000-0000-000090110000}"/>
    <cellStyle name="20% — акцент5 223 2" xfId="9513" xr:uid="{F06984FC-F978-4BB8-8A7E-14157C3290EF}"/>
    <cellStyle name="20% — акцент5 224" xfId="4524" xr:uid="{00000000-0005-0000-0000-0000A4110000}"/>
    <cellStyle name="20% — акцент5 224 2" xfId="9533" xr:uid="{26AB74A7-BD0B-443F-819E-D73A5E674139}"/>
    <cellStyle name="20% — акцент5 225" xfId="4544" xr:uid="{00000000-0005-0000-0000-0000B8110000}"/>
    <cellStyle name="20% — акцент5 225 2" xfId="9553" xr:uid="{89BF3217-0B42-4B3F-8AB4-14C703488A96}"/>
    <cellStyle name="20% — акцент5 226" xfId="4564" xr:uid="{00000000-0005-0000-0000-0000CC110000}"/>
    <cellStyle name="20% — акцент5 226 2" xfId="9573" xr:uid="{3C0ED117-81B2-44B7-93B1-F6F704A716C0}"/>
    <cellStyle name="20% — акцент5 227" xfId="4584" xr:uid="{00000000-0005-0000-0000-0000E0110000}"/>
    <cellStyle name="20% — акцент5 227 2" xfId="9593" xr:uid="{8D8CF1EC-C904-4A94-ABF2-64052985A8FA}"/>
    <cellStyle name="20% — акцент5 228" xfId="4604" xr:uid="{00000000-0005-0000-0000-0000F4110000}"/>
    <cellStyle name="20% — акцент5 228 2" xfId="9613" xr:uid="{B0F2710D-3E1A-44E6-9E59-2BAE89ED323E}"/>
    <cellStyle name="20% — акцент5 229" xfId="4624" xr:uid="{00000000-0005-0000-0000-000008120000}"/>
    <cellStyle name="20% — акцент5 229 2" xfId="9633" xr:uid="{B09C7F03-E605-4C98-BCF2-8E4B1141DB1E}"/>
    <cellStyle name="20% — акцент5 23" xfId="503" xr:uid="{00000000-0005-0000-0000-000062030000}"/>
    <cellStyle name="20% — акцент5 23 2" xfId="5512" xr:uid="{7D020ECF-7222-463D-8070-A1CDBE1307B4}"/>
    <cellStyle name="20% — акцент5 230" xfId="4644" xr:uid="{00000000-0005-0000-0000-00001C120000}"/>
    <cellStyle name="20% — акцент5 230 2" xfId="9653" xr:uid="{914BBA2A-568B-407F-839D-9507292BAFDA}"/>
    <cellStyle name="20% — акцент5 231" xfId="4664" xr:uid="{00000000-0005-0000-0000-000030120000}"/>
    <cellStyle name="20% — акцент5 231 2" xfId="9673" xr:uid="{E8057D25-836C-40CA-9BB9-56AEFC9E8D1F}"/>
    <cellStyle name="20% — акцент5 232" xfId="4684" xr:uid="{00000000-0005-0000-0000-000044120000}"/>
    <cellStyle name="20% — акцент5 232 2" xfId="9693" xr:uid="{2ACC28F7-488A-4460-99C7-E5FC981680B8}"/>
    <cellStyle name="20% — акцент5 233" xfId="4704" xr:uid="{00000000-0005-0000-0000-000058120000}"/>
    <cellStyle name="20% — акцент5 233 2" xfId="9713" xr:uid="{2D37BAA3-31EE-4B82-AE13-7F8D3AFAA958}"/>
    <cellStyle name="20% — акцент5 234" xfId="4724" xr:uid="{00000000-0005-0000-0000-00006C120000}"/>
    <cellStyle name="20% — акцент5 234 2" xfId="9733" xr:uid="{79A03F52-3151-449E-B393-C7174D8C5D53}"/>
    <cellStyle name="20% — акцент5 235" xfId="4744" xr:uid="{00000000-0005-0000-0000-000080120000}"/>
    <cellStyle name="20% — акцент5 235 2" xfId="9753" xr:uid="{9867A27D-128B-43CA-A05B-8A3D616A53A5}"/>
    <cellStyle name="20% — акцент5 236" xfId="4764" xr:uid="{00000000-0005-0000-0000-000094120000}"/>
    <cellStyle name="20% — акцент5 236 2" xfId="9773" xr:uid="{18506078-6F33-4731-9D93-6825EA846C34}"/>
    <cellStyle name="20% — акцент5 237" xfId="4784" xr:uid="{00000000-0005-0000-0000-0000A8120000}"/>
    <cellStyle name="20% — акцент5 237 2" xfId="9793" xr:uid="{E6E575F2-7043-4767-9CA0-E1DD55BB9AAC}"/>
    <cellStyle name="20% — акцент5 238" xfId="4804" xr:uid="{00000000-0005-0000-0000-0000BC120000}"/>
    <cellStyle name="20% — акцент5 238 2" xfId="9813" xr:uid="{02357C23-E046-42FF-8953-1F63E9150A1A}"/>
    <cellStyle name="20% — акцент5 239" xfId="4824" xr:uid="{00000000-0005-0000-0000-0000D0120000}"/>
    <cellStyle name="20% — акцент5 239 2" xfId="9833" xr:uid="{FC5E329C-BB27-4CA6-8574-51FF6111AAF1}"/>
    <cellStyle name="20% — акцент5 24" xfId="523" xr:uid="{00000000-0005-0000-0000-000063030000}"/>
    <cellStyle name="20% — акцент5 24 2" xfId="5532" xr:uid="{3C4E15BE-824C-496B-ADEA-2D0E94797ED1}"/>
    <cellStyle name="20% — акцент5 240" xfId="4844" xr:uid="{00000000-0005-0000-0000-0000E4120000}"/>
    <cellStyle name="20% — акцент5 240 2" xfId="9853" xr:uid="{3DAA9FF4-36F5-45D8-B938-1C4DEE66D248}"/>
    <cellStyle name="20% — акцент5 241" xfId="4864" xr:uid="{00000000-0005-0000-0000-0000F8120000}"/>
    <cellStyle name="20% — акцент5 241 2" xfId="9873" xr:uid="{FF7233C5-761D-4716-9A07-E5FAAD94A33A}"/>
    <cellStyle name="20% — акцент5 242" xfId="4884" xr:uid="{00000000-0005-0000-0000-00000C130000}"/>
    <cellStyle name="20% — акцент5 242 2" xfId="9893" xr:uid="{616A3D61-7F32-4928-8318-1C56F2E5B371}"/>
    <cellStyle name="20% — акцент5 243" xfId="4904" xr:uid="{00000000-0005-0000-0000-000020130000}"/>
    <cellStyle name="20% — акцент5 243 2" xfId="9913" xr:uid="{77F3C12F-38CD-4FF9-ABB5-A32AC4D99CDA}"/>
    <cellStyle name="20% — акцент5 244" xfId="4924" xr:uid="{00000000-0005-0000-0000-000034130000}"/>
    <cellStyle name="20% — акцент5 244 2" xfId="9933" xr:uid="{66436BD3-61D5-4B9E-9372-E9DCFD1F6307}"/>
    <cellStyle name="20% — акцент5 245" xfId="4944" xr:uid="{00000000-0005-0000-0000-000048130000}"/>
    <cellStyle name="20% — акцент5 245 2" xfId="9953" xr:uid="{529E729D-D735-4604-9A72-EE5DD7843868}"/>
    <cellStyle name="20% — акцент5 246" xfId="4964" xr:uid="{00000000-0005-0000-0000-00005C130000}"/>
    <cellStyle name="20% — акцент5 246 2" xfId="9973" xr:uid="{6015EE0D-0C6E-4BD7-9D14-70D25DD934E3}"/>
    <cellStyle name="20% — акцент5 247" xfId="4984" xr:uid="{00000000-0005-0000-0000-000070130000}"/>
    <cellStyle name="20% — акцент5 247 2" xfId="9993" xr:uid="{D8909AB9-5BBA-4225-B4D0-9399F3B6D051}"/>
    <cellStyle name="20% — акцент5 248" xfId="5004" xr:uid="{00000000-0005-0000-0000-000084130000}"/>
    <cellStyle name="20% — акцент5 248 2" xfId="10013" xr:uid="{590E4A30-02A4-4796-BC2C-2DE7E57D1592}"/>
    <cellStyle name="20% — акцент5 249" xfId="5024" xr:uid="{00000000-0005-0000-0000-000098130000}"/>
    <cellStyle name="20% — акцент5 249 2" xfId="10033" xr:uid="{463633CC-C6B2-44F1-BC66-192DDE621CA3}"/>
    <cellStyle name="20% — акцент5 25" xfId="543" xr:uid="{00000000-0005-0000-0000-000064030000}"/>
    <cellStyle name="20% — акцент5 25 2" xfId="5552" xr:uid="{096CCADD-FEAB-40F0-93F7-BB36C2E03C4A}"/>
    <cellStyle name="20% — акцент5 250" xfId="5044" xr:uid="{00000000-0005-0000-0000-0000AC130000}"/>
    <cellStyle name="20% — акцент5 250 2" xfId="10053" xr:uid="{D265019E-20B2-4502-9A3E-7DCAE7F76727}"/>
    <cellStyle name="20% — акцент5 251" xfId="10073" xr:uid="{B290246B-BA10-4430-B116-50638CDF9059}"/>
    <cellStyle name="20% — акцент5 252" xfId="10093" xr:uid="{D2698BA1-2C31-4993-993F-A58C925077D4}"/>
    <cellStyle name="20% — акцент5 253" xfId="10113" xr:uid="{1F8C8263-AEEF-45BD-921B-08437B5D63F9}"/>
    <cellStyle name="20% — акцент5 254" xfId="10133" xr:uid="{F1825888-578B-4ADC-94C8-396A44BC67D9}"/>
    <cellStyle name="20% — акцент5 255" xfId="10153" xr:uid="{B00A0E34-3754-4418-8E6D-C9ADF5F8AAE8}"/>
    <cellStyle name="20% — акцент5 256" xfId="10173" xr:uid="{13528AC1-DAC4-44AE-A797-6DF502203210}"/>
    <cellStyle name="20% — акцент5 257" xfId="10193" xr:uid="{946F917D-CDA6-43FF-90A8-D4DE5CF78B28}"/>
    <cellStyle name="20% — акцент5 258" xfId="10213" xr:uid="{F98E8E33-F29A-4F81-A985-22C4B4461B65}"/>
    <cellStyle name="20% — акцент5 259" xfId="10233" xr:uid="{A3900F4A-32FA-4688-9B2C-1C671BC7B5C8}"/>
    <cellStyle name="20% — акцент5 26" xfId="563" xr:uid="{00000000-0005-0000-0000-000065030000}"/>
    <cellStyle name="20% — акцент5 26 2" xfId="5572" xr:uid="{C458AEDA-9AF9-4B44-9BE8-833BDA575F03}"/>
    <cellStyle name="20% — акцент5 260" xfId="10253" xr:uid="{6F4DA564-C463-4234-A51B-CCD5CCE705DB}"/>
    <cellStyle name="20% — акцент5 261" xfId="10273" xr:uid="{26841F59-2522-42FC-9EFE-DB2CDDDE5586}"/>
    <cellStyle name="20% — акцент5 262" xfId="10293" xr:uid="{722498DC-2E1F-4173-842F-9288E894F717}"/>
    <cellStyle name="20% — акцент5 263" xfId="10313" xr:uid="{868D3A55-47A2-42BB-8678-35BA1F917CDE}"/>
    <cellStyle name="20% — акцент5 264" xfId="10333" xr:uid="{0199014E-7B6B-4DF1-B501-97922A406219}"/>
    <cellStyle name="20% — акцент5 265" xfId="10353" xr:uid="{02D3E481-4BD7-47AD-BEFA-452DF5D998E2}"/>
    <cellStyle name="20% — акцент5 266" xfId="10373" xr:uid="{6CB9F78F-409D-482D-8F77-BBDEB88E2F0B}"/>
    <cellStyle name="20% — акцент5 267" xfId="10393" xr:uid="{3E5901C0-12C8-42EB-8F7F-A3906703E390}"/>
    <cellStyle name="20% — акцент5 268" xfId="10413" xr:uid="{3B525EFC-C700-4CDB-BEB0-6CB88478F570}"/>
    <cellStyle name="20% — акцент5 269" xfId="10433" xr:uid="{FD323609-C878-4FCB-8F8F-0B8B9A420555}"/>
    <cellStyle name="20% — акцент5 27" xfId="583" xr:uid="{00000000-0005-0000-0000-000066030000}"/>
    <cellStyle name="20% — акцент5 27 2" xfId="5592" xr:uid="{10D71DB8-3731-4872-9E92-84346A1FD80F}"/>
    <cellStyle name="20% — акцент5 270" xfId="10453" xr:uid="{1F7C03B0-0CBF-41CB-98B1-6A3DF368B3D0}"/>
    <cellStyle name="20% — акцент5 271" xfId="10493" xr:uid="{CEDC1F57-F443-4371-A1A0-535BAD4C98B4}"/>
    <cellStyle name="20% — акцент5 272" xfId="10514" xr:uid="{EF74EC75-E2F8-4FD8-9062-C0F7C5EFDBF8}"/>
    <cellStyle name="20% — акцент5 273" xfId="10534" xr:uid="{BF4AD892-BD14-49F5-9531-C90F5182DA08}"/>
    <cellStyle name="20% — акцент5 274" xfId="10554" xr:uid="{134BE20D-2B81-4E3E-AFFD-E2AB874DBB1E}"/>
    <cellStyle name="20% — акцент5 275" xfId="10574" xr:uid="{F943B722-D7AF-4FE7-99B8-9516A78101A3}"/>
    <cellStyle name="20% — акцент5 276" xfId="10594" xr:uid="{4C9923B1-72C2-4D50-858E-981D5E0EEAA5}"/>
    <cellStyle name="20% — акцент5 277" xfId="10614" xr:uid="{E5B4FF07-03A1-47C4-8108-D690512228EC}"/>
    <cellStyle name="20% — акцент5 278" xfId="10634" xr:uid="{67D6957C-9145-4E41-A4B5-CCB4EAF307A7}"/>
    <cellStyle name="20% — акцент5 279" xfId="10654" xr:uid="{735AFB8B-4B20-4D58-85E8-1B17C703F7F2}"/>
    <cellStyle name="20% — акцент5 28" xfId="603" xr:uid="{00000000-0005-0000-0000-000067030000}"/>
    <cellStyle name="20% — акцент5 28 2" xfId="5612" xr:uid="{94407ED0-9310-492B-9B45-09A866927CDC}"/>
    <cellStyle name="20% — акцент5 280" xfId="10674" xr:uid="{7172B39B-B299-4F60-9BA9-B6986BA9E48D}"/>
    <cellStyle name="20% — акцент5 281" xfId="10694" xr:uid="{8B79A479-2D47-4615-9217-D1073BD0AEC6}"/>
    <cellStyle name="20% — акцент5 282" xfId="10714" xr:uid="{C0F5BED0-D015-406F-A7A1-DC4F03CEEA05}"/>
    <cellStyle name="20% — акцент5 283" xfId="10734" xr:uid="{3FC40638-06C8-4FA6-A7BB-33694909AF26}"/>
    <cellStyle name="20% — акцент5 284" xfId="10754" xr:uid="{01BD0C50-6699-44B6-A97B-BF071FE1973C}"/>
    <cellStyle name="20% — акцент5 285" xfId="10774" xr:uid="{0BB43414-D82F-47B6-849E-B9C3945D08F3}"/>
    <cellStyle name="20% — акцент5 286" xfId="10794" xr:uid="{267B8A2A-0A8A-4A57-86CD-1E28BD724CDB}"/>
    <cellStyle name="20% — акцент5 287" xfId="10814" xr:uid="{B6F2E363-78AF-413E-96D1-92A10CE68466}"/>
    <cellStyle name="20% — акцент5 288" xfId="10834" xr:uid="{6702428B-DC15-40B8-A1BF-38691F1B75F6}"/>
    <cellStyle name="20% — акцент5 289" xfId="10854" xr:uid="{69B7C6EA-BAE5-4564-A5FB-CFA9011D1400}"/>
    <cellStyle name="20% — акцент5 29" xfId="623" xr:uid="{00000000-0005-0000-0000-000068030000}"/>
    <cellStyle name="20% — акцент5 29 2" xfId="5632" xr:uid="{810F4759-9C24-46D8-AAC4-520DB42C531F}"/>
    <cellStyle name="20% — акцент5 290" xfId="10874" xr:uid="{020D00B6-CD45-4E59-A0C6-68247A7207FC}"/>
    <cellStyle name="20% — акцент5 291" xfId="10894" xr:uid="{DE302DCE-8BC0-440E-A155-29CA9F96327D}"/>
    <cellStyle name="20% — акцент5 292" xfId="10914" xr:uid="{6A1BE054-5620-471E-9F9D-32846ED4FB4C}"/>
    <cellStyle name="20% — акцент5 293" xfId="10934" xr:uid="{B48C266F-F999-4985-91FF-EDDB1FC475FE}"/>
    <cellStyle name="20% — акцент5 294" xfId="10954" xr:uid="{9CEA8BC2-05A8-4C11-9F1B-66DFADA703CC}"/>
    <cellStyle name="20% — акцент5 295" xfId="10974" xr:uid="{7434C3FE-662D-43EE-B032-2BA066DB7955}"/>
    <cellStyle name="20% — акцент5 296" xfId="10994" xr:uid="{9532693E-0D48-45C2-A691-B74485A84A57}"/>
    <cellStyle name="20% — акцент5 297" xfId="11014" xr:uid="{56448568-FC67-4DD1-8E5B-66A65F724252}"/>
    <cellStyle name="20% — акцент5 298" xfId="11034" xr:uid="{78D98CA9-FB70-42B6-90D6-3A28CF20E143}"/>
    <cellStyle name="20% — акцент5 299" xfId="11054" xr:uid="{4F822987-DB0B-4524-B694-2F11408A24AF}"/>
    <cellStyle name="20% — акцент5 3" xfId="103" xr:uid="{00000000-0005-0000-0000-000069030000}"/>
    <cellStyle name="20% — акцент5 3 2" xfId="5112" xr:uid="{5D83CC33-19A9-4B5B-B840-1ED656EB48C2}"/>
    <cellStyle name="20% — акцент5 30" xfId="643" xr:uid="{00000000-0005-0000-0000-00006A030000}"/>
    <cellStyle name="20% — акцент5 30 2" xfId="5652" xr:uid="{28A967F0-9BD2-4240-AF13-2C0305543B92}"/>
    <cellStyle name="20% — акцент5 300" xfId="11074" xr:uid="{3BA9BF98-4711-4C54-AFD3-0893FE9F5399}"/>
    <cellStyle name="20% — акцент5 301" xfId="11094" xr:uid="{C394A80F-3397-4075-B9D1-CEA2CCD4C778}"/>
    <cellStyle name="20% — акцент5 302" xfId="11114" xr:uid="{09340168-F13E-4083-8269-0116B03AFAF3}"/>
    <cellStyle name="20% — акцент5 303" xfId="11134" xr:uid="{5394857C-5D64-4EAF-8C36-0D811001672A}"/>
    <cellStyle name="20% — акцент5 304" xfId="11154" xr:uid="{D92011D4-59C7-4129-8A8C-966BB522A16C}"/>
    <cellStyle name="20% — акцент5 305" xfId="11174" xr:uid="{ACDA1B6F-0DE2-477C-9242-0ED21BD81494}"/>
    <cellStyle name="20% — акцент5 306" xfId="11194" xr:uid="{19AF82D3-F477-40E2-8857-F0D4E1B4E722}"/>
    <cellStyle name="20% — акцент5 307" xfId="11214" xr:uid="{4AD7DAF1-A44B-4923-A445-A729B3FFEC33}"/>
    <cellStyle name="20% — акцент5 308" xfId="11234" xr:uid="{88EE9C52-042E-4C8B-9537-32DB6C7304A9}"/>
    <cellStyle name="20% — акцент5 309" xfId="11254" xr:uid="{A1E29C8D-A1D1-45BA-9004-7517D6F43F6A}"/>
    <cellStyle name="20% — акцент5 31" xfId="663" xr:uid="{00000000-0005-0000-0000-00006B030000}"/>
    <cellStyle name="20% — акцент5 31 2" xfId="5672" xr:uid="{0043ADEA-1C41-49FF-AEC8-71BFED1DC139}"/>
    <cellStyle name="20% — акцент5 310" xfId="11274" xr:uid="{5336DD8D-4A7D-402F-B65C-CE788CB9E9CA}"/>
    <cellStyle name="20% — акцент5 311" xfId="11294" xr:uid="{B1D26842-400A-4307-9432-B0119C191D18}"/>
    <cellStyle name="20% — акцент5 312" xfId="11314" xr:uid="{969D99C3-163B-4B25-ABCF-7C26CC7A0E50}"/>
    <cellStyle name="20% — акцент5 313" xfId="11334" xr:uid="{F2EF253F-C92A-4005-9A94-DDDA3C949EF3}"/>
    <cellStyle name="20% — акцент5 314" xfId="11354" xr:uid="{4A37696D-BF42-4664-BF79-6180FC0EA28B}"/>
    <cellStyle name="20% — акцент5 315" xfId="11374" xr:uid="{991AA2BD-3152-4584-B10F-0C75F3AF78EC}"/>
    <cellStyle name="20% — акцент5 316" xfId="11394" xr:uid="{9930E194-F8FC-4B6D-B6ED-E4708A4676FF}"/>
    <cellStyle name="20% — акцент5 317" xfId="11414" xr:uid="{4273B49C-1095-44ED-8B81-DCE90E8C1553}"/>
    <cellStyle name="20% — акцент5 318" xfId="11434" xr:uid="{01A7E006-E395-4E8B-8A69-3097D8FEA610}"/>
    <cellStyle name="20% — акцент5 319" xfId="11454" xr:uid="{D704A91B-1722-4433-8819-966415DB6487}"/>
    <cellStyle name="20% — акцент5 32" xfId="683" xr:uid="{00000000-0005-0000-0000-00006C030000}"/>
    <cellStyle name="20% — акцент5 32 2" xfId="5692" xr:uid="{D51E1C39-D592-4E7B-9DF7-F5E92FAA9982}"/>
    <cellStyle name="20% — акцент5 320" xfId="11474" xr:uid="{C4B6B428-AD1D-4ED9-B8C5-F9638D757F57}"/>
    <cellStyle name="20% — акцент5 321" xfId="11494" xr:uid="{E52C8EEA-06DE-4DAE-BF0A-E14C8F03495F}"/>
    <cellStyle name="20% — акцент5 322" xfId="11514" xr:uid="{D5A5147A-D076-4201-8760-C2E16AC123EB}"/>
    <cellStyle name="20% — акцент5 323" xfId="11534" xr:uid="{5CA79DC0-E72B-4706-91D6-706B26C829CC}"/>
    <cellStyle name="20% — акцент5 324" xfId="11554" xr:uid="{8689E6FA-8049-4281-9DC1-32CF4B1B5605}"/>
    <cellStyle name="20% — акцент5 325" xfId="11574" xr:uid="{FEDEF39D-E652-4F4E-A0B8-2C2DC97B94F8}"/>
    <cellStyle name="20% — акцент5 326" xfId="11594" xr:uid="{FBC805ED-1B20-48AA-AFB8-0F828E75A2FC}"/>
    <cellStyle name="20% — акцент5 327" xfId="11614" xr:uid="{08E8E25C-B3E1-4356-BB13-6B6045BFB6AA}"/>
    <cellStyle name="20% — акцент5 328" xfId="11634" xr:uid="{3403A4DE-43FA-41D4-B8C4-83287F7DEA22}"/>
    <cellStyle name="20% — акцент5 329" xfId="11654" xr:uid="{F462486B-2E88-46E7-BD9E-E56EA26675D6}"/>
    <cellStyle name="20% — акцент5 33" xfId="703" xr:uid="{00000000-0005-0000-0000-00006D030000}"/>
    <cellStyle name="20% — акцент5 33 2" xfId="5712" xr:uid="{677B2E5B-9A94-4699-BEA0-7BE1AC473D84}"/>
    <cellStyle name="20% — акцент5 330" xfId="11674" xr:uid="{ECE6659A-5F89-403A-9CBC-2AB977134284}"/>
    <cellStyle name="20% — акцент5 331" xfId="11694" xr:uid="{B19F20A9-F53E-42BD-8AD5-B72241B07499}"/>
    <cellStyle name="20% — акцент5 332" xfId="11714" xr:uid="{DD179641-BBF2-49DD-9912-8B4139CB3A89}"/>
    <cellStyle name="20% — акцент5 333" xfId="11734" xr:uid="{9100DD19-B917-42B8-845B-E2B4F1424815}"/>
    <cellStyle name="20% — акцент5 334" xfId="11754" xr:uid="{79258315-002B-4015-AE3E-0664354E7304}"/>
    <cellStyle name="20% — акцент5 335" xfId="11774" xr:uid="{3FA6188F-3E39-42E8-817E-5B4CB7DBE5AC}"/>
    <cellStyle name="20% — акцент5 336" xfId="11794" xr:uid="{4FB61590-E852-4BB9-81CB-D41B32D6C585}"/>
    <cellStyle name="20% — акцент5 337" xfId="11814" xr:uid="{1F78C5E2-4074-4E43-BC7A-B9B9D0D874CF}"/>
    <cellStyle name="20% — акцент5 338" xfId="11834" xr:uid="{FDD193B4-3A2B-400B-9473-CADEC0DE5EF2}"/>
    <cellStyle name="20% — акцент5 339" xfId="11854" xr:uid="{F7A55B41-4CE0-4C7E-9117-BA05B3D22CC0}"/>
    <cellStyle name="20% — акцент5 34" xfId="723" xr:uid="{00000000-0005-0000-0000-00006E030000}"/>
    <cellStyle name="20% — акцент5 34 2" xfId="5732" xr:uid="{05E87AF4-6E0C-4A36-8D6B-AE8848470296}"/>
    <cellStyle name="20% — акцент5 340" xfId="11874" xr:uid="{CEF2D407-4323-4D23-852A-911165CEB77B}"/>
    <cellStyle name="20% — акцент5 341" xfId="11894" xr:uid="{309A2946-D389-4EC2-8C7B-C367B9E98532}"/>
    <cellStyle name="20% — акцент5 342" xfId="11914" xr:uid="{8CED794C-BFB3-4F1A-94D8-F4EC451C1788}"/>
    <cellStyle name="20% — акцент5 343" xfId="11934" xr:uid="{FDB545B5-E5BA-42EB-AE62-E469867A9D0A}"/>
    <cellStyle name="20% — акцент5 344" xfId="11954" xr:uid="{037B4176-D40A-46D0-AD91-E7C9190BC312}"/>
    <cellStyle name="20% — акцент5 345" xfId="11974" xr:uid="{A731E49F-5DCD-4A69-B985-64D8F2AA30D9}"/>
    <cellStyle name="20% — акцент5 346" xfId="11994" xr:uid="{2FA1FC05-EFD9-49A1-96C1-C25485798A15}"/>
    <cellStyle name="20% — акцент5 347" xfId="12014" xr:uid="{852F9085-A246-4576-9810-9A0EC3EE9687}"/>
    <cellStyle name="20% — акцент5 348" xfId="12034" xr:uid="{F0937851-8160-4268-899C-97A599C9AC49}"/>
    <cellStyle name="20% — акцент5 349" xfId="12054" xr:uid="{5F942317-D9DA-4B52-B711-16408F98270D}"/>
    <cellStyle name="20% — акцент5 35" xfId="743" xr:uid="{00000000-0005-0000-0000-00006F030000}"/>
    <cellStyle name="20% — акцент5 35 2" xfId="5752" xr:uid="{74C52772-A561-49E7-8184-681FBD101957}"/>
    <cellStyle name="20% — акцент5 350" xfId="12074" xr:uid="{7DF792F5-9D60-4292-8D79-21689394F68F}"/>
    <cellStyle name="20% — акцент5 351" xfId="12094" xr:uid="{D81C3BC2-276D-4D82-A679-E85DD6947654}"/>
    <cellStyle name="20% — акцент5 352" xfId="12114" xr:uid="{BAF80D98-8539-464B-8201-6174F3C98863}"/>
    <cellStyle name="20% — акцент5 353" xfId="12134" xr:uid="{513AC4F7-889D-4E0B-B1AB-EF34C4E16BD2}"/>
    <cellStyle name="20% — акцент5 354" xfId="12154" xr:uid="{ADDD46F2-A111-4FD9-B533-54C4CEA167AF}"/>
    <cellStyle name="20% — акцент5 355" xfId="12174" xr:uid="{66D4AAE0-5492-4E0F-880D-BC0F9F33E602}"/>
    <cellStyle name="20% — акцент5 356" xfId="12194" xr:uid="{727AA169-4701-4516-81CF-E98FD2D8E7A4}"/>
    <cellStyle name="20% — акцент5 357" xfId="12214" xr:uid="{03628471-81E4-40A6-8BF1-AB6C15A954D6}"/>
    <cellStyle name="20% — акцент5 358" xfId="12234" xr:uid="{0716782B-854D-402B-9F9C-7A1F34F95E6D}"/>
    <cellStyle name="20% — акцент5 359" xfId="12254" xr:uid="{1CCD589B-87A3-4E7B-B9F2-EAEC5F1E20C5}"/>
    <cellStyle name="20% — акцент5 36" xfId="763" xr:uid="{00000000-0005-0000-0000-000070030000}"/>
    <cellStyle name="20% — акцент5 36 2" xfId="5772" xr:uid="{6A9FA75A-CFF8-4D08-9082-13D2FD4455BD}"/>
    <cellStyle name="20% — акцент5 360" xfId="12274" xr:uid="{55BD0B8E-BEBF-4C13-89B7-E924420489C6}"/>
    <cellStyle name="20% — акцент5 361" xfId="12294" xr:uid="{439B3DAE-B5DF-43E0-ABED-7E39A5D07E38}"/>
    <cellStyle name="20% — акцент5 362" xfId="12314" xr:uid="{DF554412-E0A4-4A33-84FB-21074361B615}"/>
    <cellStyle name="20% — акцент5 363" xfId="12334" xr:uid="{A978F4F4-DA48-4DF6-A54F-7095B988A808}"/>
    <cellStyle name="20% — акцент5 364" xfId="12354" xr:uid="{FBE77190-4A83-4F40-A68A-1A1B6FA65343}"/>
    <cellStyle name="20% — акцент5 365" xfId="12374" xr:uid="{1F0ED6C1-89A9-4DEB-9747-F01052E3F5F7}"/>
    <cellStyle name="20% — акцент5 366" xfId="5056" xr:uid="{6962AC09-E2E0-40C3-A2AF-180222307861}"/>
    <cellStyle name="20% — акцент5 37" xfId="783" xr:uid="{00000000-0005-0000-0000-000071030000}"/>
    <cellStyle name="20% — акцент5 37 2" xfId="5792" xr:uid="{4D84AA3D-A59C-41CA-B31A-1562F5213F4F}"/>
    <cellStyle name="20% — акцент5 38" xfId="803" xr:uid="{00000000-0005-0000-0000-000072030000}"/>
    <cellStyle name="20% — акцент5 38 2" xfId="5812" xr:uid="{E1247765-C860-48FD-BFB9-B33F231294EF}"/>
    <cellStyle name="20% — акцент5 39" xfId="823" xr:uid="{00000000-0005-0000-0000-000073030000}"/>
    <cellStyle name="20% — акцент5 39 2" xfId="5832" xr:uid="{3C8AD47F-410A-41B3-86CC-1AD94EA45233}"/>
    <cellStyle name="20% — акцент5 4" xfId="123" xr:uid="{00000000-0005-0000-0000-000074030000}"/>
    <cellStyle name="20% — акцент5 4 2" xfId="5132" xr:uid="{126E8F6A-D026-490A-81DE-104C1E0DB43D}"/>
    <cellStyle name="20% — акцент5 40" xfId="843" xr:uid="{00000000-0005-0000-0000-000075030000}"/>
    <cellStyle name="20% — акцент5 40 2" xfId="5852" xr:uid="{77568207-0796-4EAF-977A-90B3FB772132}"/>
    <cellStyle name="20% — акцент5 41" xfId="863" xr:uid="{00000000-0005-0000-0000-000076030000}"/>
    <cellStyle name="20% — акцент5 41 2" xfId="5872" xr:uid="{DF6466A3-19F7-4E73-B448-AEA953C29433}"/>
    <cellStyle name="20% — акцент5 42" xfId="883" xr:uid="{00000000-0005-0000-0000-000077030000}"/>
    <cellStyle name="20% — акцент5 42 2" xfId="5892" xr:uid="{CD10D626-BFCA-460C-8511-E54B850B16D7}"/>
    <cellStyle name="20% — акцент5 43" xfId="903" xr:uid="{00000000-0005-0000-0000-000078030000}"/>
    <cellStyle name="20% — акцент5 43 2" xfId="5912" xr:uid="{8EE86516-C292-4646-A547-DDE9DBEE2BB4}"/>
    <cellStyle name="20% — акцент5 44" xfId="923" xr:uid="{00000000-0005-0000-0000-000079030000}"/>
    <cellStyle name="20% — акцент5 44 2" xfId="5932" xr:uid="{ACC36AF9-8E10-44BB-8705-5AE54E9D2A34}"/>
    <cellStyle name="20% — акцент5 45" xfId="943" xr:uid="{00000000-0005-0000-0000-00007A030000}"/>
    <cellStyle name="20% — акцент5 45 2" xfId="5952" xr:uid="{37307185-164A-46EE-8FB7-42CE9E9EB1CE}"/>
    <cellStyle name="20% — акцент5 46" xfId="963" xr:uid="{00000000-0005-0000-0000-00007B030000}"/>
    <cellStyle name="20% — акцент5 46 2" xfId="5972" xr:uid="{55967ED2-7CD6-4D86-8EAF-971CC53B638B}"/>
    <cellStyle name="20% — акцент5 47" xfId="983" xr:uid="{00000000-0005-0000-0000-00007C030000}"/>
    <cellStyle name="20% — акцент5 47 2" xfId="5992" xr:uid="{38FDADB5-FFB1-48D3-AFA9-E3710F110499}"/>
    <cellStyle name="20% — акцент5 48" xfId="1003" xr:uid="{00000000-0005-0000-0000-00007D030000}"/>
    <cellStyle name="20% — акцент5 48 2" xfId="6012" xr:uid="{7BC73258-BC93-4B20-A22C-F37D205EF405}"/>
    <cellStyle name="20% — акцент5 49" xfId="1023" xr:uid="{00000000-0005-0000-0000-00007E030000}"/>
    <cellStyle name="20% — акцент5 49 2" xfId="6032" xr:uid="{03545CDB-A567-474F-9714-7E97B840DF26}"/>
    <cellStyle name="20% — акцент5 5" xfId="143" xr:uid="{00000000-0005-0000-0000-00007F030000}"/>
    <cellStyle name="20% — акцент5 5 2" xfId="5152" xr:uid="{1A500085-283C-44E1-B73D-061DF1F60651}"/>
    <cellStyle name="20% — акцент5 50" xfId="1043" xr:uid="{00000000-0005-0000-0000-000080030000}"/>
    <cellStyle name="20% — акцент5 50 2" xfId="6052" xr:uid="{4769E6C0-DD60-4C0A-A359-CF48209444DB}"/>
    <cellStyle name="20% — акцент5 51" xfId="1063" xr:uid="{00000000-0005-0000-0000-000081030000}"/>
    <cellStyle name="20% — акцент5 51 2" xfId="6072" xr:uid="{19E2B680-D07F-40D7-998C-732CDF6328C5}"/>
    <cellStyle name="20% — акцент5 52" xfId="1083" xr:uid="{00000000-0005-0000-0000-000082030000}"/>
    <cellStyle name="20% — акцент5 52 2" xfId="6092" xr:uid="{02DB4E7A-946C-4DF4-ABF7-8819E545916D}"/>
    <cellStyle name="20% — акцент5 53" xfId="1103" xr:uid="{00000000-0005-0000-0000-000083030000}"/>
    <cellStyle name="20% — акцент5 53 2" xfId="6112" xr:uid="{12D931E7-F8D8-4D7D-B1BD-7C7E97484031}"/>
    <cellStyle name="20% — акцент5 54" xfId="1123" xr:uid="{00000000-0005-0000-0000-000084030000}"/>
    <cellStyle name="20% — акцент5 54 2" xfId="6132" xr:uid="{AA74E5F4-65AC-4DC1-B807-E9338B613560}"/>
    <cellStyle name="20% — акцент5 55" xfId="1143" xr:uid="{00000000-0005-0000-0000-000085030000}"/>
    <cellStyle name="20% — акцент5 55 2" xfId="6152" xr:uid="{8E7A2C7C-162B-431C-9BDA-1379192A5523}"/>
    <cellStyle name="20% — акцент5 56" xfId="1163" xr:uid="{00000000-0005-0000-0000-000086030000}"/>
    <cellStyle name="20% — акцент5 56 2" xfId="6172" xr:uid="{C7CE5F44-5D7B-472F-BE28-BDFAD6D312EA}"/>
    <cellStyle name="20% — акцент5 57" xfId="1183" xr:uid="{00000000-0005-0000-0000-000087030000}"/>
    <cellStyle name="20% — акцент5 57 2" xfId="6192" xr:uid="{A7EEAF8E-36A8-4777-8C81-919A0AB772AB}"/>
    <cellStyle name="20% — акцент5 58" xfId="1203" xr:uid="{00000000-0005-0000-0000-000088030000}"/>
    <cellStyle name="20% — акцент5 58 2" xfId="6212" xr:uid="{A35DEED5-6C26-4C05-8AE6-08A29128C18E}"/>
    <cellStyle name="20% — акцент5 59" xfId="1223" xr:uid="{00000000-0005-0000-0000-000089030000}"/>
    <cellStyle name="20% — акцент5 59 2" xfId="6232" xr:uid="{B4CF04BD-544B-4822-B0F7-FD75F3048144}"/>
    <cellStyle name="20% — акцент5 6" xfId="163" xr:uid="{00000000-0005-0000-0000-00008A030000}"/>
    <cellStyle name="20% — акцент5 6 2" xfId="5172" xr:uid="{F87FBCC6-71DA-4FAC-AA1C-2D9F5ABC7F9D}"/>
    <cellStyle name="20% — акцент5 60" xfId="1243" xr:uid="{00000000-0005-0000-0000-00008B030000}"/>
    <cellStyle name="20% — акцент5 60 2" xfId="6252" xr:uid="{A3DB3F14-4F68-4159-9FD4-A19A872495E6}"/>
    <cellStyle name="20% — акцент5 61" xfId="1263" xr:uid="{00000000-0005-0000-0000-00008C030000}"/>
    <cellStyle name="20% — акцент5 61 2" xfId="6272" xr:uid="{39B40320-2F5B-43E8-90DB-CDC393C43F18}"/>
    <cellStyle name="20% — акцент5 62" xfId="1283" xr:uid="{00000000-0005-0000-0000-00008D030000}"/>
    <cellStyle name="20% — акцент5 62 2" xfId="6292" xr:uid="{CD0BB9E5-C552-4E23-8626-B9BAEB61384F}"/>
    <cellStyle name="20% — акцент5 63" xfId="1303" xr:uid="{00000000-0005-0000-0000-00008E030000}"/>
    <cellStyle name="20% — акцент5 63 2" xfId="6312" xr:uid="{E3845A6A-D4A4-4711-8098-DFBFE45FC59A}"/>
    <cellStyle name="20% — акцент5 64" xfId="1323" xr:uid="{00000000-0005-0000-0000-00008F030000}"/>
    <cellStyle name="20% — акцент5 64 2" xfId="6332" xr:uid="{672A7BC1-33D9-4816-920D-3B08E57C03B4}"/>
    <cellStyle name="20% — акцент5 65" xfId="1343" xr:uid="{00000000-0005-0000-0000-000090030000}"/>
    <cellStyle name="20% — акцент5 65 2" xfId="6352" xr:uid="{01ADB68E-96D9-49DA-9875-9C5B4F45C103}"/>
    <cellStyle name="20% — акцент5 66" xfId="1363" xr:uid="{00000000-0005-0000-0000-000091030000}"/>
    <cellStyle name="20% — акцент5 66 2" xfId="6372" xr:uid="{608FBEC1-8007-49E8-8D45-2A36424DB6E1}"/>
    <cellStyle name="20% — акцент5 67" xfId="1383" xr:uid="{00000000-0005-0000-0000-000092030000}"/>
    <cellStyle name="20% — акцент5 67 2" xfId="6392" xr:uid="{91E1BCA0-01F1-412F-A917-C6C35CFAEA1D}"/>
    <cellStyle name="20% — акцент5 68" xfId="1403" xr:uid="{00000000-0005-0000-0000-000093030000}"/>
    <cellStyle name="20% — акцент5 68 2" xfId="6412" xr:uid="{CF541284-65DA-4EF9-BF4D-278EEA2029D1}"/>
    <cellStyle name="20% — акцент5 69" xfId="1423" xr:uid="{00000000-0005-0000-0000-000094030000}"/>
    <cellStyle name="20% — акцент5 69 2" xfId="6432" xr:uid="{2504C43D-4A2F-40C5-88B8-6FB3427366E6}"/>
    <cellStyle name="20% — акцент5 7" xfId="183" xr:uid="{00000000-0005-0000-0000-000095030000}"/>
    <cellStyle name="20% — акцент5 7 2" xfId="5192" xr:uid="{88478249-33A7-42CD-94A5-C7B9B619E235}"/>
    <cellStyle name="20% — акцент5 70" xfId="1443" xr:uid="{00000000-0005-0000-0000-000096030000}"/>
    <cellStyle name="20% — акцент5 70 2" xfId="6452" xr:uid="{33C62EDD-055C-46F5-8354-CA384538AC6E}"/>
    <cellStyle name="20% — акцент5 71" xfId="1463" xr:uid="{00000000-0005-0000-0000-000097030000}"/>
    <cellStyle name="20% — акцент5 71 2" xfId="6472" xr:uid="{BD5021B9-9B15-4214-8AC0-4BD333FBA6E4}"/>
    <cellStyle name="20% — акцент5 72" xfId="1483" xr:uid="{00000000-0005-0000-0000-000098030000}"/>
    <cellStyle name="20% — акцент5 72 2" xfId="6492" xr:uid="{22ECE5D4-AA1D-4067-B5BB-6DB47F60B173}"/>
    <cellStyle name="20% — акцент5 73" xfId="1503" xr:uid="{00000000-0005-0000-0000-000099030000}"/>
    <cellStyle name="20% — акцент5 73 2" xfId="6512" xr:uid="{116747BF-AF0A-4F03-AA2B-5135034AE311}"/>
    <cellStyle name="20% — акцент5 74" xfId="1523" xr:uid="{00000000-0005-0000-0000-00009A030000}"/>
    <cellStyle name="20% — акцент5 74 2" xfId="6532" xr:uid="{780DBE48-3CB4-4408-BB77-ECCC45E1266D}"/>
    <cellStyle name="20% — акцент5 75" xfId="1543" xr:uid="{00000000-0005-0000-0000-00009B030000}"/>
    <cellStyle name="20% — акцент5 75 2" xfId="6552" xr:uid="{93D93137-EFD5-4B2A-8C2F-2908058793D7}"/>
    <cellStyle name="20% — акцент5 76" xfId="1563" xr:uid="{00000000-0005-0000-0000-00009C030000}"/>
    <cellStyle name="20% — акцент5 76 2" xfId="6572" xr:uid="{98AEB668-390E-40B7-8615-C7104E3D77F9}"/>
    <cellStyle name="20% — акцент5 77" xfId="1583" xr:uid="{00000000-0005-0000-0000-00009D030000}"/>
    <cellStyle name="20% — акцент5 77 2" xfId="6592" xr:uid="{7783F4EA-CAD7-4039-A47C-A5BC69A243CA}"/>
    <cellStyle name="20% — акцент5 78" xfId="1603" xr:uid="{00000000-0005-0000-0000-00009E030000}"/>
    <cellStyle name="20% — акцент5 78 2" xfId="6612" xr:uid="{787FCABA-E6ED-4A94-B370-76EA84EC0BCC}"/>
    <cellStyle name="20% — акцент5 79" xfId="1623" xr:uid="{00000000-0005-0000-0000-00009F030000}"/>
    <cellStyle name="20% — акцент5 79 2" xfId="6632" xr:uid="{6C571297-C73E-4336-807D-B6F50B085BD9}"/>
    <cellStyle name="20% — акцент5 8" xfId="203" xr:uid="{00000000-0005-0000-0000-0000A0030000}"/>
    <cellStyle name="20% — акцент5 8 2" xfId="5212" xr:uid="{60A09851-53CD-46FF-9009-13A3BA0E6B71}"/>
    <cellStyle name="20% — акцент5 80" xfId="1643" xr:uid="{00000000-0005-0000-0000-0000A1030000}"/>
    <cellStyle name="20% — акцент5 80 2" xfId="6652" xr:uid="{3C67B6D1-FCBB-4B1E-A774-B8E2ED33D446}"/>
    <cellStyle name="20% — акцент5 81" xfId="1663" xr:uid="{00000000-0005-0000-0000-0000A2030000}"/>
    <cellStyle name="20% — акцент5 81 2" xfId="6672" xr:uid="{8D034C0F-2D7E-4245-A1E8-429CD9561610}"/>
    <cellStyle name="20% — акцент5 82" xfId="1683" xr:uid="{00000000-0005-0000-0000-0000A3030000}"/>
    <cellStyle name="20% — акцент5 82 2" xfId="6692" xr:uid="{E0439CFC-8132-486A-B4CF-351B6BBBFCD2}"/>
    <cellStyle name="20% — акцент5 83" xfId="1703" xr:uid="{00000000-0005-0000-0000-0000A4030000}"/>
    <cellStyle name="20% — акцент5 83 2" xfId="6712" xr:uid="{9DCE25EF-CC0E-4A64-A347-E4A60E6C0256}"/>
    <cellStyle name="20% — акцент5 84" xfId="1723" xr:uid="{00000000-0005-0000-0000-0000A5030000}"/>
    <cellStyle name="20% — акцент5 84 2" xfId="6732" xr:uid="{5F7BDAAF-5567-40D2-9AAA-4A7D9AB97BB9}"/>
    <cellStyle name="20% — акцент5 85" xfId="1743" xr:uid="{00000000-0005-0000-0000-0000A6030000}"/>
    <cellStyle name="20% — акцент5 85 2" xfId="6752" xr:uid="{CEBE8C8E-2C3C-4004-B041-C5C0EBF8A293}"/>
    <cellStyle name="20% — акцент5 86" xfId="1763" xr:uid="{00000000-0005-0000-0000-0000A7030000}"/>
    <cellStyle name="20% — акцент5 86 2" xfId="6772" xr:uid="{AAEC1B65-643F-4B32-9566-CE367D651E86}"/>
    <cellStyle name="20% — акцент5 87" xfId="1783" xr:uid="{00000000-0005-0000-0000-0000A8030000}"/>
    <cellStyle name="20% — акцент5 87 2" xfId="6792" xr:uid="{C796C321-8181-4A39-8624-55073C76C652}"/>
    <cellStyle name="20% — акцент5 88" xfId="1803" xr:uid="{00000000-0005-0000-0000-0000A9030000}"/>
    <cellStyle name="20% — акцент5 88 2" xfId="6812" xr:uid="{4BDB29D4-1870-4BFA-90B9-67BB1B7BFA24}"/>
    <cellStyle name="20% — акцент5 89" xfId="1823" xr:uid="{00000000-0005-0000-0000-0000AA030000}"/>
    <cellStyle name="20% — акцент5 89 2" xfId="6832" xr:uid="{A8BE08BC-9201-451A-9EC7-033B65D3E223}"/>
    <cellStyle name="20% — акцент5 9" xfId="223" xr:uid="{00000000-0005-0000-0000-0000AB030000}"/>
    <cellStyle name="20% — акцент5 9 2" xfId="5232" xr:uid="{2BFED64A-9650-481D-B0F6-EC0E211D800E}"/>
    <cellStyle name="20% — акцент5 90" xfId="1843" xr:uid="{00000000-0005-0000-0000-0000AC030000}"/>
    <cellStyle name="20% — акцент5 90 2" xfId="6852" xr:uid="{ACD82EDB-8B93-4E9B-A060-1825131CD93D}"/>
    <cellStyle name="20% — акцент5 91" xfId="1863" xr:uid="{00000000-0005-0000-0000-0000AD030000}"/>
    <cellStyle name="20% — акцент5 91 2" xfId="6872" xr:uid="{F43FDB49-5A58-4DC6-811B-5C9767AD770E}"/>
    <cellStyle name="20% — акцент5 92" xfId="1883" xr:uid="{00000000-0005-0000-0000-0000AE030000}"/>
    <cellStyle name="20% — акцент5 92 2" xfId="6892" xr:uid="{EC9DA09B-7354-4246-8134-2E034DBA8027}"/>
    <cellStyle name="20% — акцент5 93" xfId="1903" xr:uid="{00000000-0005-0000-0000-0000AF030000}"/>
    <cellStyle name="20% — акцент5 93 2" xfId="6912" xr:uid="{651787FC-CE21-45D0-9D7E-7EA397E69FA2}"/>
    <cellStyle name="20% — акцент5 94" xfId="1923" xr:uid="{00000000-0005-0000-0000-0000B0030000}"/>
    <cellStyle name="20% — акцент5 94 2" xfId="6932" xr:uid="{3DCEECE5-BB08-4820-A31B-07655EBE4C77}"/>
    <cellStyle name="20% — акцент5 95" xfId="1943" xr:uid="{00000000-0005-0000-0000-0000B1030000}"/>
    <cellStyle name="20% — акцент5 95 2" xfId="6952" xr:uid="{3BE460DC-71FC-47FF-A84B-FC5A70E0B447}"/>
    <cellStyle name="20% — акцент5 96" xfId="1963" xr:uid="{00000000-0005-0000-0000-0000B2030000}"/>
    <cellStyle name="20% — акцент5 96 2" xfId="6972" xr:uid="{324D97F8-B72A-4C55-A836-92C67E77F046}"/>
    <cellStyle name="20% — акцент5 97" xfId="1983" xr:uid="{00000000-0005-0000-0000-0000B3030000}"/>
    <cellStyle name="20% — акцент5 97 2" xfId="6992" xr:uid="{140E420A-3E15-4119-9093-33DAFA402D0E}"/>
    <cellStyle name="20% — акцент5 98" xfId="2003" xr:uid="{00000000-0005-0000-0000-0000B4030000}"/>
    <cellStyle name="20% — акцент5 98 2" xfId="7012" xr:uid="{38E3E4EC-AEE7-47C8-918A-18B4691012C8}"/>
    <cellStyle name="20% — акцент5 99" xfId="2023" xr:uid="{00000000-0005-0000-0000-0000B5030000}"/>
    <cellStyle name="20% — акцент5 99 2" xfId="7032" xr:uid="{E443924D-3F4E-46AD-9568-FA912FF87B02}"/>
    <cellStyle name="20% — акцент6" xfId="6" builtinId="50" customBuiltin="1"/>
    <cellStyle name="20% — акцент6 10" xfId="246" xr:uid="{00000000-0005-0000-0000-0000B7030000}"/>
    <cellStyle name="20% — акцент6 10 2" xfId="5255" xr:uid="{EEE2F5C2-8AFE-4528-8718-5D8FE3A2B32D}"/>
    <cellStyle name="20% — акцент6 100" xfId="2046" xr:uid="{00000000-0005-0000-0000-0000B8030000}"/>
    <cellStyle name="20% — акцент6 100 2" xfId="7055" xr:uid="{7F43E6F8-2DA3-4CE3-8F17-9807E15C1AC7}"/>
    <cellStyle name="20% — акцент6 101" xfId="2066" xr:uid="{00000000-0005-0000-0000-0000B9030000}"/>
    <cellStyle name="20% — акцент6 101 2" xfId="7075" xr:uid="{842F92B7-CD94-4A13-AE15-A5D282CACD11}"/>
    <cellStyle name="20% — акцент6 102" xfId="2086" xr:uid="{00000000-0005-0000-0000-0000BA030000}"/>
    <cellStyle name="20% — акцент6 102 2" xfId="7095" xr:uid="{8A7E4FCD-FA95-45AD-B5DB-3C24E32A7B3C}"/>
    <cellStyle name="20% — акцент6 103" xfId="2106" xr:uid="{00000000-0005-0000-0000-0000BB030000}"/>
    <cellStyle name="20% — акцент6 103 2" xfId="7115" xr:uid="{89ECFD15-B605-4CAE-B8F4-4B0C1F6C8904}"/>
    <cellStyle name="20% — акцент6 104" xfId="2126" xr:uid="{00000000-0005-0000-0000-0000BC030000}"/>
    <cellStyle name="20% — акцент6 104 2" xfId="7135" xr:uid="{67A79D36-3DBD-455A-BEDC-B53ACA9AAAAA}"/>
    <cellStyle name="20% — акцент6 105" xfId="2146" xr:uid="{00000000-0005-0000-0000-0000BD030000}"/>
    <cellStyle name="20% — акцент6 105 2" xfId="7155" xr:uid="{B54EED95-E8D6-4D26-98C9-D7AFE986841C}"/>
    <cellStyle name="20% — акцент6 106" xfId="2166" xr:uid="{00000000-0005-0000-0000-0000BE030000}"/>
    <cellStyle name="20% — акцент6 106 2" xfId="7175" xr:uid="{5626C71A-B260-4B80-978F-4FD89B3F6263}"/>
    <cellStyle name="20% — акцент6 107" xfId="2186" xr:uid="{00000000-0005-0000-0000-0000BF030000}"/>
    <cellStyle name="20% — акцент6 107 2" xfId="7195" xr:uid="{79334605-F17A-44A3-B226-69D2821BC45D}"/>
    <cellStyle name="20% — акцент6 108" xfId="2206" xr:uid="{00000000-0005-0000-0000-0000C0030000}"/>
    <cellStyle name="20% — акцент6 108 2" xfId="7215" xr:uid="{F22AB906-4276-4C25-9228-6BA93375057A}"/>
    <cellStyle name="20% — акцент6 109" xfId="2226" xr:uid="{00000000-0005-0000-0000-0000C1030000}"/>
    <cellStyle name="20% — акцент6 109 2" xfId="7235" xr:uid="{0976B520-BFE6-4B32-91FE-82BE0FEB8CA8}"/>
    <cellStyle name="20% — акцент6 11" xfId="266" xr:uid="{00000000-0005-0000-0000-0000C2030000}"/>
    <cellStyle name="20% — акцент6 11 2" xfId="5275" xr:uid="{6FD19232-B25B-42B7-922E-A77979227B8A}"/>
    <cellStyle name="20% — акцент6 110" xfId="2246" xr:uid="{00000000-0005-0000-0000-0000C3030000}"/>
    <cellStyle name="20% — акцент6 110 2" xfId="7255" xr:uid="{7DD4D0F1-0F0B-4042-81D1-E021E6637901}"/>
    <cellStyle name="20% — акцент6 111" xfId="2266" xr:uid="{00000000-0005-0000-0000-0000C4030000}"/>
    <cellStyle name="20% — акцент6 111 2" xfId="7275" xr:uid="{F132518A-0C2E-4938-8569-0D3771A59AE8}"/>
    <cellStyle name="20% — акцент6 112" xfId="2286" xr:uid="{00000000-0005-0000-0000-0000C5030000}"/>
    <cellStyle name="20% — акцент6 112 2" xfId="7295" xr:uid="{10C62A5C-EFC8-4335-B389-49490BC76BCF}"/>
    <cellStyle name="20% — акцент6 113" xfId="2306" xr:uid="{00000000-0005-0000-0000-0000C6030000}"/>
    <cellStyle name="20% — акцент6 113 2" xfId="7315" xr:uid="{2BEE1D7D-5D8B-4C43-94E4-B3FF14901589}"/>
    <cellStyle name="20% — акцент6 114" xfId="2326" xr:uid="{00000000-0005-0000-0000-0000C7030000}"/>
    <cellStyle name="20% — акцент6 114 2" xfId="7335" xr:uid="{9669AA23-498A-4A87-8896-D6EB802BEFDB}"/>
    <cellStyle name="20% — акцент6 115" xfId="2346" xr:uid="{00000000-0005-0000-0000-0000C8030000}"/>
    <cellStyle name="20% — акцент6 115 2" xfId="7355" xr:uid="{81A80FAF-BA3B-42C5-90AD-1F045132FD0B}"/>
    <cellStyle name="20% — акцент6 116" xfId="2366" xr:uid="{00000000-0005-0000-0000-0000C9030000}"/>
    <cellStyle name="20% — акцент6 116 2" xfId="7375" xr:uid="{5045CE6C-AD71-444D-B55B-A0DE3A87177D}"/>
    <cellStyle name="20% — акцент6 117" xfId="2386" xr:uid="{00000000-0005-0000-0000-0000CA030000}"/>
    <cellStyle name="20% — акцент6 117 2" xfId="7395" xr:uid="{5A3A6811-2290-466E-BF57-A8E6061478BD}"/>
    <cellStyle name="20% — акцент6 118" xfId="2406" xr:uid="{00000000-0005-0000-0000-0000CB030000}"/>
    <cellStyle name="20% — акцент6 118 2" xfId="7415" xr:uid="{9AFD7997-2B06-4D62-8991-135669ECC85F}"/>
    <cellStyle name="20% — акцент6 119" xfId="2426" xr:uid="{00000000-0005-0000-0000-0000CC030000}"/>
    <cellStyle name="20% — акцент6 119 2" xfId="7435" xr:uid="{6A20F1F9-5ED7-4947-9DA8-1C59EA6E50F0}"/>
    <cellStyle name="20% — акцент6 12" xfId="286" xr:uid="{00000000-0005-0000-0000-0000CD030000}"/>
    <cellStyle name="20% — акцент6 12 2" xfId="5295" xr:uid="{223C51BD-1BD9-4250-81BB-51A801C4641C}"/>
    <cellStyle name="20% — акцент6 120" xfId="2446" xr:uid="{00000000-0005-0000-0000-0000CE030000}"/>
    <cellStyle name="20% — акцент6 120 2" xfId="7455" xr:uid="{5B090304-936D-4F9E-959E-0D57753D91AB}"/>
    <cellStyle name="20% — акцент6 121" xfId="2466" xr:uid="{00000000-0005-0000-0000-0000CF030000}"/>
    <cellStyle name="20% — акцент6 121 2" xfId="7475" xr:uid="{A45EAA9C-F963-4883-9CAD-FB886E024420}"/>
    <cellStyle name="20% — акцент6 122" xfId="2486" xr:uid="{00000000-0005-0000-0000-0000D0030000}"/>
    <cellStyle name="20% — акцент6 122 2" xfId="7495" xr:uid="{BC0335D3-95D5-459D-A0CB-9BE71FB0BCB6}"/>
    <cellStyle name="20% — акцент6 123" xfId="2506" xr:uid="{00000000-0005-0000-0000-0000D1030000}"/>
    <cellStyle name="20% — акцент6 123 2" xfId="7515" xr:uid="{05B290B7-9C3B-4505-856B-A2220541FEE7}"/>
    <cellStyle name="20% — акцент6 124" xfId="2526" xr:uid="{00000000-0005-0000-0000-0000D2030000}"/>
    <cellStyle name="20% — акцент6 124 2" xfId="7535" xr:uid="{5BAC016E-6BE2-46E0-BFA1-EC10977AF1B1}"/>
    <cellStyle name="20% — акцент6 125" xfId="2546" xr:uid="{00000000-0005-0000-0000-0000D3030000}"/>
    <cellStyle name="20% — акцент6 125 2" xfId="7555" xr:uid="{9D6206E1-A310-4573-BDFE-F9A0C294D5DA}"/>
    <cellStyle name="20% — акцент6 126" xfId="2566" xr:uid="{00000000-0005-0000-0000-0000D4030000}"/>
    <cellStyle name="20% — акцент6 126 2" xfId="7575" xr:uid="{5CE3CD56-1243-4CC0-B9B9-F2F96E7B1352}"/>
    <cellStyle name="20% — акцент6 127" xfId="2586" xr:uid="{00000000-0005-0000-0000-0000D5030000}"/>
    <cellStyle name="20% — акцент6 127 2" xfId="7595" xr:uid="{E84110A4-62A3-4044-AC2F-2E10778CBF5A}"/>
    <cellStyle name="20% — акцент6 128" xfId="2606" xr:uid="{00000000-0005-0000-0000-0000D6030000}"/>
    <cellStyle name="20% — акцент6 128 2" xfId="7615" xr:uid="{1A342440-F2CA-4E1D-B03D-981D7B43C3F6}"/>
    <cellStyle name="20% — акцент6 129" xfId="2626" xr:uid="{00000000-0005-0000-0000-0000D7030000}"/>
    <cellStyle name="20% — акцент6 129 2" xfId="7635" xr:uid="{0D4FBCE0-A431-4776-BE33-0A70FB4565A7}"/>
    <cellStyle name="20% — акцент6 13" xfId="306" xr:uid="{00000000-0005-0000-0000-0000D8030000}"/>
    <cellStyle name="20% — акцент6 13 2" xfId="5315" xr:uid="{14B49B33-A875-4127-90E3-E599F855785C}"/>
    <cellStyle name="20% — акцент6 130" xfId="2646" xr:uid="{00000000-0005-0000-0000-0000D9030000}"/>
    <cellStyle name="20% — акцент6 130 2" xfId="7655" xr:uid="{BF623A26-0096-49B0-9DB6-71548807330C}"/>
    <cellStyle name="20% — акцент6 131" xfId="2666" xr:uid="{00000000-0005-0000-0000-0000DA030000}"/>
    <cellStyle name="20% — акцент6 131 2" xfId="7675" xr:uid="{6875DEF8-36E8-4054-A01B-48C2A24CD706}"/>
    <cellStyle name="20% — акцент6 132" xfId="2686" xr:uid="{00000000-0005-0000-0000-0000DB030000}"/>
    <cellStyle name="20% — акцент6 132 2" xfId="7695" xr:uid="{54F00F11-9B69-4D36-B47D-B77D820695B9}"/>
    <cellStyle name="20% — акцент6 133" xfId="2706" xr:uid="{00000000-0005-0000-0000-0000DC030000}"/>
    <cellStyle name="20% — акцент6 133 2" xfId="7715" xr:uid="{2A3B97D5-F620-45E9-BF63-8CB1F6D2C299}"/>
    <cellStyle name="20% — акцент6 134" xfId="2726" xr:uid="{00000000-0005-0000-0000-0000DD030000}"/>
    <cellStyle name="20% — акцент6 134 2" xfId="7735" xr:uid="{D42581F4-619E-4DC5-8684-E74EAD0BDE68}"/>
    <cellStyle name="20% — акцент6 135" xfId="2746" xr:uid="{00000000-0005-0000-0000-0000DE030000}"/>
    <cellStyle name="20% — акцент6 135 2" xfId="7755" xr:uid="{9BDDABE0-D475-4255-BA7A-8699A69447B2}"/>
    <cellStyle name="20% — акцент6 136" xfId="2766" xr:uid="{00000000-0005-0000-0000-0000DF030000}"/>
    <cellStyle name="20% — акцент6 136 2" xfId="7775" xr:uid="{86BAB51D-B7ED-4C1F-97F6-3E2168896542}"/>
    <cellStyle name="20% — акцент6 137" xfId="2787" xr:uid="{00000000-0005-0000-0000-0000E0030000}"/>
    <cellStyle name="20% — акцент6 137 2" xfId="7796" xr:uid="{1810700B-5A96-4A44-A359-A40AD4C67088}"/>
    <cellStyle name="20% — акцент6 138" xfId="2807" xr:uid="{00000000-0005-0000-0000-0000E1030000}"/>
    <cellStyle name="20% — акцент6 138 2" xfId="7816" xr:uid="{8899DFAE-3D5F-4D20-BAA6-3F5FE1DFD9DD}"/>
    <cellStyle name="20% — акцент6 139" xfId="2827" xr:uid="{00000000-0005-0000-0000-0000E2030000}"/>
    <cellStyle name="20% — акцент6 139 2" xfId="7836" xr:uid="{C2C178C3-920C-4C12-ACE7-03CFACC80351}"/>
    <cellStyle name="20% — акцент6 14" xfId="326" xr:uid="{00000000-0005-0000-0000-0000E3030000}"/>
    <cellStyle name="20% — акцент6 14 2" xfId="5335" xr:uid="{81EFEE88-CBFD-40BE-88C6-662485B9250B}"/>
    <cellStyle name="20% — акцент6 140" xfId="2847" xr:uid="{00000000-0005-0000-0000-0000E4030000}"/>
    <cellStyle name="20% — акцент6 140 2" xfId="7856" xr:uid="{A43BFD06-D839-4C3F-9E05-76D9FFBFA6BC}"/>
    <cellStyle name="20% — акцент6 141" xfId="2867" xr:uid="{00000000-0005-0000-0000-0000E5030000}"/>
    <cellStyle name="20% — акцент6 141 2" xfId="7876" xr:uid="{0172E452-76DE-4986-8E7B-530043FB9E97}"/>
    <cellStyle name="20% — акцент6 142" xfId="2887" xr:uid="{00000000-0005-0000-0000-0000E6030000}"/>
    <cellStyle name="20% — акцент6 142 2" xfId="7896" xr:uid="{14E64B1C-02E6-4C3C-8010-37FBDAAF08D0}"/>
    <cellStyle name="20% — акцент6 143" xfId="2907" xr:uid="{00000000-0005-0000-0000-0000E7030000}"/>
    <cellStyle name="20% — акцент6 143 2" xfId="7916" xr:uid="{E1C496AF-955C-46FA-A7FE-1650765755CD}"/>
    <cellStyle name="20% — акцент6 144" xfId="2927" xr:uid="{00000000-0005-0000-0000-0000E8030000}"/>
    <cellStyle name="20% — акцент6 144 2" xfId="7936" xr:uid="{AD9F6181-3888-4BA8-A6CF-088B2AB04339}"/>
    <cellStyle name="20% — акцент6 145" xfId="2947" xr:uid="{00000000-0005-0000-0000-0000E9030000}"/>
    <cellStyle name="20% — акцент6 145 2" xfId="7956" xr:uid="{B3434FC7-00E6-4501-83CE-3D009CEA5611}"/>
    <cellStyle name="20% — акцент6 146" xfId="2967" xr:uid="{00000000-0005-0000-0000-0000EA030000}"/>
    <cellStyle name="20% — акцент6 146 2" xfId="7976" xr:uid="{53FBE17D-FB22-4B89-A5CF-A7465538FF6D}"/>
    <cellStyle name="20% — акцент6 147" xfId="2987" xr:uid="{00000000-0005-0000-0000-0000EB030000}"/>
    <cellStyle name="20% — акцент6 147 2" xfId="7996" xr:uid="{2B8758BE-B496-4D5D-A904-BCE7C1BA1975}"/>
    <cellStyle name="20% — акцент6 148" xfId="3007" xr:uid="{00000000-0005-0000-0000-0000EC030000}"/>
    <cellStyle name="20% — акцент6 148 2" xfId="8016" xr:uid="{96269DDD-D26F-45C1-ACBD-486A2FD042AE}"/>
    <cellStyle name="20% — акцент6 149" xfId="3027" xr:uid="{00000000-0005-0000-0000-0000ED030000}"/>
    <cellStyle name="20% — акцент6 149 2" xfId="8036" xr:uid="{1C022679-05EC-4FAA-8D97-BF2DC238887C}"/>
    <cellStyle name="20% — акцент6 15" xfId="346" xr:uid="{00000000-0005-0000-0000-0000EE030000}"/>
    <cellStyle name="20% — акцент6 15 2" xfId="5355" xr:uid="{B1CA5C6D-120D-4813-8471-A9844D0C4F79}"/>
    <cellStyle name="20% — акцент6 150" xfId="3047" xr:uid="{00000000-0005-0000-0000-0000EF030000}"/>
    <cellStyle name="20% — акцент6 150 2" xfId="8056" xr:uid="{11380F79-8AF0-4E46-A96F-23404C73BB66}"/>
    <cellStyle name="20% — акцент6 151" xfId="3067" xr:uid="{00000000-0005-0000-0000-0000F0030000}"/>
    <cellStyle name="20% — акцент6 151 2" xfId="8076" xr:uid="{EF5B6BF3-30A6-4907-BC58-8CE1F78CAA7C}"/>
    <cellStyle name="20% — акцент6 152" xfId="3087" xr:uid="{00000000-0005-0000-0000-0000F1030000}"/>
    <cellStyle name="20% — акцент6 152 2" xfId="8096" xr:uid="{F5FC9A5F-9851-4E40-B7F7-58D29B707ED8}"/>
    <cellStyle name="20% — акцент6 153" xfId="3107" xr:uid="{00000000-0005-0000-0000-0000F2030000}"/>
    <cellStyle name="20% — акцент6 153 2" xfId="8116" xr:uid="{AB6112B6-5057-4A85-8F40-436FCDF216CA}"/>
    <cellStyle name="20% — акцент6 154" xfId="3127" xr:uid="{00000000-0005-0000-0000-0000F3030000}"/>
    <cellStyle name="20% — акцент6 154 2" xfId="8136" xr:uid="{08FAAE92-522A-4B30-9656-AD67EC874A5C}"/>
    <cellStyle name="20% — акцент6 155" xfId="3147" xr:uid="{00000000-0005-0000-0000-0000F4030000}"/>
    <cellStyle name="20% — акцент6 155 2" xfId="8156" xr:uid="{1322C3C5-6DFF-40C0-810E-D24C2B00EEC7}"/>
    <cellStyle name="20% — акцент6 156" xfId="3167" xr:uid="{00000000-0005-0000-0000-0000F5030000}"/>
    <cellStyle name="20% — акцент6 156 2" xfId="8176" xr:uid="{A530D5D4-D43F-4DD0-BC8B-1B41004C6653}"/>
    <cellStyle name="20% — акцент6 157" xfId="3187" xr:uid="{00000000-0005-0000-0000-0000F6030000}"/>
    <cellStyle name="20% — акцент6 157 2" xfId="8196" xr:uid="{83864398-FF89-434E-AB3B-F34D07A333D3}"/>
    <cellStyle name="20% — акцент6 158" xfId="3207" xr:uid="{00000000-0005-0000-0000-0000F7030000}"/>
    <cellStyle name="20% — акцент6 158 2" xfId="8216" xr:uid="{99DBD959-15B8-40AB-8EFF-E97F763D0AEA}"/>
    <cellStyle name="20% — акцент6 159" xfId="3227" xr:uid="{00000000-0005-0000-0000-0000F8030000}"/>
    <cellStyle name="20% — акцент6 159 2" xfId="8236" xr:uid="{4F612850-E5F7-452D-B767-1A6BB4D26988}"/>
    <cellStyle name="20% — акцент6 16" xfId="366" xr:uid="{00000000-0005-0000-0000-0000F9030000}"/>
    <cellStyle name="20% — акцент6 16 2" xfId="5375" xr:uid="{B7D88724-7806-4709-B332-AD4CB90E35E9}"/>
    <cellStyle name="20% — акцент6 160" xfId="3247" xr:uid="{00000000-0005-0000-0000-0000FA030000}"/>
    <cellStyle name="20% — акцент6 160 2" xfId="8256" xr:uid="{0EFA62A1-F956-4CB3-B70D-B3A6BBE9FE6F}"/>
    <cellStyle name="20% — акцент6 161" xfId="3267" xr:uid="{00000000-0005-0000-0000-0000FB030000}"/>
    <cellStyle name="20% — акцент6 161 2" xfId="8276" xr:uid="{089730D8-D9DB-46EF-92C2-8322DFBD54E6}"/>
    <cellStyle name="20% — акцент6 162" xfId="3287" xr:uid="{00000000-0005-0000-0000-0000FC030000}"/>
    <cellStyle name="20% — акцент6 162 2" xfId="8296" xr:uid="{8CD292DD-5777-49B3-99B8-D6EE8568686E}"/>
    <cellStyle name="20% — акцент6 163" xfId="3307" xr:uid="{00000000-0005-0000-0000-0000FD030000}"/>
    <cellStyle name="20% — акцент6 163 2" xfId="8316" xr:uid="{7939D19E-8209-4B34-9B8E-FDC172A2A93A}"/>
    <cellStyle name="20% — акцент6 164" xfId="3327" xr:uid="{00000000-0005-0000-0000-0000FE030000}"/>
    <cellStyle name="20% — акцент6 164 2" xfId="8336" xr:uid="{1D3120F4-7A18-47D7-9C83-69C7B60565AB}"/>
    <cellStyle name="20% — акцент6 165" xfId="3347" xr:uid="{00000000-0005-0000-0000-0000FF030000}"/>
    <cellStyle name="20% — акцент6 165 2" xfId="8356" xr:uid="{679E314F-DEE5-4B02-A33D-9BE2413DAAB0}"/>
    <cellStyle name="20% — акцент6 166" xfId="3367" xr:uid="{00000000-0005-0000-0000-000000040000}"/>
    <cellStyle name="20% — акцент6 166 2" xfId="8376" xr:uid="{7C5AB76A-1610-4533-B82D-07043E6FAB7C}"/>
    <cellStyle name="20% — акцент6 167" xfId="3387" xr:uid="{00000000-0005-0000-0000-000001040000}"/>
    <cellStyle name="20% — акцент6 167 2" xfId="8396" xr:uid="{7FF3902C-F572-43BF-8DED-E85F1D8C4B9A}"/>
    <cellStyle name="20% — акцент6 168" xfId="3407" xr:uid="{00000000-0005-0000-0000-000002040000}"/>
    <cellStyle name="20% — акцент6 168 2" xfId="8416" xr:uid="{F4CDDE3C-F05E-4453-8A95-8CD835CBAB8D}"/>
    <cellStyle name="20% — акцент6 169" xfId="3427" xr:uid="{00000000-0005-0000-0000-000003040000}"/>
    <cellStyle name="20% — акцент6 169 2" xfId="8436" xr:uid="{3711058E-C0BE-4C3A-A0BF-07191FD7CCD6}"/>
    <cellStyle name="20% — акцент6 17" xfId="386" xr:uid="{00000000-0005-0000-0000-000004040000}"/>
    <cellStyle name="20% — акцент6 17 2" xfId="5395" xr:uid="{255523F1-86CE-4097-BAE0-75B7492DF432}"/>
    <cellStyle name="20% — акцент6 170" xfId="3447" xr:uid="{00000000-0005-0000-0000-000005040000}"/>
    <cellStyle name="20% — акцент6 170 2" xfId="8456" xr:uid="{ABC56F54-1DC7-4281-9AEE-B251B3C3022B}"/>
    <cellStyle name="20% — акцент6 171" xfId="3467" xr:uid="{00000000-0005-0000-0000-000006040000}"/>
    <cellStyle name="20% — акцент6 171 2" xfId="8476" xr:uid="{2D39100F-4A93-495C-9861-E2D30B16A89E}"/>
    <cellStyle name="20% — акцент6 172" xfId="3487" xr:uid="{00000000-0005-0000-0000-000007040000}"/>
    <cellStyle name="20% — акцент6 172 2" xfId="8496" xr:uid="{C02B1FDA-6657-478D-94FA-DA50CA111397}"/>
    <cellStyle name="20% — акцент6 173" xfId="3507" xr:uid="{00000000-0005-0000-0000-000008040000}"/>
    <cellStyle name="20% — акцент6 173 2" xfId="8516" xr:uid="{CD8A0D2C-1902-461D-B6A8-7FB6F56CE462}"/>
    <cellStyle name="20% — акцент6 174" xfId="3527" xr:uid="{00000000-0005-0000-0000-000009040000}"/>
    <cellStyle name="20% — акцент6 174 2" xfId="8536" xr:uid="{784CEC3B-E5B4-4666-93CB-EBA8C53159CA}"/>
    <cellStyle name="20% — акцент6 175" xfId="3547" xr:uid="{00000000-0005-0000-0000-00000A040000}"/>
    <cellStyle name="20% — акцент6 175 2" xfId="8556" xr:uid="{D8902BC3-B92B-4541-8E1D-5C0C623F40C7}"/>
    <cellStyle name="20% — акцент6 176" xfId="3567" xr:uid="{00000000-0005-0000-0000-00000B040000}"/>
    <cellStyle name="20% — акцент6 176 2" xfId="8576" xr:uid="{DBE0FF52-B685-4EF4-A104-0E18DE695DA6}"/>
    <cellStyle name="20% — акцент6 177" xfId="3587" xr:uid="{00000000-0005-0000-0000-00000C040000}"/>
    <cellStyle name="20% — акцент6 177 2" xfId="8596" xr:uid="{6BEF9703-173B-4161-BD07-B5633106D888}"/>
    <cellStyle name="20% — акцент6 178" xfId="3607" xr:uid="{00000000-0005-0000-0000-00000D040000}"/>
    <cellStyle name="20% — акцент6 178 2" xfId="8616" xr:uid="{F2DDDEAF-43B8-4706-8513-46FFB8C77958}"/>
    <cellStyle name="20% — акцент6 179" xfId="3627" xr:uid="{00000000-0005-0000-0000-00000E040000}"/>
    <cellStyle name="20% — акцент6 179 2" xfId="8636" xr:uid="{943AE3AA-7C98-41E4-82B9-4AF850009BEA}"/>
    <cellStyle name="20% — акцент6 18" xfId="406" xr:uid="{00000000-0005-0000-0000-00000F040000}"/>
    <cellStyle name="20% — акцент6 18 2" xfId="5415" xr:uid="{E487CCDA-95E9-4DAE-AD26-F3EC2338C432}"/>
    <cellStyle name="20% — акцент6 180" xfId="3647" xr:uid="{00000000-0005-0000-0000-000010040000}"/>
    <cellStyle name="20% — акцент6 180 2" xfId="8656" xr:uid="{8B282ADD-B5ED-45E0-A5FA-7B77F122DADF}"/>
    <cellStyle name="20% — акцент6 181" xfId="3667" xr:uid="{00000000-0005-0000-0000-000011040000}"/>
    <cellStyle name="20% — акцент6 181 2" xfId="8676" xr:uid="{A5707730-9D93-4B09-8C6C-149F49918420}"/>
    <cellStyle name="20% — акцент6 182" xfId="3687" xr:uid="{00000000-0005-0000-0000-000012040000}"/>
    <cellStyle name="20% — акцент6 182 2" xfId="8696" xr:uid="{96AA15CB-F40F-4E32-A596-53C4AFC46F31}"/>
    <cellStyle name="20% — акцент6 183" xfId="3707" xr:uid="{00000000-0005-0000-0000-000013040000}"/>
    <cellStyle name="20% — акцент6 183 2" xfId="8716" xr:uid="{3CD35CCA-F972-4D31-80BE-677DF3EC8236}"/>
    <cellStyle name="20% — акцент6 184" xfId="3727" xr:uid="{00000000-0005-0000-0000-000014040000}"/>
    <cellStyle name="20% — акцент6 184 2" xfId="8736" xr:uid="{FD8C46CA-4801-43ED-BCE7-C6404F4467A3}"/>
    <cellStyle name="20% — акцент6 185" xfId="3747" xr:uid="{00000000-0005-0000-0000-000015040000}"/>
    <cellStyle name="20% — акцент6 185 2" xfId="8756" xr:uid="{316A2472-0792-449F-BEBC-3BB5B406C13E}"/>
    <cellStyle name="20% — акцент6 186" xfId="3767" xr:uid="{00000000-0005-0000-0000-000016040000}"/>
    <cellStyle name="20% — акцент6 186 2" xfId="8776" xr:uid="{39121C30-8DB8-45AF-A205-1549E26DC360}"/>
    <cellStyle name="20% — акцент6 187" xfId="3787" xr:uid="{00000000-0005-0000-0000-000017040000}"/>
    <cellStyle name="20% — акцент6 187 2" xfId="8796" xr:uid="{34BC4708-6ABF-4FEA-83B8-755A6A1829B7}"/>
    <cellStyle name="20% — акцент6 188" xfId="3807" xr:uid="{00000000-0005-0000-0000-000018040000}"/>
    <cellStyle name="20% — акцент6 188 2" xfId="8816" xr:uid="{8B1AC2A1-EF43-4D5D-B5B2-6E67C6B59626}"/>
    <cellStyle name="20% — акцент6 189" xfId="3827" xr:uid="{00000000-0005-0000-0000-000019040000}"/>
    <cellStyle name="20% — акцент6 189 2" xfId="8836" xr:uid="{7FAAB426-1E05-4BA5-B366-2BFEC8BF27E8}"/>
    <cellStyle name="20% — акцент6 19" xfId="426" xr:uid="{00000000-0005-0000-0000-00001A040000}"/>
    <cellStyle name="20% — акцент6 19 2" xfId="5435" xr:uid="{6F56DC13-4628-482E-881B-0F96E9670FFF}"/>
    <cellStyle name="20% — акцент6 190" xfId="3847" xr:uid="{00000000-0005-0000-0000-00001B040000}"/>
    <cellStyle name="20% — акцент6 190 2" xfId="8856" xr:uid="{41E41398-5E04-4EFE-BE60-19A6A67296F7}"/>
    <cellStyle name="20% — акцент6 191" xfId="3867" xr:uid="{00000000-0005-0000-0000-0000110F0000}"/>
    <cellStyle name="20% — акцент6 191 2" xfId="8876" xr:uid="{608C7C61-28DE-41EF-B507-E47D41222106}"/>
    <cellStyle name="20% — акцент6 192" xfId="3887" xr:uid="{00000000-0005-0000-0000-0000250F0000}"/>
    <cellStyle name="20% — акцент6 192 2" xfId="8896" xr:uid="{BC047D56-89AF-46F7-8CBE-8FCB8774E130}"/>
    <cellStyle name="20% — акцент6 193" xfId="3907" xr:uid="{00000000-0005-0000-0000-0000390F0000}"/>
    <cellStyle name="20% — акцент6 193 2" xfId="8916" xr:uid="{2811A6ED-1421-4C6F-BBA8-A53A57983E63}"/>
    <cellStyle name="20% — акцент6 194" xfId="3927" xr:uid="{00000000-0005-0000-0000-00004D0F0000}"/>
    <cellStyle name="20% — акцент6 194 2" xfId="8936" xr:uid="{461264A3-65B7-4294-9ABE-CA375FD17A16}"/>
    <cellStyle name="20% — акцент6 195" xfId="3947" xr:uid="{00000000-0005-0000-0000-0000610F0000}"/>
    <cellStyle name="20% — акцент6 195 2" xfId="8956" xr:uid="{AA3DC418-51DB-4475-93CD-0833546C7B88}"/>
    <cellStyle name="20% — акцент6 196" xfId="3967" xr:uid="{00000000-0005-0000-0000-0000750F0000}"/>
    <cellStyle name="20% — акцент6 196 2" xfId="8976" xr:uid="{80C5642A-D0E4-4C4C-B828-1A0A850673EA}"/>
    <cellStyle name="20% — акцент6 197" xfId="3987" xr:uid="{00000000-0005-0000-0000-0000890F0000}"/>
    <cellStyle name="20% — акцент6 197 2" xfId="8996" xr:uid="{C01621D0-9FDC-4950-9D19-70A7178BE39E}"/>
    <cellStyle name="20% — акцент6 198" xfId="4007" xr:uid="{00000000-0005-0000-0000-00009D0F0000}"/>
    <cellStyle name="20% — акцент6 198 2" xfId="9016" xr:uid="{5B97054B-53FE-4B4D-BB6C-C84BD5EC2D37}"/>
    <cellStyle name="20% — акцент6 199" xfId="4027" xr:uid="{00000000-0005-0000-0000-0000B10F0000}"/>
    <cellStyle name="20% — акцент6 199 2" xfId="9036" xr:uid="{6AE41DDE-8807-420A-A96A-5EEA199B8FDF}"/>
    <cellStyle name="20% — акцент6 2" xfId="86" xr:uid="{00000000-0005-0000-0000-00001C040000}"/>
    <cellStyle name="20% — акцент6 2 2" xfId="5096" xr:uid="{6B937303-FAB5-4363-AED5-ACCC4CC38020}"/>
    <cellStyle name="20% — акцент6 20" xfId="446" xr:uid="{00000000-0005-0000-0000-00001D040000}"/>
    <cellStyle name="20% — акцент6 20 2" xfId="5455" xr:uid="{52F12D09-0222-4D5D-9A67-DBDF29EA9EF1}"/>
    <cellStyle name="20% — акцент6 200" xfId="4047" xr:uid="{00000000-0005-0000-0000-0000C50F0000}"/>
    <cellStyle name="20% — акцент6 200 2" xfId="9056" xr:uid="{B323F621-02FA-4C5E-82B4-9C1E70E6371A}"/>
    <cellStyle name="20% — акцент6 201" xfId="4067" xr:uid="{00000000-0005-0000-0000-0000D90F0000}"/>
    <cellStyle name="20% — акцент6 201 2" xfId="9076" xr:uid="{9CBF3B9C-8B3A-44A2-B7E5-E704EBB0DCB0}"/>
    <cellStyle name="20% — акцент6 202" xfId="4087" xr:uid="{00000000-0005-0000-0000-0000ED0F0000}"/>
    <cellStyle name="20% — акцент6 202 2" xfId="9096" xr:uid="{A94E524D-95A3-4B38-A765-933634817FED}"/>
    <cellStyle name="20% — акцент6 203" xfId="4107" xr:uid="{00000000-0005-0000-0000-000001100000}"/>
    <cellStyle name="20% — акцент6 203 2" xfId="9116" xr:uid="{12E4282B-49DF-48B7-AD31-E22C8A82BC19}"/>
    <cellStyle name="20% — акцент6 204" xfId="4127" xr:uid="{00000000-0005-0000-0000-000015100000}"/>
    <cellStyle name="20% — акцент6 204 2" xfId="9136" xr:uid="{D4BA9DD3-F89D-4067-9E82-9BD76DB4E784}"/>
    <cellStyle name="20% — акцент6 205" xfId="4147" xr:uid="{00000000-0005-0000-0000-000029100000}"/>
    <cellStyle name="20% — акцент6 205 2" xfId="9156" xr:uid="{E8F5ADF7-4F1F-44D4-B4C5-235925E27180}"/>
    <cellStyle name="20% — акцент6 206" xfId="4167" xr:uid="{00000000-0005-0000-0000-00003D100000}"/>
    <cellStyle name="20% — акцент6 206 2" xfId="9176" xr:uid="{696C4D22-D0F4-42E8-96C3-0D5CD974CD97}"/>
    <cellStyle name="20% — акцент6 207" xfId="4187" xr:uid="{00000000-0005-0000-0000-000051100000}"/>
    <cellStyle name="20% — акцент6 207 2" xfId="9196" xr:uid="{DD90BA95-EBFF-4C1C-B073-4E0B562936C9}"/>
    <cellStyle name="20% — акцент6 208" xfId="4207" xr:uid="{00000000-0005-0000-0000-000065100000}"/>
    <cellStyle name="20% — акцент6 208 2" xfId="9216" xr:uid="{46EDA383-FF04-420F-B08E-09A022436246}"/>
    <cellStyle name="20% — акцент6 209" xfId="4227" xr:uid="{00000000-0005-0000-0000-000079100000}"/>
    <cellStyle name="20% — акцент6 209 2" xfId="9236" xr:uid="{5F9EFF72-116C-4533-A93A-937CDCBB629A}"/>
    <cellStyle name="20% — акцент6 21" xfId="466" xr:uid="{00000000-0005-0000-0000-00001E040000}"/>
    <cellStyle name="20% — акцент6 21 2" xfId="5475" xr:uid="{CEB83CDF-1973-47C7-84D7-A46B3DA62AD2}"/>
    <cellStyle name="20% — акцент6 210" xfId="4247" xr:uid="{00000000-0005-0000-0000-00008D100000}"/>
    <cellStyle name="20% — акцент6 210 2" xfId="9256" xr:uid="{F7E3A82E-A567-4270-AC66-49195EC59302}"/>
    <cellStyle name="20% — акцент6 211" xfId="4267" xr:uid="{00000000-0005-0000-0000-0000A1100000}"/>
    <cellStyle name="20% — акцент6 211 2" xfId="9276" xr:uid="{DDC6E65F-8822-403A-AFAB-0D6177E12527}"/>
    <cellStyle name="20% — акцент6 212" xfId="4287" xr:uid="{00000000-0005-0000-0000-0000B5100000}"/>
    <cellStyle name="20% — акцент6 212 2" xfId="9296" xr:uid="{E7A47576-7028-4F94-84D3-125EED59AD45}"/>
    <cellStyle name="20% — акцент6 213" xfId="4307" xr:uid="{00000000-0005-0000-0000-0000C9100000}"/>
    <cellStyle name="20% — акцент6 213 2" xfId="9316" xr:uid="{AFEA7AFE-CA90-484F-A52A-CDF5812C9637}"/>
    <cellStyle name="20% — акцент6 214" xfId="4327" xr:uid="{00000000-0005-0000-0000-0000DD100000}"/>
    <cellStyle name="20% — акцент6 214 2" xfId="9336" xr:uid="{44C28BCB-BFBA-45F1-BD4F-D183FFC2C7CB}"/>
    <cellStyle name="20% — акцент6 215" xfId="4347" xr:uid="{00000000-0005-0000-0000-0000F1100000}"/>
    <cellStyle name="20% — акцент6 215 2" xfId="9356" xr:uid="{234956D4-CCA0-4F88-AFDC-21BAFE663AF1}"/>
    <cellStyle name="20% — акцент6 216" xfId="4367" xr:uid="{00000000-0005-0000-0000-000005110000}"/>
    <cellStyle name="20% — акцент6 216 2" xfId="9376" xr:uid="{312B4FE3-BA31-4B34-9D15-E1C05A92D41B}"/>
    <cellStyle name="20% — акцент6 217" xfId="4387" xr:uid="{00000000-0005-0000-0000-000019110000}"/>
    <cellStyle name="20% — акцент6 217 2" xfId="9396" xr:uid="{D41328F1-C42C-4D02-8338-E73071D9099D}"/>
    <cellStyle name="20% — акцент6 218" xfId="4407" xr:uid="{00000000-0005-0000-0000-00002D110000}"/>
    <cellStyle name="20% — акцент6 218 2" xfId="9416" xr:uid="{91D74BFF-2D12-47E8-856F-F8178F5B1D4C}"/>
    <cellStyle name="20% — акцент6 219" xfId="4427" xr:uid="{00000000-0005-0000-0000-000041110000}"/>
    <cellStyle name="20% — акцент6 219 2" xfId="9436" xr:uid="{0F9F1454-404C-4888-85DA-EC096049B24B}"/>
    <cellStyle name="20% — акцент6 22" xfId="486" xr:uid="{00000000-0005-0000-0000-00001F040000}"/>
    <cellStyle name="20% — акцент6 22 2" xfId="5495" xr:uid="{298C616A-A392-49EC-AD50-6F4AFF1A69BA}"/>
    <cellStyle name="20% — акцент6 220" xfId="4447" xr:uid="{00000000-0005-0000-0000-000055110000}"/>
    <cellStyle name="20% — акцент6 220 2" xfId="9456" xr:uid="{647F0B14-6CF1-4D0C-BE28-6666FA444C90}"/>
    <cellStyle name="20% — акцент6 221" xfId="4467" xr:uid="{00000000-0005-0000-0000-000069110000}"/>
    <cellStyle name="20% — акцент6 221 2" xfId="9476" xr:uid="{272E2C9F-C0F5-4A2E-96B7-6E2A7FBA0843}"/>
    <cellStyle name="20% — акцент6 222" xfId="4487" xr:uid="{00000000-0005-0000-0000-00007D110000}"/>
    <cellStyle name="20% — акцент6 222 2" xfId="9496" xr:uid="{A9CD7582-E975-49DA-96E9-40B878462407}"/>
    <cellStyle name="20% — акцент6 223" xfId="4507" xr:uid="{00000000-0005-0000-0000-000091110000}"/>
    <cellStyle name="20% — акцент6 223 2" xfId="9516" xr:uid="{BD8CF7F6-75FB-4668-BE07-72C402BF4B8A}"/>
    <cellStyle name="20% — акцент6 224" xfId="4527" xr:uid="{00000000-0005-0000-0000-0000A5110000}"/>
    <cellStyle name="20% — акцент6 224 2" xfId="9536" xr:uid="{D53B9467-34D8-4171-AA22-43568270D831}"/>
    <cellStyle name="20% — акцент6 225" xfId="4547" xr:uid="{00000000-0005-0000-0000-0000B9110000}"/>
    <cellStyle name="20% — акцент6 225 2" xfId="9556" xr:uid="{F227705A-70AD-4C58-986B-9110C8D96625}"/>
    <cellStyle name="20% — акцент6 226" xfId="4567" xr:uid="{00000000-0005-0000-0000-0000CD110000}"/>
    <cellStyle name="20% — акцент6 226 2" xfId="9576" xr:uid="{F007B1B7-5A03-4FB8-B683-277F93418F5C}"/>
    <cellStyle name="20% — акцент6 227" xfId="4587" xr:uid="{00000000-0005-0000-0000-0000E1110000}"/>
    <cellStyle name="20% — акцент6 227 2" xfId="9596" xr:uid="{163C6D74-9DBE-4FD3-BDA5-D9898D4E8EE3}"/>
    <cellStyle name="20% — акцент6 228" xfId="4607" xr:uid="{00000000-0005-0000-0000-0000F5110000}"/>
    <cellStyle name="20% — акцент6 228 2" xfId="9616" xr:uid="{CBDC9DB5-FE52-4E0B-9EE9-756771CBD8A6}"/>
    <cellStyle name="20% — акцент6 229" xfId="4627" xr:uid="{00000000-0005-0000-0000-000009120000}"/>
    <cellStyle name="20% — акцент6 229 2" xfId="9636" xr:uid="{CCF72C9F-5152-427D-B6DE-FCEC3CAF6B10}"/>
    <cellStyle name="20% — акцент6 23" xfId="506" xr:uid="{00000000-0005-0000-0000-000020040000}"/>
    <cellStyle name="20% — акцент6 23 2" xfId="5515" xr:uid="{08FB859F-9334-4ED4-A93E-EEB216686953}"/>
    <cellStyle name="20% — акцент6 230" xfId="4647" xr:uid="{00000000-0005-0000-0000-00001D120000}"/>
    <cellStyle name="20% — акцент6 230 2" xfId="9656" xr:uid="{490F07B7-6404-4D26-A5E2-50678B2053F6}"/>
    <cellStyle name="20% — акцент6 231" xfId="4667" xr:uid="{00000000-0005-0000-0000-000031120000}"/>
    <cellStyle name="20% — акцент6 231 2" xfId="9676" xr:uid="{93DC7D51-11D4-4AD7-9FF6-63D67535787F}"/>
    <cellStyle name="20% — акцент6 232" xfId="4687" xr:uid="{00000000-0005-0000-0000-000045120000}"/>
    <cellStyle name="20% — акцент6 232 2" xfId="9696" xr:uid="{664FD6BA-1CA4-4AE2-8D9E-E4855B18FED2}"/>
    <cellStyle name="20% — акцент6 233" xfId="4707" xr:uid="{00000000-0005-0000-0000-000059120000}"/>
    <cellStyle name="20% — акцент6 233 2" xfId="9716" xr:uid="{7065B233-EF94-4E71-9001-B5AC4384AC8F}"/>
    <cellStyle name="20% — акцент6 234" xfId="4727" xr:uid="{00000000-0005-0000-0000-00006D120000}"/>
    <cellStyle name="20% — акцент6 234 2" xfId="9736" xr:uid="{124BD3BA-E041-4175-A0C4-CB2DB2D853AC}"/>
    <cellStyle name="20% — акцент6 235" xfId="4747" xr:uid="{00000000-0005-0000-0000-000081120000}"/>
    <cellStyle name="20% — акцент6 235 2" xfId="9756" xr:uid="{45AC48F3-BFE9-49E5-AEBF-509F7E396F44}"/>
    <cellStyle name="20% — акцент6 236" xfId="4767" xr:uid="{00000000-0005-0000-0000-000095120000}"/>
    <cellStyle name="20% — акцент6 236 2" xfId="9776" xr:uid="{E1EEBAFC-57E0-4C89-ABE4-A5A250EE78DA}"/>
    <cellStyle name="20% — акцент6 237" xfId="4787" xr:uid="{00000000-0005-0000-0000-0000A9120000}"/>
    <cellStyle name="20% — акцент6 237 2" xfId="9796" xr:uid="{2D4C68F1-ACA2-4D99-AF61-BEC185B04889}"/>
    <cellStyle name="20% — акцент6 238" xfId="4807" xr:uid="{00000000-0005-0000-0000-0000BD120000}"/>
    <cellStyle name="20% — акцент6 238 2" xfId="9816" xr:uid="{E392CB5F-E5EC-4C10-B3B1-24C80B4F4E8E}"/>
    <cellStyle name="20% — акцент6 239" xfId="4827" xr:uid="{00000000-0005-0000-0000-0000D1120000}"/>
    <cellStyle name="20% — акцент6 239 2" xfId="9836" xr:uid="{544AFB67-B830-4F9D-A4BA-C971BD9A6C8B}"/>
    <cellStyle name="20% — акцент6 24" xfId="526" xr:uid="{00000000-0005-0000-0000-000021040000}"/>
    <cellStyle name="20% — акцент6 24 2" xfId="5535" xr:uid="{9756F378-7051-416D-B389-B385D6F3ADED}"/>
    <cellStyle name="20% — акцент6 240" xfId="4847" xr:uid="{00000000-0005-0000-0000-0000E5120000}"/>
    <cellStyle name="20% — акцент6 240 2" xfId="9856" xr:uid="{3A3067EB-5EBA-4537-ABD8-2A7531C6100D}"/>
    <cellStyle name="20% — акцент6 241" xfId="4867" xr:uid="{00000000-0005-0000-0000-0000F9120000}"/>
    <cellStyle name="20% — акцент6 241 2" xfId="9876" xr:uid="{8E932256-E6C7-4650-8F79-294856C5A77A}"/>
    <cellStyle name="20% — акцент6 242" xfId="4887" xr:uid="{00000000-0005-0000-0000-00000D130000}"/>
    <cellStyle name="20% — акцент6 242 2" xfId="9896" xr:uid="{9912FADD-1DC3-4686-A830-3CC3DADF2A9A}"/>
    <cellStyle name="20% — акцент6 243" xfId="4907" xr:uid="{00000000-0005-0000-0000-000021130000}"/>
    <cellStyle name="20% — акцент6 243 2" xfId="9916" xr:uid="{C285A372-91B2-4A3C-BD28-069A60DDBECC}"/>
    <cellStyle name="20% — акцент6 244" xfId="4927" xr:uid="{00000000-0005-0000-0000-000035130000}"/>
    <cellStyle name="20% — акцент6 244 2" xfId="9936" xr:uid="{5CE59022-BCE7-4460-A587-9410ACBF8048}"/>
    <cellStyle name="20% — акцент6 245" xfId="4947" xr:uid="{00000000-0005-0000-0000-000049130000}"/>
    <cellStyle name="20% — акцент6 245 2" xfId="9956" xr:uid="{C955307F-FFD7-425B-8550-608EB30A8185}"/>
    <cellStyle name="20% — акцент6 246" xfId="4967" xr:uid="{00000000-0005-0000-0000-00005D130000}"/>
    <cellStyle name="20% — акцент6 246 2" xfId="9976" xr:uid="{90CFEA98-1517-4B16-8568-E0465D892BEA}"/>
    <cellStyle name="20% — акцент6 247" xfId="4987" xr:uid="{00000000-0005-0000-0000-000071130000}"/>
    <cellStyle name="20% — акцент6 247 2" xfId="9996" xr:uid="{D080B657-810F-4CF9-8DCD-0599B307C689}"/>
    <cellStyle name="20% — акцент6 248" xfId="5007" xr:uid="{00000000-0005-0000-0000-000085130000}"/>
    <cellStyle name="20% — акцент6 248 2" xfId="10016" xr:uid="{1C32C297-4FAE-479B-9BC6-C16DF3EF09C4}"/>
    <cellStyle name="20% — акцент6 249" xfId="5027" xr:uid="{00000000-0005-0000-0000-000099130000}"/>
    <cellStyle name="20% — акцент6 249 2" xfId="10036" xr:uid="{DB034700-00B3-4B9D-A0E4-7AE0308BDC22}"/>
    <cellStyle name="20% — акцент6 25" xfId="546" xr:uid="{00000000-0005-0000-0000-000022040000}"/>
    <cellStyle name="20% — акцент6 25 2" xfId="5555" xr:uid="{F5ADE6D1-2C03-4138-AF0C-1A5F27C29893}"/>
    <cellStyle name="20% — акцент6 250" xfId="5047" xr:uid="{00000000-0005-0000-0000-0000AD130000}"/>
    <cellStyle name="20% — акцент6 250 2" xfId="10056" xr:uid="{8B98997E-ED00-479C-8257-33CB0775BAB5}"/>
    <cellStyle name="20% — акцент6 251" xfId="10076" xr:uid="{31802EFF-BF59-423D-ADC1-85550EE5F6C3}"/>
    <cellStyle name="20% — акцент6 252" xfId="10096" xr:uid="{D9CC9E0D-9E62-4C7E-9EC5-9BFDB73842DD}"/>
    <cellStyle name="20% — акцент6 253" xfId="10116" xr:uid="{C540DB88-94CC-45A8-96E6-E42B6D21B695}"/>
    <cellStyle name="20% — акцент6 254" xfId="10136" xr:uid="{90154BBB-717A-4EB2-A162-A49BAB0A3ED4}"/>
    <cellStyle name="20% — акцент6 255" xfId="10156" xr:uid="{E15C80C8-0C4A-464F-B3BF-6F76AEFABACA}"/>
    <cellStyle name="20% — акцент6 256" xfId="10176" xr:uid="{AC93A283-5534-4BE8-A56A-9DEF6E5F9331}"/>
    <cellStyle name="20% — акцент6 257" xfId="10196" xr:uid="{18540D9C-965C-4046-9D08-23E46B7A14AE}"/>
    <cellStyle name="20% — акцент6 258" xfId="10216" xr:uid="{FB570561-41AD-4ACA-A0E2-70151C51C5BE}"/>
    <cellStyle name="20% — акцент6 259" xfId="10236" xr:uid="{F8D85451-3366-4BBE-B8F0-D0BFD7C0AD73}"/>
    <cellStyle name="20% — акцент6 26" xfId="566" xr:uid="{00000000-0005-0000-0000-000023040000}"/>
    <cellStyle name="20% — акцент6 26 2" xfId="5575" xr:uid="{3A4EC2A1-E210-491F-90F4-3E72505F29D1}"/>
    <cellStyle name="20% — акцент6 260" xfId="10256" xr:uid="{A2E57C6C-026F-42EC-92C7-D0D62A22C2DA}"/>
    <cellStyle name="20% — акцент6 261" xfId="10276" xr:uid="{319B8D99-F841-4E49-9D9F-ACB1D278A481}"/>
    <cellStyle name="20% — акцент6 262" xfId="10296" xr:uid="{473E392A-9DF3-4373-B0F9-4C21C03A8523}"/>
    <cellStyle name="20% — акцент6 263" xfId="10316" xr:uid="{579A98EF-AEAF-4BDE-8AD7-9CB2DD270A94}"/>
    <cellStyle name="20% — акцент6 264" xfId="10336" xr:uid="{922D5792-D5A4-4DA0-B412-61E4FC97F890}"/>
    <cellStyle name="20% — акцент6 265" xfId="10356" xr:uid="{74F52CFF-9634-4588-B123-F38DAE93F4BD}"/>
    <cellStyle name="20% — акцент6 266" xfId="10376" xr:uid="{2051A788-B97F-4047-B07E-C3209B4C2A3B}"/>
    <cellStyle name="20% — акцент6 267" xfId="10396" xr:uid="{EFCF0065-A735-4588-A27A-46D5C7FB153A}"/>
    <cellStyle name="20% — акцент6 268" xfId="10416" xr:uid="{3FD4BD02-AFCA-47DF-B54C-887018C21742}"/>
    <cellStyle name="20% — акцент6 269" xfId="10436" xr:uid="{FD5FD8BD-7979-46CD-89FB-CEA9F200E251}"/>
    <cellStyle name="20% — акцент6 27" xfId="586" xr:uid="{00000000-0005-0000-0000-000024040000}"/>
    <cellStyle name="20% — акцент6 27 2" xfId="5595" xr:uid="{449BCC03-8E53-4A37-8224-4FDF681F6D97}"/>
    <cellStyle name="20% — акцент6 270" xfId="10456" xr:uid="{8FB6B629-49AF-4888-8870-9D5C514ED807}"/>
    <cellStyle name="20% — акцент6 271" xfId="10497" xr:uid="{719D9554-6032-49E0-B485-227858CF8F9A}"/>
    <cellStyle name="20% — акцент6 272" xfId="10517" xr:uid="{08CCE082-E2FC-406A-9E5B-00D1201A3DA6}"/>
    <cellStyle name="20% — акцент6 273" xfId="10537" xr:uid="{A521A7ED-3FD1-4EEE-A63B-A86C1FE88148}"/>
    <cellStyle name="20% — акцент6 274" xfId="10557" xr:uid="{63CA2794-F643-4319-A125-BBF5E7BD19D5}"/>
    <cellStyle name="20% — акцент6 275" xfId="10577" xr:uid="{204B64FD-3F03-42BB-A964-30A6C263B601}"/>
    <cellStyle name="20% — акцент6 276" xfId="10597" xr:uid="{C7F0C61C-60FB-4FF2-8F20-503C984BC64E}"/>
    <cellStyle name="20% — акцент6 277" xfId="10617" xr:uid="{4E17F106-B141-4708-90E2-70EF2B39C9E7}"/>
    <cellStyle name="20% — акцент6 278" xfId="10637" xr:uid="{41BD652C-63DB-4BC7-B5C8-5970393777A9}"/>
    <cellStyle name="20% — акцент6 279" xfId="10657" xr:uid="{D4CF4E69-2A57-49B3-8575-EF5345932D11}"/>
    <cellStyle name="20% — акцент6 28" xfId="606" xr:uid="{00000000-0005-0000-0000-000025040000}"/>
    <cellStyle name="20% — акцент6 28 2" xfId="5615" xr:uid="{A50CACD8-96FB-423C-88F7-5EDAFC2A53DE}"/>
    <cellStyle name="20% — акцент6 280" xfId="10677" xr:uid="{DC3688B4-74E9-4A67-B0F9-B8B7DFD304C2}"/>
    <cellStyle name="20% — акцент6 281" xfId="10697" xr:uid="{D31321B1-38A6-4BB9-9BE8-6942FCCB5162}"/>
    <cellStyle name="20% — акцент6 282" xfId="10717" xr:uid="{76B50D96-A140-41FE-BE1D-99FFC7F829EF}"/>
    <cellStyle name="20% — акцент6 283" xfId="10737" xr:uid="{ACCE67F3-BB42-4DDE-AC51-CC26F7DE4172}"/>
    <cellStyle name="20% — акцент6 284" xfId="10757" xr:uid="{AA3480BF-4378-43B4-960B-50866FC57E9F}"/>
    <cellStyle name="20% — акцент6 285" xfId="10777" xr:uid="{BD4BE838-7A2F-43B1-B315-DAA065FEDA18}"/>
    <cellStyle name="20% — акцент6 286" xfId="10797" xr:uid="{AB1D8D34-CA2A-434D-93E3-999F3525C09C}"/>
    <cellStyle name="20% — акцент6 287" xfId="10817" xr:uid="{5FD25B18-5610-41E1-ACA5-6CBD5C25D49B}"/>
    <cellStyle name="20% — акцент6 288" xfId="10837" xr:uid="{F5A931AB-9A56-46DA-9490-7FB00314C312}"/>
    <cellStyle name="20% — акцент6 289" xfId="10857" xr:uid="{A5045406-487B-4A87-9F8A-456DB18285C5}"/>
    <cellStyle name="20% — акцент6 29" xfId="626" xr:uid="{00000000-0005-0000-0000-000026040000}"/>
    <cellStyle name="20% — акцент6 29 2" xfId="5635" xr:uid="{2B98A959-08C3-4CFB-A04A-7588E3E38BB1}"/>
    <cellStyle name="20% — акцент6 290" xfId="10877" xr:uid="{D878A52F-02CF-40B1-BDB5-05F89456091E}"/>
    <cellStyle name="20% — акцент6 291" xfId="10897" xr:uid="{52113C5F-E684-4C48-88A7-8BB02D11D59C}"/>
    <cellStyle name="20% — акцент6 292" xfId="10917" xr:uid="{60BA915F-6DE4-422E-B801-21CBC4AF70CC}"/>
    <cellStyle name="20% — акцент6 293" xfId="10937" xr:uid="{71FD4E11-74D3-4220-9175-CC5D14A903E5}"/>
    <cellStyle name="20% — акцент6 294" xfId="10957" xr:uid="{E106F9C1-E5E9-4BBB-8963-3B1F8B9F096F}"/>
    <cellStyle name="20% — акцент6 295" xfId="10977" xr:uid="{D8D94011-770E-4316-8924-BC3846D92237}"/>
    <cellStyle name="20% — акцент6 296" xfId="10997" xr:uid="{7E597830-DA8E-4D0F-A09E-77A33BC0A56A}"/>
    <cellStyle name="20% — акцент6 297" xfId="11017" xr:uid="{907200F1-C38B-429F-8F23-04451BAF4FC8}"/>
    <cellStyle name="20% — акцент6 298" xfId="11037" xr:uid="{E247948C-3F6A-496C-BFCE-5938D0E60DE3}"/>
    <cellStyle name="20% — акцент6 299" xfId="11057" xr:uid="{AA442AAB-5578-4834-B3CD-4D89E89114C4}"/>
    <cellStyle name="20% — акцент6 3" xfId="106" xr:uid="{00000000-0005-0000-0000-000027040000}"/>
    <cellStyle name="20% — акцент6 3 2" xfId="5115" xr:uid="{D06549FD-5645-4F6D-9738-E3C16BE2E750}"/>
    <cellStyle name="20% — акцент6 30" xfId="646" xr:uid="{00000000-0005-0000-0000-000028040000}"/>
    <cellStyle name="20% — акцент6 30 2" xfId="5655" xr:uid="{9417C3CD-E516-4116-B9B5-BE877FF9B8C9}"/>
    <cellStyle name="20% — акцент6 300" xfId="11077" xr:uid="{B92D6EDB-5302-42D2-8E29-425903806001}"/>
    <cellStyle name="20% — акцент6 301" xfId="11097" xr:uid="{4ED11A22-92AC-4642-B8A4-8C8C7E7CA665}"/>
    <cellStyle name="20% — акцент6 302" xfId="11117" xr:uid="{4014466E-A617-4902-856B-E0EAC5453BA9}"/>
    <cellStyle name="20% — акцент6 303" xfId="11137" xr:uid="{FE0642BF-F43E-40E1-B0AE-B627BBD1026A}"/>
    <cellStyle name="20% — акцент6 304" xfId="11157" xr:uid="{564DA1ED-9BC1-4938-B026-5834D46B3845}"/>
    <cellStyle name="20% — акцент6 305" xfId="11177" xr:uid="{8E3E680E-0B4C-4036-B26C-09453D8450D7}"/>
    <cellStyle name="20% — акцент6 306" xfId="11197" xr:uid="{F42BA34A-0C0D-4529-ACC2-6D5BE3DF0643}"/>
    <cellStyle name="20% — акцент6 307" xfId="11217" xr:uid="{06BF9323-7D64-4CE1-9745-225348CDE31D}"/>
    <cellStyle name="20% — акцент6 308" xfId="11237" xr:uid="{5A086712-2585-45B9-AB4B-02AE9E290942}"/>
    <cellStyle name="20% — акцент6 309" xfId="11257" xr:uid="{45C91A58-8BFD-4B66-92AC-DA309014067D}"/>
    <cellStyle name="20% — акцент6 31" xfId="666" xr:uid="{00000000-0005-0000-0000-000029040000}"/>
    <cellStyle name="20% — акцент6 31 2" xfId="5675" xr:uid="{49909E92-56F9-41D6-9012-375977D5364E}"/>
    <cellStyle name="20% — акцент6 310" xfId="11277" xr:uid="{2618F046-D866-40CA-A501-6DB869FC1274}"/>
    <cellStyle name="20% — акцент6 311" xfId="11297" xr:uid="{5D71993C-8A64-4827-A64F-8FD32D5A090B}"/>
    <cellStyle name="20% — акцент6 312" xfId="11317" xr:uid="{DFF729A5-89D1-44E0-BC99-2962D2D14ECF}"/>
    <cellStyle name="20% — акцент6 313" xfId="11337" xr:uid="{C4DA0DC1-55B4-47D8-8C56-4344C2B6B3B7}"/>
    <cellStyle name="20% — акцент6 314" xfId="11357" xr:uid="{0A04CFDF-BE29-4050-835A-4A18BB8EC5C9}"/>
    <cellStyle name="20% — акцент6 315" xfId="11377" xr:uid="{EB0661F5-E25B-4A5E-871E-E7A167BFE4A1}"/>
    <cellStyle name="20% — акцент6 316" xfId="11397" xr:uid="{0D034656-68CD-4512-B0A1-2B07BFBE5717}"/>
    <cellStyle name="20% — акцент6 317" xfId="11417" xr:uid="{11F424B8-B53A-4891-9ADA-6A8E6472E5F8}"/>
    <cellStyle name="20% — акцент6 318" xfId="11437" xr:uid="{26F83B7F-35BC-4C14-A87B-37CE199EBA82}"/>
    <cellStyle name="20% — акцент6 319" xfId="11457" xr:uid="{00ED4C82-B5C3-469B-8511-F39D4FD5D55F}"/>
    <cellStyle name="20% — акцент6 32" xfId="686" xr:uid="{00000000-0005-0000-0000-00002A040000}"/>
    <cellStyle name="20% — акцент6 32 2" xfId="5695" xr:uid="{E2D600ED-1ADB-45DB-8D60-DBB5715037CC}"/>
    <cellStyle name="20% — акцент6 320" xfId="11477" xr:uid="{6C885804-B0CC-4559-A612-3D176B0758D5}"/>
    <cellStyle name="20% — акцент6 321" xfId="11497" xr:uid="{35C4689B-B13E-4F06-9897-9CA37D4E0768}"/>
    <cellStyle name="20% — акцент6 322" xfId="11517" xr:uid="{2A70085F-BC16-431D-B49C-D91F0A677AB2}"/>
    <cellStyle name="20% — акцент6 323" xfId="11537" xr:uid="{24D7EC68-F668-4D47-8D83-C47AE924E231}"/>
    <cellStyle name="20% — акцент6 324" xfId="11557" xr:uid="{2611A107-F51B-41C0-8715-89551F403115}"/>
    <cellStyle name="20% — акцент6 325" xfId="11577" xr:uid="{324EB29C-DC9D-47A0-95EB-B81CD899775A}"/>
    <cellStyle name="20% — акцент6 326" xfId="11597" xr:uid="{11074F2A-1A87-442E-9E18-3C736FE4B6DE}"/>
    <cellStyle name="20% — акцент6 327" xfId="11617" xr:uid="{B534FCA7-7DE7-42DE-8FB7-BC76A70E7B9F}"/>
    <cellStyle name="20% — акцент6 328" xfId="11637" xr:uid="{2888F16D-5182-48D7-833C-F44F5315B086}"/>
    <cellStyle name="20% — акцент6 329" xfId="11657" xr:uid="{96DE79E1-4667-4A69-AE7B-29AD88267705}"/>
    <cellStyle name="20% — акцент6 33" xfId="706" xr:uid="{00000000-0005-0000-0000-00002B040000}"/>
    <cellStyle name="20% — акцент6 33 2" xfId="5715" xr:uid="{089B2B30-58FD-472F-A70B-A9957FB302ED}"/>
    <cellStyle name="20% — акцент6 330" xfId="11677" xr:uid="{664EE956-FA22-46AE-857E-1538A25ED755}"/>
    <cellStyle name="20% — акцент6 331" xfId="11697" xr:uid="{D213EAF8-FDD8-4EFC-8E45-A62E5ACE636D}"/>
    <cellStyle name="20% — акцент6 332" xfId="11717" xr:uid="{F2C0AF40-7D19-4D48-B265-86A6D9547066}"/>
    <cellStyle name="20% — акцент6 333" xfId="11737" xr:uid="{1C1E2505-AE7B-44EB-8AB7-6F7FB6A8D7B9}"/>
    <cellStyle name="20% — акцент6 334" xfId="11757" xr:uid="{42DE0366-E0AA-46EB-893C-1A3E1D74C61A}"/>
    <cellStyle name="20% — акцент6 335" xfId="11777" xr:uid="{31E79A66-2076-41A5-8019-A70B6B2E7A3D}"/>
    <cellStyle name="20% — акцент6 336" xfId="11797" xr:uid="{E933DF9C-F90A-42A1-B1AE-E36CF4A67E89}"/>
    <cellStyle name="20% — акцент6 337" xfId="11817" xr:uid="{4DE30CE0-28EC-479A-A381-DA73C45CCEF5}"/>
    <cellStyle name="20% — акцент6 338" xfId="11837" xr:uid="{D12DFD79-0292-47B3-96B7-5C5B43915FF3}"/>
    <cellStyle name="20% — акцент6 339" xfId="11857" xr:uid="{AED83F81-B8DC-4904-BDB1-87271FBBD476}"/>
    <cellStyle name="20% — акцент6 34" xfId="726" xr:uid="{00000000-0005-0000-0000-00002C040000}"/>
    <cellStyle name="20% — акцент6 34 2" xfId="5735" xr:uid="{680236A5-F3EB-462F-BFF4-5E317B887DE3}"/>
    <cellStyle name="20% — акцент6 340" xfId="11877" xr:uid="{39AB9C08-19A0-405A-8D8C-5BF284CF570E}"/>
    <cellStyle name="20% — акцент6 341" xfId="11897" xr:uid="{AF96999F-555E-4F4D-AD5B-9188CAE256FF}"/>
    <cellStyle name="20% — акцент6 342" xfId="11917" xr:uid="{B401C824-9416-4F1E-B1A1-6A2FB006A059}"/>
    <cellStyle name="20% — акцент6 343" xfId="11937" xr:uid="{2738E492-9023-440F-B7C0-EBADA45822DF}"/>
    <cellStyle name="20% — акцент6 344" xfId="11957" xr:uid="{C8AF5180-1D2C-4F02-95E2-B0F670D4DB80}"/>
    <cellStyle name="20% — акцент6 345" xfId="11977" xr:uid="{D817F902-86DF-41B9-8B48-0F58863D3906}"/>
    <cellStyle name="20% — акцент6 346" xfId="11997" xr:uid="{BFF847D5-C3A8-4F84-B15E-3BCA1D4BEE1B}"/>
    <cellStyle name="20% — акцент6 347" xfId="12017" xr:uid="{DC43FB5E-4826-412A-B82A-35703BAC4891}"/>
    <cellStyle name="20% — акцент6 348" xfId="12037" xr:uid="{BF896728-0CA0-40A2-9CA2-CAF430D8CB94}"/>
    <cellStyle name="20% — акцент6 349" xfId="12057" xr:uid="{63C5E240-6FB3-4195-BE23-3507C1901F7F}"/>
    <cellStyle name="20% — акцент6 35" xfId="746" xr:uid="{00000000-0005-0000-0000-00002D040000}"/>
    <cellStyle name="20% — акцент6 35 2" xfId="5755" xr:uid="{6FED3E1C-B6D7-4FBF-9AC4-371EA13701A4}"/>
    <cellStyle name="20% — акцент6 350" xfId="12077" xr:uid="{87B46E6F-5210-4E32-8025-8FB875D10702}"/>
    <cellStyle name="20% — акцент6 351" xfId="12097" xr:uid="{48B2CA0B-D67B-45B9-8736-6E06E62F4B91}"/>
    <cellStyle name="20% — акцент6 352" xfId="12117" xr:uid="{34F58B84-7834-4005-97AF-7B9638307CAE}"/>
    <cellStyle name="20% — акцент6 353" xfId="12137" xr:uid="{06473508-0C89-4488-B14E-BF32EF31CCD4}"/>
    <cellStyle name="20% — акцент6 354" xfId="12157" xr:uid="{980F3300-E945-4AF7-AC02-C23E22F258EE}"/>
    <cellStyle name="20% — акцент6 355" xfId="12177" xr:uid="{08B156CB-963B-457F-9358-C69DF657E8E8}"/>
    <cellStyle name="20% — акцент6 356" xfId="12197" xr:uid="{4F9E3D08-2AB8-4A80-BB8B-6C641D5EBEED}"/>
    <cellStyle name="20% — акцент6 357" xfId="12217" xr:uid="{F35FA3DE-73D6-407A-9237-13CE3B53C10E}"/>
    <cellStyle name="20% — акцент6 358" xfId="12237" xr:uid="{B1404E2B-2CFF-4B87-B02B-036403E7E791}"/>
    <cellStyle name="20% — акцент6 359" xfId="12257" xr:uid="{2B848F5E-E1C7-4B8C-9DB1-B998FE4453AD}"/>
    <cellStyle name="20% — акцент6 36" xfId="766" xr:uid="{00000000-0005-0000-0000-00002E040000}"/>
    <cellStyle name="20% — акцент6 36 2" xfId="5775" xr:uid="{49EBF209-39D3-4BA9-810A-6E67FB35F3B2}"/>
    <cellStyle name="20% — акцент6 360" xfId="12277" xr:uid="{2EC60873-8BB2-40CA-A100-A1F8A2522228}"/>
    <cellStyle name="20% — акцент6 361" xfId="12297" xr:uid="{6759F30D-B105-47C4-8B55-552B9D9863A3}"/>
    <cellStyle name="20% — акцент6 362" xfId="12317" xr:uid="{A45630B0-3B4B-46B5-90EA-78C945101405}"/>
    <cellStyle name="20% — акцент6 363" xfId="12337" xr:uid="{BD81BF76-D90D-4DDF-874E-F6D73E68E499}"/>
    <cellStyle name="20% — акцент6 364" xfId="12357" xr:uid="{D5C26F97-D46A-4FDA-B710-D966D0E7FACB}"/>
    <cellStyle name="20% — акцент6 365" xfId="12377" xr:uid="{9A2AA976-F816-425F-86BB-8FBAE301F5A5}"/>
    <cellStyle name="20% — акцент6 366" xfId="5057" xr:uid="{49C48DBE-4AFE-4143-8ADB-F7E7F326DBE1}"/>
    <cellStyle name="20% — акцент6 37" xfId="786" xr:uid="{00000000-0005-0000-0000-00002F040000}"/>
    <cellStyle name="20% — акцент6 37 2" xfId="5795" xr:uid="{CFE2BEEE-8C51-4336-B99F-D5F166B792F0}"/>
    <cellStyle name="20% — акцент6 38" xfId="806" xr:uid="{00000000-0005-0000-0000-000030040000}"/>
    <cellStyle name="20% — акцент6 38 2" xfId="5815" xr:uid="{FDB26BB2-7236-47D3-9236-F7E82AB3A7BC}"/>
    <cellStyle name="20% — акцент6 39" xfId="826" xr:uid="{00000000-0005-0000-0000-000031040000}"/>
    <cellStyle name="20% — акцент6 39 2" xfId="5835" xr:uid="{9803296C-381F-47F5-B23E-E1A955798662}"/>
    <cellStyle name="20% — акцент6 4" xfId="126" xr:uid="{00000000-0005-0000-0000-000032040000}"/>
    <cellStyle name="20% — акцент6 4 2" xfId="5135" xr:uid="{2663AFFC-463A-4556-8637-CE5DEB627DA1}"/>
    <cellStyle name="20% — акцент6 40" xfId="846" xr:uid="{00000000-0005-0000-0000-000033040000}"/>
    <cellStyle name="20% — акцент6 40 2" xfId="5855" xr:uid="{CF43F701-055E-4D3E-94AD-B4066C0AE710}"/>
    <cellStyle name="20% — акцент6 41" xfId="866" xr:uid="{00000000-0005-0000-0000-000034040000}"/>
    <cellStyle name="20% — акцент6 41 2" xfId="5875" xr:uid="{6B0E6FF2-167F-4E0E-BAF1-62F194BB0F57}"/>
    <cellStyle name="20% — акцент6 42" xfId="886" xr:uid="{00000000-0005-0000-0000-000035040000}"/>
    <cellStyle name="20% — акцент6 42 2" xfId="5895" xr:uid="{BF022E9B-7C78-4E1A-8B42-316284B73313}"/>
    <cellStyle name="20% — акцент6 43" xfId="906" xr:uid="{00000000-0005-0000-0000-000036040000}"/>
    <cellStyle name="20% — акцент6 43 2" xfId="5915" xr:uid="{3039FA1F-DFEF-48A5-9E15-9D74ED333EB5}"/>
    <cellStyle name="20% — акцент6 44" xfId="926" xr:uid="{00000000-0005-0000-0000-000037040000}"/>
    <cellStyle name="20% — акцент6 44 2" xfId="5935" xr:uid="{FCD95072-A04F-4BE8-81E1-E789339E63EE}"/>
    <cellStyle name="20% — акцент6 45" xfId="946" xr:uid="{00000000-0005-0000-0000-000038040000}"/>
    <cellStyle name="20% — акцент6 45 2" xfId="5955" xr:uid="{2E45103D-C8E7-4999-B22D-E60AC9C44A18}"/>
    <cellStyle name="20% — акцент6 46" xfId="966" xr:uid="{00000000-0005-0000-0000-000039040000}"/>
    <cellStyle name="20% — акцент6 46 2" xfId="5975" xr:uid="{E729C139-71C1-4C09-BD1C-6C0770C4F41F}"/>
    <cellStyle name="20% — акцент6 47" xfId="986" xr:uid="{00000000-0005-0000-0000-00003A040000}"/>
    <cellStyle name="20% — акцент6 47 2" xfId="5995" xr:uid="{B660728F-043C-4457-A6FB-D4DCF8F3A08D}"/>
    <cellStyle name="20% — акцент6 48" xfId="1006" xr:uid="{00000000-0005-0000-0000-00003B040000}"/>
    <cellStyle name="20% — акцент6 48 2" xfId="6015" xr:uid="{C4ACC500-823D-400D-8F1A-2FBEE3FE2F91}"/>
    <cellStyle name="20% — акцент6 49" xfId="1026" xr:uid="{00000000-0005-0000-0000-00003C040000}"/>
    <cellStyle name="20% — акцент6 49 2" xfId="6035" xr:uid="{6B179BF4-5054-427A-A387-D05D48412788}"/>
    <cellStyle name="20% — акцент6 5" xfId="146" xr:uid="{00000000-0005-0000-0000-00003D040000}"/>
    <cellStyle name="20% — акцент6 5 2" xfId="5155" xr:uid="{46041B06-9114-40DE-9510-DAB142DEFC56}"/>
    <cellStyle name="20% — акцент6 50" xfId="1046" xr:uid="{00000000-0005-0000-0000-00003E040000}"/>
    <cellStyle name="20% — акцент6 50 2" xfId="6055" xr:uid="{790A110E-2F89-4497-9E6E-5BDEEDE65300}"/>
    <cellStyle name="20% — акцент6 51" xfId="1066" xr:uid="{00000000-0005-0000-0000-00003F040000}"/>
    <cellStyle name="20% — акцент6 51 2" xfId="6075" xr:uid="{3DFAD8C0-F30B-4F08-B71A-D50A0FED688D}"/>
    <cellStyle name="20% — акцент6 52" xfId="1086" xr:uid="{00000000-0005-0000-0000-000040040000}"/>
    <cellStyle name="20% — акцент6 52 2" xfId="6095" xr:uid="{B20521C6-6101-4540-B977-EC4312B57D25}"/>
    <cellStyle name="20% — акцент6 53" xfId="1106" xr:uid="{00000000-0005-0000-0000-000041040000}"/>
    <cellStyle name="20% — акцент6 53 2" xfId="6115" xr:uid="{52C6970B-C49A-4F1F-9EE9-F6A37AEDEDFA}"/>
    <cellStyle name="20% — акцент6 54" xfId="1126" xr:uid="{00000000-0005-0000-0000-000042040000}"/>
    <cellStyle name="20% — акцент6 54 2" xfId="6135" xr:uid="{3780227A-8B3F-4DFB-B221-533F1648B02D}"/>
    <cellStyle name="20% — акцент6 55" xfId="1146" xr:uid="{00000000-0005-0000-0000-000043040000}"/>
    <cellStyle name="20% — акцент6 55 2" xfId="6155" xr:uid="{9CF34803-7BBD-42B2-A9D3-1FF81689860A}"/>
    <cellStyle name="20% — акцент6 56" xfId="1166" xr:uid="{00000000-0005-0000-0000-000044040000}"/>
    <cellStyle name="20% — акцент6 56 2" xfId="6175" xr:uid="{B4F928A5-EB0C-4B64-8BE4-A3BEF4605301}"/>
    <cellStyle name="20% — акцент6 57" xfId="1186" xr:uid="{00000000-0005-0000-0000-000045040000}"/>
    <cellStyle name="20% — акцент6 57 2" xfId="6195" xr:uid="{D772D28D-002C-498D-81BE-DB6509BA9A75}"/>
    <cellStyle name="20% — акцент6 58" xfId="1206" xr:uid="{00000000-0005-0000-0000-000046040000}"/>
    <cellStyle name="20% — акцент6 58 2" xfId="6215" xr:uid="{79B01A30-E9E2-409D-849C-A402BAE52463}"/>
    <cellStyle name="20% — акцент6 59" xfId="1226" xr:uid="{00000000-0005-0000-0000-000047040000}"/>
    <cellStyle name="20% — акцент6 59 2" xfId="6235" xr:uid="{8EACA5DB-9E1D-4BD5-9CC0-50B02F0D8D34}"/>
    <cellStyle name="20% — акцент6 6" xfId="166" xr:uid="{00000000-0005-0000-0000-000048040000}"/>
    <cellStyle name="20% — акцент6 6 2" xfId="5175" xr:uid="{19FC9A4F-7636-4B4E-84BF-7B0B0F5A4C1A}"/>
    <cellStyle name="20% — акцент6 60" xfId="1246" xr:uid="{00000000-0005-0000-0000-000049040000}"/>
    <cellStyle name="20% — акцент6 60 2" xfId="6255" xr:uid="{536A1168-BF17-4EF1-AD21-7B96A4C04E30}"/>
    <cellStyle name="20% — акцент6 61" xfId="1266" xr:uid="{00000000-0005-0000-0000-00004A040000}"/>
    <cellStyle name="20% — акцент6 61 2" xfId="6275" xr:uid="{41C9B047-8CBD-48BF-B173-C9A8D8407EBD}"/>
    <cellStyle name="20% — акцент6 62" xfId="1286" xr:uid="{00000000-0005-0000-0000-00004B040000}"/>
    <cellStyle name="20% — акцент6 62 2" xfId="6295" xr:uid="{9FB9134A-5333-415E-8B6E-F73A0FA17293}"/>
    <cellStyle name="20% — акцент6 63" xfId="1306" xr:uid="{00000000-0005-0000-0000-00004C040000}"/>
    <cellStyle name="20% — акцент6 63 2" xfId="6315" xr:uid="{E7CAF2A6-C936-403D-ACEC-E6FABEB36FDD}"/>
    <cellStyle name="20% — акцент6 64" xfId="1326" xr:uid="{00000000-0005-0000-0000-00004D040000}"/>
    <cellStyle name="20% — акцент6 64 2" xfId="6335" xr:uid="{01E62B32-26A2-4B80-B09A-BE8C108E3946}"/>
    <cellStyle name="20% — акцент6 65" xfId="1346" xr:uid="{00000000-0005-0000-0000-00004E040000}"/>
    <cellStyle name="20% — акцент6 65 2" xfId="6355" xr:uid="{4411578D-2831-4ACC-8808-37BEBC4C4DC8}"/>
    <cellStyle name="20% — акцент6 66" xfId="1366" xr:uid="{00000000-0005-0000-0000-00004F040000}"/>
    <cellStyle name="20% — акцент6 66 2" xfId="6375" xr:uid="{990941DE-CC2B-4061-8062-0B545035178D}"/>
    <cellStyle name="20% — акцент6 67" xfId="1386" xr:uid="{00000000-0005-0000-0000-000050040000}"/>
    <cellStyle name="20% — акцент6 67 2" xfId="6395" xr:uid="{0ADC36BA-E26C-41AE-BE64-E327344E4030}"/>
    <cellStyle name="20% — акцент6 68" xfId="1406" xr:uid="{00000000-0005-0000-0000-000051040000}"/>
    <cellStyle name="20% — акцент6 68 2" xfId="6415" xr:uid="{670E3363-FF77-49A5-99A6-5F8ED770942D}"/>
    <cellStyle name="20% — акцент6 69" xfId="1426" xr:uid="{00000000-0005-0000-0000-000052040000}"/>
    <cellStyle name="20% — акцент6 69 2" xfId="6435" xr:uid="{A858DE08-7454-417D-B9B9-CAA6C2AAE3C7}"/>
    <cellStyle name="20% — акцент6 7" xfId="186" xr:uid="{00000000-0005-0000-0000-000053040000}"/>
    <cellStyle name="20% — акцент6 7 2" xfId="5195" xr:uid="{EB2B6B8A-6653-4A9F-A230-DBD8E38466F6}"/>
    <cellStyle name="20% — акцент6 70" xfId="1446" xr:uid="{00000000-0005-0000-0000-000054040000}"/>
    <cellStyle name="20% — акцент6 70 2" xfId="6455" xr:uid="{484EAE6A-9AE4-4A0B-8A10-BA1F0F9C000D}"/>
    <cellStyle name="20% — акцент6 71" xfId="1466" xr:uid="{00000000-0005-0000-0000-000055040000}"/>
    <cellStyle name="20% — акцент6 71 2" xfId="6475" xr:uid="{8E901E47-E02F-4621-B7E4-9E85DC711208}"/>
    <cellStyle name="20% — акцент6 72" xfId="1486" xr:uid="{00000000-0005-0000-0000-000056040000}"/>
    <cellStyle name="20% — акцент6 72 2" xfId="6495" xr:uid="{AD96ECE0-B0FE-45B9-AA87-0ECDBAFA983B}"/>
    <cellStyle name="20% — акцент6 73" xfId="1506" xr:uid="{00000000-0005-0000-0000-000057040000}"/>
    <cellStyle name="20% — акцент6 73 2" xfId="6515" xr:uid="{5E7D1E33-D429-46ED-9FA5-C37F1A97F4E4}"/>
    <cellStyle name="20% — акцент6 74" xfId="1526" xr:uid="{00000000-0005-0000-0000-000058040000}"/>
    <cellStyle name="20% — акцент6 74 2" xfId="6535" xr:uid="{103BF285-D5E7-4A37-98D5-B1840D1A184A}"/>
    <cellStyle name="20% — акцент6 75" xfId="1546" xr:uid="{00000000-0005-0000-0000-000059040000}"/>
    <cellStyle name="20% — акцент6 75 2" xfId="6555" xr:uid="{BCBF0428-0322-452C-98E6-12DC8D45C21A}"/>
    <cellStyle name="20% — акцент6 76" xfId="1566" xr:uid="{00000000-0005-0000-0000-00005A040000}"/>
    <cellStyle name="20% — акцент6 76 2" xfId="6575" xr:uid="{DC61902D-EACD-4FFE-A47B-90E7D36D6D59}"/>
    <cellStyle name="20% — акцент6 77" xfId="1586" xr:uid="{00000000-0005-0000-0000-00005B040000}"/>
    <cellStyle name="20% — акцент6 77 2" xfId="6595" xr:uid="{1A56B3D2-1897-4C9D-B876-936E4E1F1A57}"/>
    <cellStyle name="20% — акцент6 78" xfId="1606" xr:uid="{00000000-0005-0000-0000-00005C040000}"/>
    <cellStyle name="20% — акцент6 78 2" xfId="6615" xr:uid="{61DBB273-CD00-47B6-8754-39F6BA7BDC36}"/>
    <cellStyle name="20% — акцент6 79" xfId="1626" xr:uid="{00000000-0005-0000-0000-00005D040000}"/>
    <cellStyle name="20% — акцент6 79 2" xfId="6635" xr:uid="{03EF6049-3881-43AD-834F-82395386F0C8}"/>
    <cellStyle name="20% — акцент6 8" xfId="206" xr:uid="{00000000-0005-0000-0000-00005E040000}"/>
    <cellStyle name="20% — акцент6 8 2" xfId="5215" xr:uid="{8D5AF235-C6DF-4525-9CC5-1BD451C943F1}"/>
    <cellStyle name="20% — акцент6 80" xfId="1646" xr:uid="{00000000-0005-0000-0000-00005F040000}"/>
    <cellStyle name="20% — акцент6 80 2" xfId="6655" xr:uid="{8CB930CC-FF95-4543-8CDD-8413D13D3215}"/>
    <cellStyle name="20% — акцент6 81" xfId="1666" xr:uid="{00000000-0005-0000-0000-000060040000}"/>
    <cellStyle name="20% — акцент6 81 2" xfId="6675" xr:uid="{DB4197D7-A146-49FC-996E-8087E9F9DB95}"/>
    <cellStyle name="20% — акцент6 82" xfId="1686" xr:uid="{00000000-0005-0000-0000-000061040000}"/>
    <cellStyle name="20% — акцент6 82 2" xfId="6695" xr:uid="{C2CBC2A7-4F80-40C5-96EE-8336746F8F53}"/>
    <cellStyle name="20% — акцент6 83" xfId="1706" xr:uid="{00000000-0005-0000-0000-000062040000}"/>
    <cellStyle name="20% — акцент6 83 2" xfId="6715" xr:uid="{FE121EBF-1E3B-4D67-891E-C6457FD38261}"/>
    <cellStyle name="20% — акцент6 84" xfId="1726" xr:uid="{00000000-0005-0000-0000-000063040000}"/>
    <cellStyle name="20% — акцент6 84 2" xfId="6735" xr:uid="{5D62885A-5F1F-45B1-B0DA-79705010DE93}"/>
    <cellStyle name="20% — акцент6 85" xfId="1746" xr:uid="{00000000-0005-0000-0000-000064040000}"/>
    <cellStyle name="20% — акцент6 85 2" xfId="6755" xr:uid="{6785FA44-B4F4-4548-B2EF-8B8D670F885C}"/>
    <cellStyle name="20% — акцент6 86" xfId="1766" xr:uid="{00000000-0005-0000-0000-000065040000}"/>
    <cellStyle name="20% — акцент6 86 2" xfId="6775" xr:uid="{48F49F6B-8904-416F-A98B-53BC8489D919}"/>
    <cellStyle name="20% — акцент6 87" xfId="1786" xr:uid="{00000000-0005-0000-0000-000066040000}"/>
    <cellStyle name="20% — акцент6 87 2" xfId="6795" xr:uid="{48504B92-FD3A-445B-ACD9-F326C128F06A}"/>
    <cellStyle name="20% — акцент6 88" xfId="1806" xr:uid="{00000000-0005-0000-0000-000067040000}"/>
    <cellStyle name="20% — акцент6 88 2" xfId="6815" xr:uid="{F95B8EC2-FF5B-45C2-9A68-297A619E6639}"/>
    <cellStyle name="20% — акцент6 89" xfId="1826" xr:uid="{00000000-0005-0000-0000-000068040000}"/>
    <cellStyle name="20% — акцент6 89 2" xfId="6835" xr:uid="{F6FF8EEB-5E51-449D-A722-4E203896365B}"/>
    <cellStyle name="20% — акцент6 9" xfId="226" xr:uid="{00000000-0005-0000-0000-000069040000}"/>
    <cellStyle name="20% — акцент6 9 2" xfId="5235" xr:uid="{56941BA4-E597-4DA9-BE0F-F9B8F7F248D4}"/>
    <cellStyle name="20% — акцент6 90" xfId="1846" xr:uid="{00000000-0005-0000-0000-00006A040000}"/>
    <cellStyle name="20% — акцент6 90 2" xfId="6855" xr:uid="{3D906A52-42A7-4A63-85FC-E3C5DB24F265}"/>
    <cellStyle name="20% — акцент6 91" xfId="1866" xr:uid="{00000000-0005-0000-0000-00006B040000}"/>
    <cellStyle name="20% — акцент6 91 2" xfId="6875" xr:uid="{6310F2D6-8EFD-4A1D-9C37-28ABF28E53FB}"/>
    <cellStyle name="20% — акцент6 92" xfId="1886" xr:uid="{00000000-0005-0000-0000-00006C040000}"/>
    <cellStyle name="20% — акцент6 92 2" xfId="6895" xr:uid="{E8908E1A-F839-4506-8C96-7281F59B65B0}"/>
    <cellStyle name="20% — акцент6 93" xfId="1906" xr:uid="{00000000-0005-0000-0000-00006D040000}"/>
    <cellStyle name="20% — акцент6 93 2" xfId="6915" xr:uid="{4DC9732A-C63D-405B-ADA2-E955E94A1B45}"/>
    <cellStyle name="20% — акцент6 94" xfId="1926" xr:uid="{00000000-0005-0000-0000-00006E040000}"/>
    <cellStyle name="20% — акцент6 94 2" xfId="6935" xr:uid="{42CAA26B-BF04-482E-B0D7-85C1FBA55BEB}"/>
    <cellStyle name="20% — акцент6 95" xfId="1946" xr:uid="{00000000-0005-0000-0000-00006F040000}"/>
    <cellStyle name="20% — акцент6 95 2" xfId="6955" xr:uid="{B61B2015-B52E-4FAA-89E1-C2EFCA0F1D75}"/>
    <cellStyle name="20% — акцент6 96" xfId="1966" xr:uid="{00000000-0005-0000-0000-000070040000}"/>
    <cellStyle name="20% — акцент6 96 2" xfId="6975" xr:uid="{F3B20751-DB08-4965-968E-72CD3BB82839}"/>
    <cellStyle name="20% — акцент6 97" xfId="1986" xr:uid="{00000000-0005-0000-0000-000071040000}"/>
    <cellStyle name="20% — акцент6 97 2" xfId="6995" xr:uid="{85F1035A-F0E4-4412-80EE-38AB8A2DDB0C}"/>
    <cellStyle name="20% — акцент6 98" xfId="2006" xr:uid="{00000000-0005-0000-0000-000072040000}"/>
    <cellStyle name="20% — акцент6 98 2" xfId="7015" xr:uid="{EE4D210C-8D21-4AB8-A9B5-8B97D2A44C10}"/>
    <cellStyle name="20% — акцент6 99" xfId="2026" xr:uid="{00000000-0005-0000-0000-000073040000}"/>
    <cellStyle name="20% — акцент6 99 2" xfId="7035" xr:uid="{98F746D9-F8CB-48A7-AA66-F1963FCDC710}"/>
    <cellStyle name="40% — акцент1" xfId="7" builtinId="31" customBuiltin="1"/>
    <cellStyle name="40% — акцент1 10" xfId="232" xr:uid="{00000000-0005-0000-0000-000075040000}"/>
    <cellStyle name="40% — акцент1 10 2" xfId="5241" xr:uid="{1F33BC89-2DB7-4A35-8B33-7E5DC65BBAED}"/>
    <cellStyle name="40% — акцент1 100" xfId="2032" xr:uid="{00000000-0005-0000-0000-000076040000}"/>
    <cellStyle name="40% — акцент1 100 2" xfId="7041" xr:uid="{B1BAE4BC-AFC9-4C59-9069-FD0119C6AD7F}"/>
    <cellStyle name="40% — акцент1 101" xfId="2052" xr:uid="{00000000-0005-0000-0000-000077040000}"/>
    <cellStyle name="40% — акцент1 101 2" xfId="7061" xr:uid="{5C3AA0B2-B4E6-47E3-814A-4F285A083A31}"/>
    <cellStyle name="40% — акцент1 102" xfId="2072" xr:uid="{00000000-0005-0000-0000-000078040000}"/>
    <cellStyle name="40% — акцент1 102 2" xfId="7081" xr:uid="{672D0117-F806-4D89-A8AE-1260F0DDDFE1}"/>
    <cellStyle name="40% — акцент1 103" xfId="2092" xr:uid="{00000000-0005-0000-0000-000079040000}"/>
    <cellStyle name="40% — акцент1 103 2" xfId="7101" xr:uid="{CEE08F2C-6205-4CC9-960A-18E76070A62A}"/>
    <cellStyle name="40% — акцент1 104" xfId="2112" xr:uid="{00000000-0005-0000-0000-00007A040000}"/>
    <cellStyle name="40% — акцент1 104 2" xfId="7121" xr:uid="{B7106D4F-0FA8-4AB7-A339-44FFF5D3B86F}"/>
    <cellStyle name="40% — акцент1 105" xfId="2132" xr:uid="{00000000-0005-0000-0000-00007B040000}"/>
    <cellStyle name="40% — акцент1 105 2" xfId="7141" xr:uid="{ABD95504-51A3-4FCE-AACC-B29E3745DF85}"/>
    <cellStyle name="40% — акцент1 106" xfId="2152" xr:uid="{00000000-0005-0000-0000-00007C040000}"/>
    <cellStyle name="40% — акцент1 106 2" xfId="7161" xr:uid="{56AD3E16-957E-4C4C-89A4-DAACF1EB3505}"/>
    <cellStyle name="40% — акцент1 107" xfId="2172" xr:uid="{00000000-0005-0000-0000-00007D040000}"/>
    <cellStyle name="40% — акцент1 107 2" xfId="7181" xr:uid="{754343D9-8DA4-4BCF-849D-59F656679A0D}"/>
    <cellStyle name="40% — акцент1 108" xfId="2192" xr:uid="{00000000-0005-0000-0000-00007E040000}"/>
    <cellStyle name="40% — акцент1 108 2" xfId="7201" xr:uid="{F0761F79-494C-40AB-B1E9-129D378D24AF}"/>
    <cellStyle name="40% — акцент1 109" xfId="2212" xr:uid="{00000000-0005-0000-0000-00007F040000}"/>
    <cellStyle name="40% — акцент1 109 2" xfId="7221" xr:uid="{8B015519-68BF-4588-ACFE-25A5B4240181}"/>
    <cellStyle name="40% — акцент1 11" xfId="252" xr:uid="{00000000-0005-0000-0000-000080040000}"/>
    <cellStyle name="40% — акцент1 11 2" xfId="5261" xr:uid="{37826F77-5492-45F1-B759-A17093D0C668}"/>
    <cellStyle name="40% — акцент1 110" xfId="2232" xr:uid="{00000000-0005-0000-0000-000081040000}"/>
    <cellStyle name="40% — акцент1 110 2" xfId="7241" xr:uid="{B533BE06-E98D-467F-95F5-546ACC9DECA2}"/>
    <cellStyle name="40% — акцент1 111" xfId="2252" xr:uid="{00000000-0005-0000-0000-000082040000}"/>
    <cellStyle name="40% — акцент1 111 2" xfId="7261" xr:uid="{E5990126-9D71-4325-86BA-54F8F6377A93}"/>
    <cellStyle name="40% — акцент1 112" xfId="2272" xr:uid="{00000000-0005-0000-0000-000083040000}"/>
    <cellStyle name="40% — акцент1 112 2" xfId="7281" xr:uid="{EC5B7FEC-BAEA-4DCD-8759-E41756DC56ED}"/>
    <cellStyle name="40% — акцент1 113" xfId="2292" xr:uid="{00000000-0005-0000-0000-000084040000}"/>
    <cellStyle name="40% — акцент1 113 2" xfId="7301" xr:uid="{C1D0F52F-F712-45A5-8590-1BC49A742CD2}"/>
    <cellStyle name="40% — акцент1 114" xfId="2312" xr:uid="{00000000-0005-0000-0000-000085040000}"/>
    <cellStyle name="40% — акцент1 114 2" xfId="7321" xr:uid="{903D671C-DC14-4716-AF89-EB549918AD7F}"/>
    <cellStyle name="40% — акцент1 115" xfId="2332" xr:uid="{00000000-0005-0000-0000-000086040000}"/>
    <cellStyle name="40% — акцент1 115 2" xfId="7341" xr:uid="{96DE801C-075B-49FA-9FAF-F6BE381A9E78}"/>
    <cellStyle name="40% — акцент1 116" xfId="2352" xr:uid="{00000000-0005-0000-0000-000087040000}"/>
    <cellStyle name="40% — акцент1 116 2" xfId="7361" xr:uid="{B2892831-7DF0-4495-A1E7-D5274775900C}"/>
    <cellStyle name="40% — акцент1 117" xfId="2372" xr:uid="{00000000-0005-0000-0000-000088040000}"/>
    <cellStyle name="40% — акцент1 117 2" xfId="7381" xr:uid="{886041D1-6DE1-408E-BD89-2B388E53AB38}"/>
    <cellStyle name="40% — акцент1 118" xfId="2392" xr:uid="{00000000-0005-0000-0000-000089040000}"/>
    <cellStyle name="40% — акцент1 118 2" xfId="7401" xr:uid="{68F2D09D-F0B1-466A-9ED1-E081C16FC415}"/>
    <cellStyle name="40% — акцент1 119" xfId="2412" xr:uid="{00000000-0005-0000-0000-00008A040000}"/>
    <cellStyle name="40% — акцент1 119 2" xfId="7421" xr:uid="{31D52E07-66D4-46AA-8AAA-B08C9736C1C8}"/>
    <cellStyle name="40% — акцент1 12" xfId="272" xr:uid="{00000000-0005-0000-0000-00008B040000}"/>
    <cellStyle name="40% — акцент1 12 2" xfId="5281" xr:uid="{388D26A6-6336-44A8-8B1E-A12A279936D4}"/>
    <cellStyle name="40% — акцент1 120" xfId="2432" xr:uid="{00000000-0005-0000-0000-00008C040000}"/>
    <cellStyle name="40% — акцент1 120 2" xfId="7441" xr:uid="{C1F575B6-BBE5-4FDE-86B4-E178B76BEBD9}"/>
    <cellStyle name="40% — акцент1 121" xfId="2452" xr:uid="{00000000-0005-0000-0000-00008D040000}"/>
    <cellStyle name="40% — акцент1 121 2" xfId="7461" xr:uid="{39FEDEEF-942B-4ACE-A300-3C28BAFC24E1}"/>
    <cellStyle name="40% — акцент1 122" xfId="2472" xr:uid="{00000000-0005-0000-0000-00008E040000}"/>
    <cellStyle name="40% — акцент1 122 2" xfId="7481" xr:uid="{13CAB768-710A-4DF9-AD11-5A5CD4FDFCE0}"/>
    <cellStyle name="40% — акцент1 123" xfId="2492" xr:uid="{00000000-0005-0000-0000-00008F040000}"/>
    <cellStyle name="40% — акцент1 123 2" xfId="7501" xr:uid="{4340EDD3-CE03-433D-90C4-6A244ED3170A}"/>
    <cellStyle name="40% — акцент1 124" xfId="2512" xr:uid="{00000000-0005-0000-0000-000090040000}"/>
    <cellStyle name="40% — акцент1 124 2" xfId="7521" xr:uid="{A345BAA7-DD3C-476E-B8B8-32B9C92128D9}"/>
    <cellStyle name="40% — акцент1 125" xfId="2532" xr:uid="{00000000-0005-0000-0000-000091040000}"/>
    <cellStyle name="40% — акцент1 125 2" xfId="7541" xr:uid="{6F2B7C9F-1A1D-4FB7-AD4A-B90F0376CBDB}"/>
    <cellStyle name="40% — акцент1 126" xfId="2552" xr:uid="{00000000-0005-0000-0000-000092040000}"/>
    <cellStyle name="40% — акцент1 126 2" xfId="7561" xr:uid="{0484A42A-29F2-420C-AE12-414CBADE351D}"/>
    <cellStyle name="40% — акцент1 127" xfId="2572" xr:uid="{00000000-0005-0000-0000-000093040000}"/>
    <cellStyle name="40% — акцент1 127 2" xfId="7581" xr:uid="{70D8F1AD-55CB-4B8B-BEB3-B5BCEAF1B832}"/>
    <cellStyle name="40% — акцент1 128" xfId="2592" xr:uid="{00000000-0005-0000-0000-000094040000}"/>
    <cellStyle name="40% — акцент1 128 2" xfId="7601" xr:uid="{70402E16-B206-41EB-92DA-25577C8117F1}"/>
    <cellStyle name="40% — акцент1 129" xfId="2612" xr:uid="{00000000-0005-0000-0000-000095040000}"/>
    <cellStyle name="40% — акцент1 129 2" xfId="7621" xr:uid="{ECA844FB-6CF2-4CEA-B648-C680EE4A3D1D}"/>
    <cellStyle name="40% — акцент1 13" xfId="292" xr:uid="{00000000-0005-0000-0000-000096040000}"/>
    <cellStyle name="40% — акцент1 13 2" xfId="5301" xr:uid="{6C41C203-6E4E-4A03-B4C9-6BB807B3AF50}"/>
    <cellStyle name="40% — акцент1 130" xfId="2632" xr:uid="{00000000-0005-0000-0000-000097040000}"/>
    <cellStyle name="40% — акцент1 130 2" xfId="7641" xr:uid="{82A6E168-5A6B-42FE-BA27-B4E057006CD1}"/>
    <cellStyle name="40% — акцент1 131" xfId="2652" xr:uid="{00000000-0005-0000-0000-000098040000}"/>
    <cellStyle name="40% — акцент1 131 2" xfId="7661" xr:uid="{239ACE1B-5F6F-46A1-9847-9B1371C547D9}"/>
    <cellStyle name="40% — акцент1 132" xfId="2672" xr:uid="{00000000-0005-0000-0000-000099040000}"/>
    <cellStyle name="40% — акцент1 132 2" xfId="7681" xr:uid="{0C99ACB3-62F5-4759-B094-1B5049B1918A}"/>
    <cellStyle name="40% — акцент1 133" xfId="2692" xr:uid="{00000000-0005-0000-0000-00009A040000}"/>
    <cellStyle name="40% — акцент1 133 2" xfId="7701" xr:uid="{0173EFA8-D08A-4926-A502-F1BD6D656DA6}"/>
    <cellStyle name="40% — акцент1 134" xfId="2712" xr:uid="{00000000-0005-0000-0000-00009B040000}"/>
    <cellStyle name="40% — акцент1 134 2" xfId="7721" xr:uid="{65AD815D-AF9B-419D-A210-0DC288FFB6BB}"/>
    <cellStyle name="40% — акцент1 135" xfId="2732" xr:uid="{00000000-0005-0000-0000-00009C040000}"/>
    <cellStyle name="40% — акцент1 135 2" xfId="7741" xr:uid="{B259E1F9-5A79-4EEF-BDD2-3565669CF599}"/>
    <cellStyle name="40% — акцент1 136" xfId="2752" xr:uid="{00000000-0005-0000-0000-00009D040000}"/>
    <cellStyle name="40% — акцент1 136 2" xfId="7761" xr:uid="{BCD65F33-09F8-4AE3-B5D6-1F987EE9921E}"/>
    <cellStyle name="40% — акцент1 137" xfId="2773" xr:uid="{00000000-0005-0000-0000-00009E040000}"/>
    <cellStyle name="40% — акцент1 137 2" xfId="7782" xr:uid="{E3C9F7FA-B25B-4B0F-93BB-2D75A8965AB8}"/>
    <cellStyle name="40% — акцент1 138" xfId="2793" xr:uid="{00000000-0005-0000-0000-00009F040000}"/>
    <cellStyle name="40% — акцент1 138 2" xfId="7802" xr:uid="{526FD3AA-856D-4F13-B87D-653962910C4F}"/>
    <cellStyle name="40% — акцент1 139" xfId="2813" xr:uid="{00000000-0005-0000-0000-0000A0040000}"/>
    <cellStyle name="40% — акцент1 139 2" xfId="7822" xr:uid="{4F77D096-1F47-41EA-AE6C-D0EFD72B91B4}"/>
    <cellStyle name="40% — акцент1 14" xfId="312" xr:uid="{00000000-0005-0000-0000-0000A1040000}"/>
    <cellStyle name="40% — акцент1 14 2" xfId="5321" xr:uid="{20536B73-479E-4863-BA54-FD917DF9C468}"/>
    <cellStyle name="40% — акцент1 140" xfId="2833" xr:uid="{00000000-0005-0000-0000-0000A2040000}"/>
    <cellStyle name="40% — акцент1 140 2" xfId="7842" xr:uid="{3C13EC79-23D5-4E23-9E12-4502CCF1D2BA}"/>
    <cellStyle name="40% — акцент1 141" xfId="2853" xr:uid="{00000000-0005-0000-0000-0000A3040000}"/>
    <cellStyle name="40% — акцент1 141 2" xfId="7862" xr:uid="{DADB4124-DCFD-4CDB-8136-B30C141661E3}"/>
    <cellStyle name="40% — акцент1 142" xfId="2873" xr:uid="{00000000-0005-0000-0000-0000A4040000}"/>
    <cellStyle name="40% — акцент1 142 2" xfId="7882" xr:uid="{06143EB8-7C04-4E2E-B55F-AE6BED1F45A1}"/>
    <cellStyle name="40% — акцент1 143" xfId="2893" xr:uid="{00000000-0005-0000-0000-0000A5040000}"/>
    <cellStyle name="40% — акцент1 143 2" xfId="7902" xr:uid="{3A9ABD4A-06B3-4596-9023-6D3E90B77A5A}"/>
    <cellStyle name="40% — акцент1 144" xfId="2913" xr:uid="{00000000-0005-0000-0000-0000A6040000}"/>
    <cellStyle name="40% — акцент1 144 2" xfId="7922" xr:uid="{907B8F31-860F-49AB-A5E9-07072999CE85}"/>
    <cellStyle name="40% — акцент1 145" xfId="2933" xr:uid="{00000000-0005-0000-0000-0000A7040000}"/>
    <cellStyle name="40% — акцент1 145 2" xfId="7942" xr:uid="{802ACD79-2F53-464B-B013-84354A896406}"/>
    <cellStyle name="40% — акцент1 146" xfId="2953" xr:uid="{00000000-0005-0000-0000-0000A8040000}"/>
    <cellStyle name="40% — акцент1 146 2" xfId="7962" xr:uid="{3A164CF0-F380-4911-A397-D933B9AE18DE}"/>
    <cellStyle name="40% — акцент1 147" xfId="2973" xr:uid="{00000000-0005-0000-0000-0000A9040000}"/>
    <cellStyle name="40% — акцент1 147 2" xfId="7982" xr:uid="{6DA49CD0-C169-499C-BA46-1A48FB2BB466}"/>
    <cellStyle name="40% — акцент1 148" xfId="2993" xr:uid="{00000000-0005-0000-0000-0000AA040000}"/>
    <cellStyle name="40% — акцент1 148 2" xfId="8002" xr:uid="{251FDB6E-3272-4CD1-8EDF-D1CDF36BB5A0}"/>
    <cellStyle name="40% — акцент1 149" xfId="3013" xr:uid="{00000000-0005-0000-0000-0000AB040000}"/>
    <cellStyle name="40% — акцент1 149 2" xfId="8022" xr:uid="{ED889D6E-4522-4F6E-A16E-F25BBDEC330D}"/>
    <cellStyle name="40% — акцент1 15" xfId="332" xr:uid="{00000000-0005-0000-0000-0000AC040000}"/>
    <cellStyle name="40% — акцент1 15 2" xfId="5341" xr:uid="{2532E788-8F68-46FE-995C-FF63DF3B1A8D}"/>
    <cellStyle name="40% — акцент1 150" xfId="3033" xr:uid="{00000000-0005-0000-0000-0000AD040000}"/>
    <cellStyle name="40% — акцент1 150 2" xfId="8042" xr:uid="{E9DECDB2-CFEB-489B-AAE7-B677A4BA4F73}"/>
    <cellStyle name="40% — акцент1 151" xfId="3053" xr:uid="{00000000-0005-0000-0000-0000AE040000}"/>
    <cellStyle name="40% — акцент1 151 2" xfId="8062" xr:uid="{2D46BAB1-C540-4399-8B83-9F192123EFA3}"/>
    <cellStyle name="40% — акцент1 152" xfId="3073" xr:uid="{00000000-0005-0000-0000-0000AF040000}"/>
    <cellStyle name="40% — акцент1 152 2" xfId="8082" xr:uid="{25C9B3D7-CC0F-4DDB-9DB5-B2DC1E0BC77F}"/>
    <cellStyle name="40% — акцент1 153" xfId="3093" xr:uid="{00000000-0005-0000-0000-0000B0040000}"/>
    <cellStyle name="40% — акцент1 153 2" xfId="8102" xr:uid="{EE5BDCD2-E754-440E-82B8-206917B6E9D5}"/>
    <cellStyle name="40% — акцент1 154" xfId="3113" xr:uid="{00000000-0005-0000-0000-0000B1040000}"/>
    <cellStyle name="40% — акцент1 154 2" xfId="8122" xr:uid="{5A513841-35F9-489E-9E06-8FE8B9FFB4F7}"/>
    <cellStyle name="40% — акцент1 155" xfId="3133" xr:uid="{00000000-0005-0000-0000-0000B2040000}"/>
    <cellStyle name="40% — акцент1 155 2" xfId="8142" xr:uid="{717F1CCE-44E1-4011-BBDF-332E90A119A2}"/>
    <cellStyle name="40% — акцент1 156" xfId="3153" xr:uid="{00000000-0005-0000-0000-0000B3040000}"/>
    <cellStyle name="40% — акцент1 156 2" xfId="8162" xr:uid="{3FE6AB00-CB3C-46F6-9CF8-8FF5438E014D}"/>
    <cellStyle name="40% — акцент1 157" xfId="3173" xr:uid="{00000000-0005-0000-0000-0000B4040000}"/>
    <cellStyle name="40% — акцент1 157 2" xfId="8182" xr:uid="{312724A9-87F2-4336-9F52-A970749ACAF9}"/>
    <cellStyle name="40% — акцент1 158" xfId="3193" xr:uid="{00000000-0005-0000-0000-0000B5040000}"/>
    <cellStyle name="40% — акцент1 158 2" xfId="8202" xr:uid="{2CB88CC5-CA9C-49F4-BEE3-239D9259B9F9}"/>
    <cellStyle name="40% — акцент1 159" xfId="3213" xr:uid="{00000000-0005-0000-0000-0000B6040000}"/>
    <cellStyle name="40% — акцент1 159 2" xfId="8222" xr:uid="{ABF132EA-FF22-41D3-81FB-B1F4D801CBA9}"/>
    <cellStyle name="40% — акцент1 16" xfId="352" xr:uid="{00000000-0005-0000-0000-0000B7040000}"/>
    <cellStyle name="40% — акцент1 16 2" xfId="5361" xr:uid="{83D944C1-95CC-4CC2-BE43-98924BE27437}"/>
    <cellStyle name="40% — акцент1 160" xfId="3233" xr:uid="{00000000-0005-0000-0000-0000B8040000}"/>
    <cellStyle name="40% — акцент1 160 2" xfId="8242" xr:uid="{9EBE6A86-2EB8-4DD5-94B1-EE95FFF4954C}"/>
    <cellStyle name="40% — акцент1 161" xfId="3253" xr:uid="{00000000-0005-0000-0000-0000B9040000}"/>
    <cellStyle name="40% — акцент1 161 2" xfId="8262" xr:uid="{0FBBDA79-6680-4670-A1D6-03922E943001}"/>
    <cellStyle name="40% — акцент1 162" xfId="3273" xr:uid="{00000000-0005-0000-0000-0000BA040000}"/>
    <cellStyle name="40% — акцент1 162 2" xfId="8282" xr:uid="{4FB1A703-2B7E-4ECF-B1A9-63720EE3412B}"/>
    <cellStyle name="40% — акцент1 163" xfId="3293" xr:uid="{00000000-0005-0000-0000-0000BB040000}"/>
    <cellStyle name="40% — акцент1 163 2" xfId="8302" xr:uid="{2983DB8E-7865-4B08-A72C-044D4B316FB1}"/>
    <cellStyle name="40% — акцент1 164" xfId="3313" xr:uid="{00000000-0005-0000-0000-0000BC040000}"/>
    <cellStyle name="40% — акцент1 164 2" xfId="8322" xr:uid="{18CEAF8A-B891-462D-9D31-10BCD2726EB0}"/>
    <cellStyle name="40% — акцент1 165" xfId="3333" xr:uid="{00000000-0005-0000-0000-0000BD040000}"/>
    <cellStyle name="40% — акцент1 165 2" xfId="8342" xr:uid="{A55B2C5B-DCDD-4AEA-9DE8-FCA3B4933E91}"/>
    <cellStyle name="40% — акцент1 166" xfId="3353" xr:uid="{00000000-0005-0000-0000-0000BE040000}"/>
    <cellStyle name="40% — акцент1 166 2" xfId="8362" xr:uid="{10439A36-6849-4B57-8104-5D50928136D2}"/>
    <cellStyle name="40% — акцент1 167" xfId="3373" xr:uid="{00000000-0005-0000-0000-0000BF040000}"/>
    <cellStyle name="40% — акцент1 167 2" xfId="8382" xr:uid="{7C21D9E6-9B20-442B-95CD-C8B8B5E474DF}"/>
    <cellStyle name="40% — акцент1 168" xfId="3393" xr:uid="{00000000-0005-0000-0000-0000C0040000}"/>
    <cellStyle name="40% — акцент1 168 2" xfId="8402" xr:uid="{3672717D-C6E5-4C8E-BCCC-7C844C828EBD}"/>
    <cellStyle name="40% — акцент1 169" xfId="3413" xr:uid="{00000000-0005-0000-0000-0000C1040000}"/>
    <cellStyle name="40% — акцент1 169 2" xfId="8422" xr:uid="{40A5E6B3-985C-4677-857D-ED2BEC83B427}"/>
    <cellStyle name="40% — акцент1 17" xfId="372" xr:uid="{00000000-0005-0000-0000-0000C2040000}"/>
    <cellStyle name="40% — акцент1 17 2" xfId="5381" xr:uid="{8CB97A3B-81EB-4A24-A98D-E58E118EC93D}"/>
    <cellStyle name="40% — акцент1 170" xfId="3433" xr:uid="{00000000-0005-0000-0000-0000C3040000}"/>
    <cellStyle name="40% — акцент1 170 2" xfId="8442" xr:uid="{B2690D3B-AC9D-46BA-A71A-2388BF9D63CE}"/>
    <cellStyle name="40% — акцент1 171" xfId="3453" xr:uid="{00000000-0005-0000-0000-0000C4040000}"/>
    <cellStyle name="40% — акцент1 171 2" xfId="8462" xr:uid="{82FF4F12-B596-4BAC-84C6-1967BB87CB5B}"/>
    <cellStyle name="40% — акцент1 172" xfId="3473" xr:uid="{00000000-0005-0000-0000-0000C5040000}"/>
    <cellStyle name="40% — акцент1 172 2" xfId="8482" xr:uid="{DB7A04CA-A95A-4EC1-A9D0-66E3E427961D}"/>
    <cellStyle name="40% — акцент1 173" xfId="3493" xr:uid="{00000000-0005-0000-0000-0000C6040000}"/>
    <cellStyle name="40% — акцент1 173 2" xfId="8502" xr:uid="{D94222C8-4344-4BA6-A114-5571A9A64FD5}"/>
    <cellStyle name="40% — акцент1 174" xfId="3513" xr:uid="{00000000-0005-0000-0000-0000C7040000}"/>
    <cellStyle name="40% — акцент1 174 2" xfId="8522" xr:uid="{E7B91FBF-1D56-48B0-9EA6-59836A74962B}"/>
    <cellStyle name="40% — акцент1 175" xfId="3533" xr:uid="{00000000-0005-0000-0000-0000C8040000}"/>
    <cellStyle name="40% — акцент1 175 2" xfId="8542" xr:uid="{AF205878-7CE5-443A-9DF9-BEA51B3D1E05}"/>
    <cellStyle name="40% — акцент1 176" xfId="3553" xr:uid="{00000000-0005-0000-0000-0000C9040000}"/>
    <cellStyle name="40% — акцент1 176 2" xfId="8562" xr:uid="{094F92C6-0457-4B85-A855-3A8CC1284F04}"/>
    <cellStyle name="40% — акцент1 177" xfId="3573" xr:uid="{00000000-0005-0000-0000-0000CA040000}"/>
    <cellStyle name="40% — акцент1 177 2" xfId="8582" xr:uid="{80C70E1F-D7EF-4A82-8B81-315BD5673C22}"/>
    <cellStyle name="40% — акцент1 178" xfId="3593" xr:uid="{00000000-0005-0000-0000-0000CB040000}"/>
    <cellStyle name="40% — акцент1 178 2" xfId="8602" xr:uid="{96CDD81A-08C1-4447-A6FC-27A77FEF942B}"/>
    <cellStyle name="40% — акцент1 179" xfId="3613" xr:uid="{00000000-0005-0000-0000-0000CC040000}"/>
    <cellStyle name="40% — акцент1 179 2" xfId="8622" xr:uid="{625C54B9-6909-409F-9EA7-1EE9BA763589}"/>
    <cellStyle name="40% — акцент1 18" xfId="392" xr:uid="{00000000-0005-0000-0000-0000CD040000}"/>
    <cellStyle name="40% — акцент1 18 2" xfId="5401" xr:uid="{C99DDF06-81C2-4483-902D-DB6B1DC0A0A2}"/>
    <cellStyle name="40% — акцент1 180" xfId="3633" xr:uid="{00000000-0005-0000-0000-0000CE040000}"/>
    <cellStyle name="40% — акцент1 180 2" xfId="8642" xr:uid="{6DA51272-6A87-4C1F-9DD3-F69668C70AA5}"/>
    <cellStyle name="40% — акцент1 181" xfId="3653" xr:uid="{00000000-0005-0000-0000-0000CF040000}"/>
    <cellStyle name="40% — акцент1 181 2" xfId="8662" xr:uid="{478A5686-3A64-422C-A338-6724CCCD9667}"/>
    <cellStyle name="40% — акцент1 182" xfId="3673" xr:uid="{00000000-0005-0000-0000-0000D0040000}"/>
    <cellStyle name="40% — акцент1 182 2" xfId="8682" xr:uid="{BC103115-C092-40EA-9CEE-9D1A56242DAD}"/>
    <cellStyle name="40% — акцент1 183" xfId="3693" xr:uid="{00000000-0005-0000-0000-0000D1040000}"/>
    <cellStyle name="40% — акцент1 183 2" xfId="8702" xr:uid="{F71307D6-F3BD-4285-B710-493A4AE392A5}"/>
    <cellStyle name="40% — акцент1 184" xfId="3713" xr:uid="{00000000-0005-0000-0000-0000D2040000}"/>
    <cellStyle name="40% — акцент1 184 2" xfId="8722" xr:uid="{A091D307-491E-42A2-B264-B857540AD76B}"/>
    <cellStyle name="40% — акцент1 185" xfId="3733" xr:uid="{00000000-0005-0000-0000-0000D3040000}"/>
    <cellStyle name="40% — акцент1 185 2" xfId="8742" xr:uid="{A43A130B-F462-4417-B791-B1295DE383D8}"/>
    <cellStyle name="40% — акцент1 186" xfId="3753" xr:uid="{00000000-0005-0000-0000-0000D4040000}"/>
    <cellStyle name="40% — акцент1 186 2" xfId="8762" xr:uid="{8C52E1F3-C8C7-4791-9E87-B3BBF3B76100}"/>
    <cellStyle name="40% — акцент1 187" xfId="3773" xr:uid="{00000000-0005-0000-0000-0000D5040000}"/>
    <cellStyle name="40% — акцент1 187 2" xfId="8782" xr:uid="{BE8AB9F1-B00D-40A4-9541-9FD58F69BF99}"/>
    <cellStyle name="40% — акцент1 188" xfId="3793" xr:uid="{00000000-0005-0000-0000-0000D6040000}"/>
    <cellStyle name="40% — акцент1 188 2" xfId="8802" xr:uid="{395B1C20-7F8A-4C8F-8E49-A2AB317AD73E}"/>
    <cellStyle name="40% — акцент1 189" xfId="3813" xr:uid="{00000000-0005-0000-0000-0000D7040000}"/>
    <cellStyle name="40% — акцент1 189 2" xfId="8822" xr:uid="{03FEE94E-A3E7-4262-AFE3-A53FDE4A22AF}"/>
    <cellStyle name="40% — акцент1 19" xfId="412" xr:uid="{00000000-0005-0000-0000-0000D8040000}"/>
    <cellStyle name="40% — акцент1 19 2" xfId="5421" xr:uid="{299780BC-47FD-4500-AEAC-9D166ECA8359}"/>
    <cellStyle name="40% — акцент1 190" xfId="3833" xr:uid="{00000000-0005-0000-0000-0000D9040000}"/>
    <cellStyle name="40% — акцент1 190 2" xfId="8842" xr:uid="{67FAA401-D6FD-467D-90CC-64153CBA6954}"/>
    <cellStyle name="40% — акцент1 191" xfId="3853" xr:uid="{00000000-0005-0000-0000-0000120F0000}"/>
    <cellStyle name="40% — акцент1 191 2" xfId="8862" xr:uid="{B25B599E-4363-4BF5-834C-B43987298915}"/>
    <cellStyle name="40% — акцент1 192" xfId="3873" xr:uid="{00000000-0005-0000-0000-0000260F0000}"/>
    <cellStyle name="40% — акцент1 192 2" xfId="8882" xr:uid="{4FD46AAD-B9E9-4A8B-AFA7-265263D53785}"/>
    <cellStyle name="40% — акцент1 193" xfId="3893" xr:uid="{00000000-0005-0000-0000-00003A0F0000}"/>
    <cellStyle name="40% — акцент1 193 2" xfId="8902" xr:uid="{FFCC1085-A9AD-4AC0-9E45-32DFF60AAB90}"/>
    <cellStyle name="40% — акцент1 194" xfId="3913" xr:uid="{00000000-0005-0000-0000-00004E0F0000}"/>
    <cellStyle name="40% — акцент1 194 2" xfId="8922" xr:uid="{2E945352-5115-4C8C-9BBE-F49F1C81E76B}"/>
    <cellStyle name="40% — акцент1 195" xfId="3933" xr:uid="{00000000-0005-0000-0000-0000620F0000}"/>
    <cellStyle name="40% — акцент1 195 2" xfId="8942" xr:uid="{CBFA8CD8-D205-4182-9497-8C1F68B272B7}"/>
    <cellStyle name="40% — акцент1 196" xfId="3953" xr:uid="{00000000-0005-0000-0000-0000760F0000}"/>
    <cellStyle name="40% — акцент1 196 2" xfId="8962" xr:uid="{99869FA6-1297-4FC1-BCF7-EC42F236A698}"/>
    <cellStyle name="40% — акцент1 197" xfId="3973" xr:uid="{00000000-0005-0000-0000-00008A0F0000}"/>
    <cellStyle name="40% — акцент1 197 2" xfId="8982" xr:uid="{C5AB413E-366D-4703-BBA8-9DC2F37AEFBB}"/>
    <cellStyle name="40% — акцент1 198" xfId="3993" xr:uid="{00000000-0005-0000-0000-00009E0F0000}"/>
    <cellStyle name="40% — акцент1 198 2" xfId="9002" xr:uid="{576A0EF1-8E43-48B2-A779-7919A86F4773}"/>
    <cellStyle name="40% — акцент1 199" xfId="4013" xr:uid="{00000000-0005-0000-0000-0000B20F0000}"/>
    <cellStyle name="40% — акцент1 199 2" xfId="9022" xr:uid="{4222A0BC-93B9-4397-816B-61F5568ACD9D}"/>
    <cellStyle name="40% — акцент1 2" xfId="67" xr:uid="{00000000-0005-0000-0000-0000DA040000}"/>
    <cellStyle name="40% — акцент1 2 2" xfId="5087" xr:uid="{D57124CA-690F-4E18-BE1D-DDEF71FA464F}"/>
    <cellStyle name="40% — акцент1 20" xfId="432" xr:uid="{00000000-0005-0000-0000-0000DB040000}"/>
    <cellStyle name="40% — акцент1 20 2" xfId="5441" xr:uid="{AD77D367-2E8F-43E5-ADB7-1E3B4E3300D3}"/>
    <cellStyle name="40% — акцент1 200" xfId="4033" xr:uid="{00000000-0005-0000-0000-0000C60F0000}"/>
    <cellStyle name="40% — акцент1 200 2" xfId="9042" xr:uid="{72CDD717-A3AF-4394-BA4A-7BB2B8BBCE81}"/>
    <cellStyle name="40% — акцент1 201" xfId="4053" xr:uid="{00000000-0005-0000-0000-0000DA0F0000}"/>
    <cellStyle name="40% — акцент1 201 2" xfId="9062" xr:uid="{A4401E14-BEA1-4F68-AAE9-2F1DF15112CD}"/>
    <cellStyle name="40% — акцент1 202" xfId="4073" xr:uid="{00000000-0005-0000-0000-0000EE0F0000}"/>
    <cellStyle name="40% — акцент1 202 2" xfId="9082" xr:uid="{E5EDACB7-E4CE-4F5B-9C2C-97218DB42205}"/>
    <cellStyle name="40% — акцент1 203" xfId="4093" xr:uid="{00000000-0005-0000-0000-000002100000}"/>
    <cellStyle name="40% — акцент1 203 2" xfId="9102" xr:uid="{34422579-2930-46A0-BA11-73DA1C4D2924}"/>
    <cellStyle name="40% — акцент1 204" xfId="4113" xr:uid="{00000000-0005-0000-0000-000016100000}"/>
    <cellStyle name="40% — акцент1 204 2" xfId="9122" xr:uid="{97589844-66D7-4B2F-BE9D-2601FA29B7B2}"/>
    <cellStyle name="40% — акцент1 205" xfId="4133" xr:uid="{00000000-0005-0000-0000-00002A100000}"/>
    <cellStyle name="40% — акцент1 205 2" xfId="9142" xr:uid="{B10B9807-F014-44AC-A9B6-AB07A626FC67}"/>
    <cellStyle name="40% — акцент1 206" xfId="4153" xr:uid="{00000000-0005-0000-0000-00003E100000}"/>
    <cellStyle name="40% — акцент1 206 2" xfId="9162" xr:uid="{A874D230-DF37-4C55-9EF4-4E57FCF47B5C}"/>
    <cellStyle name="40% — акцент1 207" xfId="4173" xr:uid="{00000000-0005-0000-0000-000052100000}"/>
    <cellStyle name="40% — акцент1 207 2" xfId="9182" xr:uid="{152A9547-5EDB-4F1D-8FA3-8848DBEE70CA}"/>
    <cellStyle name="40% — акцент1 208" xfId="4193" xr:uid="{00000000-0005-0000-0000-000066100000}"/>
    <cellStyle name="40% — акцент1 208 2" xfId="9202" xr:uid="{658455E5-505B-4605-9474-5F040D0E37DB}"/>
    <cellStyle name="40% — акцент1 209" xfId="4213" xr:uid="{00000000-0005-0000-0000-00007A100000}"/>
    <cellStyle name="40% — акцент1 209 2" xfId="9222" xr:uid="{1B5444FE-B1AE-49AE-928D-6A7FBFE928D6}"/>
    <cellStyle name="40% — акцент1 21" xfId="452" xr:uid="{00000000-0005-0000-0000-0000DC040000}"/>
    <cellStyle name="40% — акцент1 21 2" xfId="5461" xr:uid="{C4F8296E-1726-4729-B42D-39115C348DF5}"/>
    <cellStyle name="40% — акцент1 210" xfId="4233" xr:uid="{00000000-0005-0000-0000-00008E100000}"/>
    <cellStyle name="40% — акцент1 210 2" xfId="9242" xr:uid="{C2808540-C192-47A3-B668-E46C4B85FD6F}"/>
    <cellStyle name="40% — акцент1 211" xfId="4253" xr:uid="{00000000-0005-0000-0000-0000A2100000}"/>
    <cellStyle name="40% — акцент1 211 2" xfId="9262" xr:uid="{CB07215A-724A-4A71-93CC-16E9EF7C2EEA}"/>
    <cellStyle name="40% — акцент1 212" xfId="4273" xr:uid="{00000000-0005-0000-0000-0000B6100000}"/>
    <cellStyle name="40% — акцент1 212 2" xfId="9282" xr:uid="{4235FAE8-7E4B-4C70-9FEE-061E872BE39C}"/>
    <cellStyle name="40% — акцент1 213" xfId="4293" xr:uid="{00000000-0005-0000-0000-0000CA100000}"/>
    <cellStyle name="40% — акцент1 213 2" xfId="9302" xr:uid="{EF7C39B6-1D44-40E5-9111-5F1BF71940B2}"/>
    <cellStyle name="40% — акцент1 214" xfId="4313" xr:uid="{00000000-0005-0000-0000-0000DE100000}"/>
    <cellStyle name="40% — акцент1 214 2" xfId="9322" xr:uid="{386D0CF1-392E-49A5-8F60-5A1BD31883FF}"/>
    <cellStyle name="40% — акцент1 215" xfId="4333" xr:uid="{00000000-0005-0000-0000-0000F2100000}"/>
    <cellStyle name="40% — акцент1 215 2" xfId="9342" xr:uid="{48E91DD1-9A91-4717-9D3A-4443512366B3}"/>
    <cellStyle name="40% — акцент1 216" xfId="4353" xr:uid="{00000000-0005-0000-0000-000006110000}"/>
    <cellStyle name="40% — акцент1 216 2" xfId="9362" xr:uid="{D4DAB100-22E2-401B-B9DE-4DB00CEB21FA}"/>
    <cellStyle name="40% — акцент1 217" xfId="4373" xr:uid="{00000000-0005-0000-0000-00001A110000}"/>
    <cellStyle name="40% — акцент1 217 2" xfId="9382" xr:uid="{6E880D94-9026-4822-94E7-73EA2D078BC4}"/>
    <cellStyle name="40% — акцент1 218" xfId="4393" xr:uid="{00000000-0005-0000-0000-00002E110000}"/>
    <cellStyle name="40% — акцент1 218 2" xfId="9402" xr:uid="{65F965F0-3043-4456-8C83-8A85AC812E0F}"/>
    <cellStyle name="40% — акцент1 219" xfId="4413" xr:uid="{00000000-0005-0000-0000-000042110000}"/>
    <cellStyle name="40% — акцент1 219 2" xfId="9422" xr:uid="{4A2E19F5-306B-4079-BC3B-8FC13B37B6CB}"/>
    <cellStyle name="40% — акцент1 22" xfId="472" xr:uid="{00000000-0005-0000-0000-0000DD040000}"/>
    <cellStyle name="40% — акцент1 22 2" xfId="5481" xr:uid="{BD3C7D0F-F822-4F93-A773-6703C50FC915}"/>
    <cellStyle name="40% — акцент1 220" xfId="4433" xr:uid="{00000000-0005-0000-0000-000056110000}"/>
    <cellStyle name="40% — акцент1 220 2" xfId="9442" xr:uid="{4C77BC12-2302-4082-B71F-59D05B13DFAB}"/>
    <cellStyle name="40% — акцент1 221" xfId="4453" xr:uid="{00000000-0005-0000-0000-00006A110000}"/>
    <cellStyle name="40% — акцент1 221 2" xfId="9462" xr:uid="{9C9ADE88-23A6-487C-AE34-6E7A056D9DDF}"/>
    <cellStyle name="40% — акцент1 222" xfId="4473" xr:uid="{00000000-0005-0000-0000-00007E110000}"/>
    <cellStyle name="40% — акцент1 222 2" xfId="9482" xr:uid="{9AEC0D6E-8D01-4A01-A503-02D6F69BDFF4}"/>
    <cellStyle name="40% — акцент1 223" xfId="4493" xr:uid="{00000000-0005-0000-0000-000092110000}"/>
    <cellStyle name="40% — акцент1 223 2" xfId="9502" xr:uid="{E8370FFD-AB95-464B-9196-E0A3AB51AA54}"/>
    <cellStyle name="40% — акцент1 224" xfId="4513" xr:uid="{00000000-0005-0000-0000-0000A6110000}"/>
    <cellStyle name="40% — акцент1 224 2" xfId="9522" xr:uid="{45EFD6C7-6C87-4B56-B1AC-8339C70EC217}"/>
    <cellStyle name="40% — акцент1 225" xfId="4533" xr:uid="{00000000-0005-0000-0000-0000BA110000}"/>
    <cellStyle name="40% — акцент1 225 2" xfId="9542" xr:uid="{B1F20351-1C51-47F2-B787-46020FFCCFFB}"/>
    <cellStyle name="40% — акцент1 226" xfId="4553" xr:uid="{00000000-0005-0000-0000-0000CE110000}"/>
    <cellStyle name="40% — акцент1 226 2" xfId="9562" xr:uid="{8DC3E9C7-6B07-4CA9-8688-70C0EE29A15C}"/>
    <cellStyle name="40% — акцент1 227" xfId="4573" xr:uid="{00000000-0005-0000-0000-0000E2110000}"/>
    <cellStyle name="40% — акцент1 227 2" xfId="9582" xr:uid="{4601C7C8-D8BB-468E-9F8F-11046646A4B3}"/>
    <cellStyle name="40% — акцент1 228" xfId="4593" xr:uid="{00000000-0005-0000-0000-0000F6110000}"/>
    <cellStyle name="40% — акцент1 228 2" xfId="9602" xr:uid="{9570D354-0CE1-4B8F-B528-6CF7F9C56C72}"/>
    <cellStyle name="40% — акцент1 229" xfId="4613" xr:uid="{00000000-0005-0000-0000-00000A120000}"/>
    <cellStyle name="40% — акцент1 229 2" xfId="9622" xr:uid="{EAF37455-62BD-40EE-8D34-358229036F4C}"/>
    <cellStyle name="40% — акцент1 23" xfId="492" xr:uid="{00000000-0005-0000-0000-0000DE040000}"/>
    <cellStyle name="40% — акцент1 23 2" xfId="5501" xr:uid="{5A596965-0266-49A5-B84D-DCF1D54B4913}"/>
    <cellStyle name="40% — акцент1 230" xfId="4633" xr:uid="{00000000-0005-0000-0000-00001E120000}"/>
    <cellStyle name="40% — акцент1 230 2" xfId="9642" xr:uid="{92D54B6C-166D-4C2E-90E9-2D33EC2868EB}"/>
    <cellStyle name="40% — акцент1 231" xfId="4653" xr:uid="{00000000-0005-0000-0000-000032120000}"/>
    <cellStyle name="40% — акцент1 231 2" xfId="9662" xr:uid="{54C69E8C-E152-4CFE-91BC-FFC8B2C61FCD}"/>
    <cellStyle name="40% — акцент1 232" xfId="4673" xr:uid="{00000000-0005-0000-0000-000046120000}"/>
    <cellStyle name="40% — акцент1 232 2" xfId="9682" xr:uid="{9140A6A2-7E96-4340-8857-1718DD74B26F}"/>
    <cellStyle name="40% — акцент1 233" xfId="4693" xr:uid="{00000000-0005-0000-0000-00005A120000}"/>
    <cellStyle name="40% — акцент1 233 2" xfId="9702" xr:uid="{CB83EEAF-F115-4874-B290-56130286F9EF}"/>
    <cellStyle name="40% — акцент1 234" xfId="4713" xr:uid="{00000000-0005-0000-0000-00006E120000}"/>
    <cellStyle name="40% — акцент1 234 2" xfId="9722" xr:uid="{10A881CE-AD6F-41B1-BB6D-FFC602498C5F}"/>
    <cellStyle name="40% — акцент1 235" xfId="4733" xr:uid="{00000000-0005-0000-0000-000082120000}"/>
    <cellStyle name="40% — акцент1 235 2" xfId="9742" xr:uid="{888F577C-6E3A-4F44-917A-24798180C551}"/>
    <cellStyle name="40% — акцент1 236" xfId="4753" xr:uid="{00000000-0005-0000-0000-000096120000}"/>
    <cellStyle name="40% — акцент1 236 2" xfId="9762" xr:uid="{B84AE2D2-9195-493E-BE5D-0A356938C441}"/>
    <cellStyle name="40% — акцент1 237" xfId="4773" xr:uid="{00000000-0005-0000-0000-0000AA120000}"/>
    <cellStyle name="40% — акцент1 237 2" xfId="9782" xr:uid="{40C4C3E7-254D-4979-BF0F-1C799C6D77B9}"/>
    <cellStyle name="40% — акцент1 238" xfId="4793" xr:uid="{00000000-0005-0000-0000-0000BE120000}"/>
    <cellStyle name="40% — акцент1 238 2" xfId="9802" xr:uid="{C7FA1EDE-745C-410B-AC19-E29D6102396B}"/>
    <cellStyle name="40% — акцент1 239" xfId="4813" xr:uid="{00000000-0005-0000-0000-0000D2120000}"/>
    <cellStyle name="40% — акцент1 239 2" xfId="9822" xr:uid="{2FD9BD94-3C90-4E3B-A850-1F3AFF625536}"/>
    <cellStyle name="40% — акцент1 24" xfId="512" xr:uid="{00000000-0005-0000-0000-0000DF040000}"/>
    <cellStyle name="40% — акцент1 24 2" xfId="5521" xr:uid="{96C41C3C-16AA-4086-96F0-0B6E78780279}"/>
    <cellStyle name="40% — акцент1 240" xfId="4833" xr:uid="{00000000-0005-0000-0000-0000E6120000}"/>
    <cellStyle name="40% — акцент1 240 2" xfId="9842" xr:uid="{D13A040C-4441-4888-9300-58ECEA657D71}"/>
    <cellStyle name="40% — акцент1 241" xfId="4853" xr:uid="{00000000-0005-0000-0000-0000FA120000}"/>
    <cellStyle name="40% — акцент1 241 2" xfId="9862" xr:uid="{794F3F0A-71B9-43DE-BC78-0152B38C7ADA}"/>
    <cellStyle name="40% — акцент1 242" xfId="4873" xr:uid="{00000000-0005-0000-0000-00000E130000}"/>
    <cellStyle name="40% — акцент1 242 2" xfId="9882" xr:uid="{E65737A2-02B1-4913-8227-5F98CF9A0396}"/>
    <cellStyle name="40% — акцент1 243" xfId="4893" xr:uid="{00000000-0005-0000-0000-000022130000}"/>
    <cellStyle name="40% — акцент1 243 2" xfId="9902" xr:uid="{5E2CED3F-2C3C-45DD-839A-4EEE20B90FDA}"/>
    <cellStyle name="40% — акцент1 244" xfId="4913" xr:uid="{00000000-0005-0000-0000-000036130000}"/>
    <cellStyle name="40% — акцент1 244 2" xfId="9922" xr:uid="{4C254E64-F2BE-4120-9477-DBEB41BF2F00}"/>
    <cellStyle name="40% — акцент1 245" xfId="4933" xr:uid="{00000000-0005-0000-0000-00004A130000}"/>
    <cellStyle name="40% — акцент1 245 2" xfId="9942" xr:uid="{D3609A6D-C592-40AB-A3BC-6DD0E8225BEB}"/>
    <cellStyle name="40% — акцент1 246" xfId="4953" xr:uid="{00000000-0005-0000-0000-00005E130000}"/>
    <cellStyle name="40% — акцент1 246 2" xfId="9962" xr:uid="{E9198C0C-473E-45A1-8ED1-36F4D9F05680}"/>
    <cellStyle name="40% — акцент1 247" xfId="4973" xr:uid="{00000000-0005-0000-0000-000072130000}"/>
    <cellStyle name="40% — акцент1 247 2" xfId="9982" xr:uid="{D6C13223-803B-4341-96BC-B37E34B66FB7}"/>
    <cellStyle name="40% — акцент1 248" xfId="4993" xr:uid="{00000000-0005-0000-0000-000086130000}"/>
    <cellStyle name="40% — акцент1 248 2" xfId="10002" xr:uid="{B135BD5B-2523-4046-AE55-540BB09C49B9}"/>
    <cellStyle name="40% — акцент1 249" xfId="5013" xr:uid="{00000000-0005-0000-0000-00009A130000}"/>
    <cellStyle name="40% — акцент1 249 2" xfId="10022" xr:uid="{0758B19F-14FE-4EF5-B12C-6BA57BC77176}"/>
    <cellStyle name="40% — акцент1 25" xfId="532" xr:uid="{00000000-0005-0000-0000-0000E0040000}"/>
    <cellStyle name="40% — акцент1 25 2" xfId="5541" xr:uid="{AAE9A802-4D5B-4A68-BCF6-70CC352A7012}"/>
    <cellStyle name="40% — акцент1 250" xfId="5033" xr:uid="{00000000-0005-0000-0000-0000AE130000}"/>
    <cellStyle name="40% — акцент1 250 2" xfId="10042" xr:uid="{07E4B681-4AD0-421B-B8EC-95F5AB007CD4}"/>
    <cellStyle name="40% — акцент1 251" xfId="10062" xr:uid="{09B8DFC0-83A9-4E8E-8F2A-BE0165BDD9CC}"/>
    <cellStyle name="40% — акцент1 252" xfId="10082" xr:uid="{6918E1BA-AD9E-4B22-B56D-F4D44D03AD22}"/>
    <cellStyle name="40% — акцент1 253" xfId="10102" xr:uid="{B5DFDA4A-88B3-4332-825F-978F82656F2E}"/>
    <cellStyle name="40% — акцент1 254" xfId="10122" xr:uid="{DA0E5E13-4E7A-4C11-93E5-63B7AC5ED762}"/>
    <cellStyle name="40% — акцент1 255" xfId="10142" xr:uid="{7164FD00-7140-48DF-8628-464CA0B34863}"/>
    <cellStyle name="40% — акцент1 256" xfId="10162" xr:uid="{516484C6-E924-4595-A804-BB82F1E0EBFD}"/>
    <cellStyle name="40% — акцент1 257" xfId="10182" xr:uid="{4DD8D3E8-630A-4469-99D0-27A3DD5311D3}"/>
    <cellStyle name="40% — акцент1 258" xfId="10202" xr:uid="{092DD737-355A-4F5F-92AA-8A4F4A7FD92B}"/>
    <cellStyle name="40% — акцент1 259" xfId="10222" xr:uid="{75E0020D-5CB7-436D-BD6D-FF92CCB09DC8}"/>
    <cellStyle name="40% — акцент1 26" xfId="552" xr:uid="{00000000-0005-0000-0000-0000E1040000}"/>
    <cellStyle name="40% — акцент1 26 2" xfId="5561" xr:uid="{92DCB00E-DBA9-4CE4-AE1A-E460C198D651}"/>
    <cellStyle name="40% — акцент1 260" xfId="10242" xr:uid="{60474A57-5677-4498-9EC4-5C9B21F3B510}"/>
    <cellStyle name="40% — акцент1 261" xfId="10262" xr:uid="{139CA727-F6D6-464C-B842-09C3540337D8}"/>
    <cellStyle name="40% — акцент1 262" xfId="10282" xr:uid="{25A6E65B-08E3-45DB-AEF6-D568903523B3}"/>
    <cellStyle name="40% — акцент1 263" xfId="10302" xr:uid="{57B91DDA-BE38-4377-BCC9-56F6C31C43B4}"/>
    <cellStyle name="40% — акцент1 264" xfId="10322" xr:uid="{0E0396E4-1FFB-4A85-B477-EED95FE44380}"/>
    <cellStyle name="40% — акцент1 265" xfId="10342" xr:uid="{9FC5DD62-53A6-4871-8D35-E55E4624E5F6}"/>
    <cellStyle name="40% — акцент1 266" xfId="10362" xr:uid="{988D5E25-9BB4-417D-92D0-962B8550B17E}"/>
    <cellStyle name="40% — акцент1 267" xfId="10382" xr:uid="{80EE413B-DA2C-460C-82ED-42B102EA1443}"/>
    <cellStyle name="40% — акцент1 268" xfId="10402" xr:uid="{32C057E6-8889-4121-9B11-90C99E355495}"/>
    <cellStyle name="40% — акцент1 269" xfId="10422" xr:uid="{7216C0E5-848E-44C7-B5D2-24C0C421904B}"/>
    <cellStyle name="40% — акцент1 27" xfId="572" xr:uid="{00000000-0005-0000-0000-0000E2040000}"/>
    <cellStyle name="40% — акцент1 27 2" xfId="5581" xr:uid="{50083B48-3019-42BF-9358-A4C4FCB04EC4}"/>
    <cellStyle name="40% — акцент1 270" xfId="10442" xr:uid="{49EB0B3D-AD84-4B31-B3BE-94693FD8A6A9}"/>
    <cellStyle name="40% — акцент1 271" xfId="10478" xr:uid="{F0386355-2FC5-47BD-AEF7-58936BA622DB}"/>
    <cellStyle name="40% — акцент1 272" xfId="10503" xr:uid="{3ADDC737-D927-4EEE-89A3-5C7AE9C84587}"/>
    <cellStyle name="40% — акцент1 273" xfId="10523" xr:uid="{286DE957-116F-44BB-B00E-6F40BD9EC9D9}"/>
    <cellStyle name="40% — акцент1 274" xfId="10543" xr:uid="{5AEA89DC-F187-4F04-811E-5A00F4469903}"/>
    <cellStyle name="40% — акцент1 275" xfId="10563" xr:uid="{C6EBAC19-3711-4837-8B53-C650F803D290}"/>
    <cellStyle name="40% — акцент1 276" xfId="10583" xr:uid="{C0A446D9-0034-4E18-961A-69BBE2593B3C}"/>
    <cellStyle name="40% — акцент1 277" xfId="10603" xr:uid="{16FF8364-3D07-4EF6-82A0-EA99604B8F79}"/>
    <cellStyle name="40% — акцент1 278" xfId="10623" xr:uid="{685FB341-3A9F-4EB2-B28E-3545F2EC45DE}"/>
    <cellStyle name="40% — акцент1 279" xfId="10643" xr:uid="{9F247EF9-20BB-41F0-A6CB-785E649A6A56}"/>
    <cellStyle name="40% — акцент1 28" xfId="592" xr:uid="{00000000-0005-0000-0000-0000E3040000}"/>
    <cellStyle name="40% — акцент1 28 2" xfId="5601" xr:uid="{0A6E33D9-34AC-413E-B48A-7879B44A5496}"/>
    <cellStyle name="40% — акцент1 280" xfId="10663" xr:uid="{6D72BF91-8683-4CF0-9BD2-BC5CAA7A8220}"/>
    <cellStyle name="40% — акцент1 281" xfId="10683" xr:uid="{482CF667-46C0-4046-AB95-ACA2B876ECE9}"/>
    <cellStyle name="40% — акцент1 282" xfId="10703" xr:uid="{F2FC6762-BA11-405E-BA34-48278069C1D3}"/>
    <cellStyle name="40% — акцент1 283" xfId="10723" xr:uid="{334F8832-FD4B-480A-BCC1-AECA6AE7CF28}"/>
    <cellStyle name="40% — акцент1 284" xfId="10743" xr:uid="{7B06F8EC-00A0-4306-A399-B8F9C2149DCA}"/>
    <cellStyle name="40% — акцент1 285" xfId="10763" xr:uid="{B813F497-0745-40B1-9D79-6E3254B551C6}"/>
    <cellStyle name="40% — акцент1 286" xfId="10783" xr:uid="{F04A6293-BC2B-42F3-931E-B700E013F02A}"/>
    <cellStyle name="40% — акцент1 287" xfId="10803" xr:uid="{C3522CDE-853F-415A-8278-B1ED9F51C695}"/>
    <cellStyle name="40% — акцент1 288" xfId="10823" xr:uid="{CA7D494F-5C69-4A70-8F97-CA088AFD67C5}"/>
    <cellStyle name="40% — акцент1 289" xfId="10843" xr:uid="{1B3EEE60-4107-4F7D-AB0C-FD528EDF89C1}"/>
    <cellStyle name="40% — акцент1 29" xfId="612" xr:uid="{00000000-0005-0000-0000-0000E4040000}"/>
    <cellStyle name="40% — акцент1 29 2" xfId="5621" xr:uid="{F8788926-9F80-4ECA-9233-19EA8EC092AC}"/>
    <cellStyle name="40% — акцент1 290" xfId="10863" xr:uid="{E1A084C3-BF63-4D88-99A9-94C6870B009B}"/>
    <cellStyle name="40% — акцент1 291" xfId="10883" xr:uid="{7DA4AD47-609C-467C-970C-A61356265862}"/>
    <cellStyle name="40% — акцент1 292" xfId="10903" xr:uid="{10339E56-9E29-414E-B432-FF26CAABF06F}"/>
    <cellStyle name="40% — акцент1 293" xfId="10923" xr:uid="{0AC7047C-8A4E-4876-827C-7FFF3639F78F}"/>
    <cellStyle name="40% — акцент1 294" xfId="10943" xr:uid="{8372E6B0-8320-4276-8B47-5318E21A9EC6}"/>
    <cellStyle name="40% — акцент1 295" xfId="10963" xr:uid="{F7F5E1C0-7504-4631-A491-CD2667BCFF1F}"/>
    <cellStyle name="40% — акцент1 296" xfId="10983" xr:uid="{A679A0FD-2722-48DC-84BC-34D8FE23C3A6}"/>
    <cellStyle name="40% — акцент1 297" xfId="11003" xr:uid="{20B892F1-75FE-44FB-9F98-A33A842C2A76}"/>
    <cellStyle name="40% — акцент1 298" xfId="11023" xr:uid="{51500CF1-96BC-435D-83E5-5264CCDE392D}"/>
    <cellStyle name="40% — акцент1 299" xfId="11043" xr:uid="{E6F87785-40E9-4C0D-8A4C-90C65D53DA4E}"/>
    <cellStyle name="40% — акцент1 3" xfId="92" xr:uid="{00000000-0005-0000-0000-0000E5040000}"/>
    <cellStyle name="40% — акцент1 3 2" xfId="5101" xr:uid="{E8DC9DF0-7125-4B82-B2A4-EC0C1A071F5E}"/>
    <cellStyle name="40% — акцент1 30" xfId="632" xr:uid="{00000000-0005-0000-0000-0000E6040000}"/>
    <cellStyle name="40% — акцент1 30 2" xfId="5641" xr:uid="{97CB9BA7-A515-4E09-9AE5-3FF025F25DBB}"/>
    <cellStyle name="40% — акцент1 300" xfId="11063" xr:uid="{044F608C-D5D1-4ECE-87C6-236948C58F59}"/>
    <cellStyle name="40% — акцент1 301" xfId="11083" xr:uid="{E6D64F6F-0B14-48D2-A68A-CCA683905B61}"/>
    <cellStyle name="40% — акцент1 302" xfId="11103" xr:uid="{44681351-2824-41FA-AD12-EC7D378D2C42}"/>
    <cellStyle name="40% — акцент1 303" xfId="11123" xr:uid="{6B9BAC01-4C44-44EB-8861-38169CE7DD43}"/>
    <cellStyle name="40% — акцент1 304" xfId="11143" xr:uid="{91BB0937-FCC2-40C2-A3EF-643980A92ADB}"/>
    <cellStyle name="40% — акцент1 305" xfId="11163" xr:uid="{CE5427AC-12C7-49F5-8F02-F6D4738BDB93}"/>
    <cellStyle name="40% — акцент1 306" xfId="11183" xr:uid="{69F663AE-C082-48CB-AB6F-92D457243CCE}"/>
    <cellStyle name="40% — акцент1 307" xfId="11203" xr:uid="{EEBBB833-7FEA-46C6-B95C-200A0F46468D}"/>
    <cellStyle name="40% — акцент1 308" xfId="11223" xr:uid="{7E061ED0-6FCB-4B89-B1D6-68E59C559BB7}"/>
    <cellStyle name="40% — акцент1 309" xfId="11243" xr:uid="{BFEA7B52-71FB-4940-BBA6-4AEEFE814F2A}"/>
    <cellStyle name="40% — акцент1 31" xfId="652" xr:uid="{00000000-0005-0000-0000-0000E7040000}"/>
    <cellStyle name="40% — акцент1 31 2" xfId="5661" xr:uid="{6F4BB0F7-0B3C-499B-831E-01B59848F035}"/>
    <cellStyle name="40% — акцент1 310" xfId="11263" xr:uid="{17269AAD-CE2C-440D-80CB-735CED96B2DF}"/>
    <cellStyle name="40% — акцент1 311" xfId="11283" xr:uid="{71A39397-EC7E-4C94-86DA-ECC25CE9F5CE}"/>
    <cellStyle name="40% — акцент1 312" xfId="11303" xr:uid="{AD6C0688-3FF1-4FF7-8ED2-712AD1629A69}"/>
    <cellStyle name="40% — акцент1 313" xfId="11323" xr:uid="{2DD95E24-F3D3-4986-88BE-EDEA759764FD}"/>
    <cellStyle name="40% — акцент1 314" xfId="11343" xr:uid="{6D6109B6-FE13-4730-8B28-F34B2510640C}"/>
    <cellStyle name="40% — акцент1 315" xfId="11363" xr:uid="{961DE1F2-8750-40F3-8F95-60D2E1C86E90}"/>
    <cellStyle name="40% — акцент1 316" xfId="11383" xr:uid="{610A3AD9-E01F-4B3C-BAE8-2D02CCD1B49F}"/>
    <cellStyle name="40% — акцент1 317" xfId="11403" xr:uid="{6EB2484E-E49D-40D0-9BEC-F8688E187279}"/>
    <cellStyle name="40% — акцент1 318" xfId="11423" xr:uid="{7B464067-AD85-4588-A347-6D299AAAEEA7}"/>
    <cellStyle name="40% — акцент1 319" xfId="11443" xr:uid="{6318D14D-5985-4114-BF1D-605F98A89117}"/>
    <cellStyle name="40% — акцент1 32" xfId="672" xr:uid="{00000000-0005-0000-0000-0000E8040000}"/>
    <cellStyle name="40% — акцент1 32 2" xfId="5681" xr:uid="{26522AB9-4593-4328-9665-B2BD243C9915}"/>
    <cellStyle name="40% — акцент1 320" xfId="11463" xr:uid="{CF89DB43-D01B-4210-BEB2-F74D6F7A20C0}"/>
    <cellStyle name="40% — акцент1 321" xfId="11483" xr:uid="{BF2F4446-935C-42FA-A224-4887162EB0BB}"/>
    <cellStyle name="40% — акцент1 322" xfId="11503" xr:uid="{3034A654-4E67-4BA3-9C87-0D6AF4D6DD60}"/>
    <cellStyle name="40% — акцент1 323" xfId="11523" xr:uid="{9A826431-E487-4E2D-A350-593E1C175420}"/>
    <cellStyle name="40% — акцент1 324" xfId="11543" xr:uid="{CF45A951-302D-4DBC-A01E-D34EF9E36241}"/>
    <cellStyle name="40% — акцент1 325" xfId="11563" xr:uid="{23E2A28B-73B9-4394-B0FA-0B08AB1C41B3}"/>
    <cellStyle name="40% — акцент1 326" xfId="11583" xr:uid="{3BB1F651-C6EE-4734-B9A0-781C54EBB855}"/>
    <cellStyle name="40% — акцент1 327" xfId="11603" xr:uid="{6041ABDC-8298-4B5F-AC96-02CC39EC2152}"/>
    <cellStyle name="40% — акцент1 328" xfId="11623" xr:uid="{3350C807-142E-447A-86E6-3B9D64607386}"/>
    <cellStyle name="40% — акцент1 329" xfId="11643" xr:uid="{19E98670-B538-4491-8B59-E1C6D1749FC4}"/>
    <cellStyle name="40% — акцент1 33" xfId="692" xr:uid="{00000000-0005-0000-0000-0000E9040000}"/>
    <cellStyle name="40% — акцент1 33 2" xfId="5701" xr:uid="{B9691E24-198D-483E-A141-C62FCD8F60BD}"/>
    <cellStyle name="40% — акцент1 330" xfId="11663" xr:uid="{A50BBCD5-F615-4B31-A8B5-60A3F291AAA5}"/>
    <cellStyle name="40% — акцент1 331" xfId="11683" xr:uid="{F67F0397-2125-4278-817C-B72D5C90C4B2}"/>
    <cellStyle name="40% — акцент1 332" xfId="11703" xr:uid="{5A1B04A7-0159-4506-BB4A-E3EDB2363126}"/>
    <cellStyle name="40% — акцент1 333" xfId="11723" xr:uid="{B02E5E04-296F-4410-A428-48A99E1A0CED}"/>
    <cellStyle name="40% — акцент1 334" xfId="11743" xr:uid="{925DF6DC-67A7-479F-A385-F0ED0558427B}"/>
    <cellStyle name="40% — акцент1 335" xfId="11763" xr:uid="{DB42AFFD-8CEE-41BB-8F84-A01C523E44DA}"/>
    <cellStyle name="40% — акцент1 336" xfId="11783" xr:uid="{467F108B-C745-41F0-901E-91A1A6ECD90D}"/>
    <cellStyle name="40% — акцент1 337" xfId="11803" xr:uid="{27B43DCF-6B9C-40F1-BCA4-DA6E2C5537E5}"/>
    <cellStyle name="40% — акцент1 338" xfId="11823" xr:uid="{CDDD061A-0795-489D-B795-A031B55E5D76}"/>
    <cellStyle name="40% — акцент1 339" xfId="11843" xr:uid="{BC06B389-22BD-42AA-951C-9F4EF040D6F0}"/>
    <cellStyle name="40% — акцент1 34" xfId="712" xr:uid="{00000000-0005-0000-0000-0000EA040000}"/>
    <cellStyle name="40% — акцент1 34 2" xfId="5721" xr:uid="{34C4C313-1420-47EF-ADFA-383B3BE1BC29}"/>
    <cellStyle name="40% — акцент1 340" xfId="11863" xr:uid="{5E920EFA-78FA-4C48-9913-897F4B815F09}"/>
    <cellStyle name="40% — акцент1 341" xfId="11883" xr:uid="{E9BF01FC-0F07-42D3-AADF-CCE280E9DAB5}"/>
    <cellStyle name="40% — акцент1 342" xfId="11903" xr:uid="{7A5EE4AA-9272-42D9-B7FC-FA469B582377}"/>
    <cellStyle name="40% — акцент1 343" xfId="11923" xr:uid="{F9B1AD77-F8F1-463E-BCB3-C7F70AD7E073}"/>
    <cellStyle name="40% — акцент1 344" xfId="11943" xr:uid="{2ED756D7-A3C7-42B4-BD1F-9B170880D567}"/>
    <cellStyle name="40% — акцент1 345" xfId="11963" xr:uid="{1CEFEAE1-39C3-4037-B886-9243804E22C0}"/>
    <cellStyle name="40% — акцент1 346" xfId="11983" xr:uid="{3640CB61-C91E-4BEC-A97C-C26240CCE3A2}"/>
    <cellStyle name="40% — акцент1 347" xfId="12003" xr:uid="{05742AD3-C9EA-4E21-9C94-C65BDABE8E1B}"/>
    <cellStyle name="40% — акцент1 348" xfId="12023" xr:uid="{41E8FD77-8868-414D-88AE-3A8D08291B49}"/>
    <cellStyle name="40% — акцент1 349" xfId="12043" xr:uid="{B778BE7A-0812-4C2F-9952-7A5D1DAAA816}"/>
    <cellStyle name="40% — акцент1 35" xfId="732" xr:uid="{00000000-0005-0000-0000-0000EB040000}"/>
    <cellStyle name="40% — акцент1 35 2" xfId="5741" xr:uid="{0AA2897D-0357-4903-BAEA-BA574EB527BC}"/>
    <cellStyle name="40% — акцент1 350" xfId="12063" xr:uid="{A64B30E7-92C1-4364-AB7E-B3504C3487F6}"/>
    <cellStyle name="40% — акцент1 351" xfId="12083" xr:uid="{D9C73D7C-8CB2-4CB6-9668-8FD8D47FE987}"/>
    <cellStyle name="40% — акцент1 352" xfId="12103" xr:uid="{61041D82-92E2-4371-B478-66321CD838E5}"/>
    <cellStyle name="40% — акцент1 353" xfId="12123" xr:uid="{258CDAD3-8E60-4DE6-8B09-EB450FE09888}"/>
    <cellStyle name="40% — акцент1 354" xfId="12143" xr:uid="{DCE7592D-1684-4334-8E57-2C3DCE9368A2}"/>
    <cellStyle name="40% — акцент1 355" xfId="12163" xr:uid="{1008B6D3-C47F-4D43-97F7-C4FB027305C5}"/>
    <cellStyle name="40% — акцент1 356" xfId="12183" xr:uid="{A17988BC-58C4-4D03-A105-3194A7E4620B}"/>
    <cellStyle name="40% — акцент1 357" xfId="12203" xr:uid="{B6AB156F-D518-44FE-B73F-62CD7F586693}"/>
    <cellStyle name="40% — акцент1 358" xfId="12223" xr:uid="{106D4A10-4EFA-4238-8A41-8A356AF92E8C}"/>
    <cellStyle name="40% — акцент1 359" xfId="12243" xr:uid="{A77CE843-7851-460E-8DA9-81310A4D691D}"/>
    <cellStyle name="40% — акцент1 36" xfId="752" xr:uid="{00000000-0005-0000-0000-0000EC040000}"/>
    <cellStyle name="40% — акцент1 36 2" xfId="5761" xr:uid="{BF455836-4261-4DDC-83BB-60097D461DAD}"/>
    <cellStyle name="40% — акцент1 360" xfId="12263" xr:uid="{4A44507A-6C2D-4956-8305-757E059254AB}"/>
    <cellStyle name="40% — акцент1 361" xfId="12283" xr:uid="{299D8E1F-077F-4C8B-93F0-5AFD05C74F78}"/>
    <cellStyle name="40% — акцент1 362" xfId="12303" xr:uid="{654AF750-5352-433A-B118-72DD3D96BAC4}"/>
    <cellStyle name="40% — акцент1 363" xfId="12323" xr:uid="{15FB0ADC-BF26-435F-A6F5-49EC89E8208E}"/>
    <cellStyle name="40% — акцент1 364" xfId="12343" xr:uid="{F998B9E9-996D-45F1-8104-C18A7F2279D9}"/>
    <cellStyle name="40% — акцент1 365" xfId="12363" xr:uid="{E42C2C9B-8CA5-472C-A368-FD44F9AE075F}"/>
    <cellStyle name="40% — акцент1 366" xfId="5058" xr:uid="{922D7ECD-AB5C-42D9-BADB-AF46EBD5D76E}"/>
    <cellStyle name="40% — акцент1 37" xfId="772" xr:uid="{00000000-0005-0000-0000-0000ED040000}"/>
    <cellStyle name="40% — акцент1 37 2" xfId="5781" xr:uid="{456ECD97-8954-43C2-8424-9003E224BE23}"/>
    <cellStyle name="40% — акцент1 38" xfId="792" xr:uid="{00000000-0005-0000-0000-0000EE040000}"/>
    <cellStyle name="40% — акцент1 38 2" xfId="5801" xr:uid="{BF69B043-9709-4D24-BBE3-0DD7A1485DD8}"/>
    <cellStyle name="40% — акцент1 39" xfId="812" xr:uid="{00000000-0005-0000-0000-0000EF040000}"/>
    <cellStyle name="40% — акцент1 39 2" xfId="5821" xr:uid="{4FD4709E-440F-42EC-A65D-F73FC4E2E28F}"/>
    <cellStyle name="40% — акцент1 4" xfId="112" xr:uid="{00000000-0005-0000-0000-0000F0040000}"/>
    <cellStyle name="40% — акцент1 4 2" xfId="5121" xr:uid="{65BDCD78-F49D-4099-B3DE-A15F29F6795E}"/>
    <cellStyle name="40% — акцент1 40" xfId="832" xr:uid="{00000000-0005-0000-0000-0000F1040000}"/>
    <cellStyle name="40% — акцент1 40 2" xfId="5841" xr:uid="{DD9F1F35-CAD9-45AC-A2AF-5C039218540D}"/>
    <cellStyle name="40% — акцент1 41" xfId="852" xr:uid="{00000000-0005-0000-0000-0000F2040000}"/>
    <cellStyle name="40% — акцент1 41 2" xfId="5861" xr:uid="{85007B9C-6BAE-43D6-A08B-0516D90330A1}"/>
    <cellStyle name="40% — акцент1 42" xfId="872" xr:uid="{00000000-0005-0000-0000-0000F3040000}"/>
    <cellStyle name="40% — акцент1 42 2" xfId="5881" xr:uid="{8A3167A4-2182-4219-9E31-CA6E0D28A5E2}"/>
    <cellStyle name="40% — акцент1 43" xfId="892" xr:uid="{00000000-0005-0000-0000-0000F4040000}"/>
    <cellStyle name="40% — акцент1 43 2" xfId="5901" xr:uid="{32F3D28E-6110-4059-AB7D-9F06FBC83357}"/>
    <cellStyle name="40% — акцент1 44" xfId="912" xr:uid="{00000000-0005-0000-0000-0000F5040000}"/>
    <cellStyle name="40% — акцент1 44 2" xfId="5921" xr:uid="{263608C9-2208-4240-9B37-214AF65B9BC9}"/>
    <cellStyle name="40% — акцент1 45" xfId="932" xr:uid="{00000000-0005-0000-0000-0000F6040000}"/>
    <cellStyle name="40% — акцент1 45 2" xfId="5941" xr:uid="{71FE7DEE-71E5-4D80-A786-4A4D18E2BC60}"/>
    <cellStyle name="40% — акцент1 46" xfId="952" xr:uid="{00000000-0005-0000-0000-0000F7040000}"/>
    <cellStyle name="40% — акцент1 46 2" xfId="5961" xr:uid="{E6D54C68-D155-4179-A67D-BE9821C805D2}"/>
    <cellStyle name="40% — акцент1 47" xfId="972" xr:uid="{00000000-0005-0000-0000-0000F8040000}"/>
    <cellStyle name="40% — акцент1 47 2" xfId="5981" xr:uid="{277E3EC9-46D0-44DA-BA3F-5705DA1428A6}"/>
    <cellStyle name="40% — акцент1 48" xfId="992" xr:uid="{00000000-0005-0000-0000-0000F9040000}"/>
    <cellStyle name="40% — акцент1 48 2" xfId="6001" xr:uid="{7D923564-A2EC-4611-A0B9-CE5177566EB9}"/>
    <cellStyle name="40% — акцент1 49" xfId="1012" xr:uid="{00000000-0005-0000-0000-0000FA040000}"/>
    <cellStyle name="40% — акцент1 49 2" xfId="6021" xr:uid="{A4377820-4ACD-4555-BA01-83A74AF37767}"/>
    <cellStyle name="40% — акцент1 5" xfId="132" xr:uid="{00000000-0005-0000-0000-0000FB040000}"/>
    <cellStyle name="40% — акцент1 5 2" xfId="5141" xr:uid="{704F722F-83B2-45BD-B5F0-B03C7E3FC709}"/>
    <cellStyle name="40% — акцент1 50" xfId="1032" xr:uid="{00000000-0005-0000-0000-0000FC040000}"/>
    <cellStyle name="40% — акцент1 50 2" xfId="6041" xr:uid="{DDD60D64-2A2D-49AE-A245-AA567C733DCE}"/>
    <cellStyle name="40% — акцент1 51" xfId="1052" xr:uid="{00000000-0005-0000-0000-0000FD040000}"/>
    <cellStyle name="40% — акцент1 51 2" xfId="6061" xr:uid="{5B492909-8720-4975-AEF3-E6B60A53DA68}"/>
    <cellStyle name="40% — акцент1 52" xfId="1072" xr:uid="{00000000-0005-0000-0000-0000FE040000}"/>
    <cellStyle name="40% — акцент1 52 2" xfId="6081" xr:uid="{A0F7A6D4-919A-4C8D-B345-8CE0953BF48B}"/>
    <cellStyle name="40% — акцент1 53" xfId="1092" xr:uid="{00000000-0005-0000-0000-0000FF040000}"/>
    <cellStyle name="40% — акцент1 53 2" xfId="6101" xr:uid="{BAF31EC7-0CA2-41FD-A587-3440619DE43B}"/>
    <cellStyle name="40% — акцент1 54" xfId="1112" xr:uid="{00000000-0005-0000-0000-000000050000}"/>
    <cellStyle name="40% — акцент1 54 2" xfId="6121" xr:uid="{CCA00581-E6EA-44CF-A7FB-78CD7AD13C4E}"/>
    <cellStyle name="40% — акцент1 55" xfId="1132" xr:uid="{00000000-0005-0000-0000-000001050000}"/>
    <cellStyle name="40% — акцент1 55 2" xfId="6141" xr:uid="{491F76B4-F288-40BC-8F7E-3074485A6C19}"/>
    <cellStyle name="40% — акцент1 56" xfId="1152" xr:uid="{00000000-0005-0000-0000-000002050000}"/>
    <cellStyle name="40% — акцент1 56 2" xfId="6161" xr:uid="{A69E9FF5-9EEC-4FAD-8248-08E64709BC98}"/>
    <cellStyle name="40% — акцент1 57" xfId="1172" xr:uid="{00000000-0005-0000-0000-000003050000}"/>
    <cellStyle name="40% — акцент1 57 2" xfId="6181" xr:uid="{1B98F867-F1BF-440C-8E72-62EDA2570DF3}"/>
    <cellStyle name="40% — акцент1 58" xfId="1192" xr:uid="{00000000-0005-0000-0000-000004050000}"/>
    <cellStyle name="40% — акцент1 58 2" xfId="6201" xr:uid="{5491DB11-5136-4A19-9B2D-B358560F8946}"/>
    <cellStyle name="40% — акцент1 59" xfId="1212" xr:uid="{00000000-0005-0000-0000-000005050000}"/>
    <cellStyle name="40% — акцент1 59 2" xfId="6221" xr:uid="{AD337F3A-9CEE-4CB2-A7BD-DC61E8DA78C0}"/>
    <cellStyle name="40% — акцент1 6" xfId="152" xr:uid="{00000000-0005-0000-0000-000006050000}"/>
    <cellStyle name="40% — акцент1 6 2" xfId="5161" xr:uid="{12A7D916-1378-4579-9E79-6D0007EC8FC4}"/>
    <cellStyle name="40% — акцент1 60" xfId="1232" xr:uid="{00000000-0005-0000-0000-000007050000}"/>
    <cellStyle name="40% — акцент1 60 2" xfId="6241" xr:uid="{E67DD282-4341-417D-8641-60A9AD024FE7}"/>
    <cellStyle name="40% — акцент1 61" xfId="1252" xr:uid="{00000000-0005-0000-0000-000008050000}"/>
    <cellStyle name="40% — акцент1 61 2" xfId="6261" xr:uid="{8F4AE7ED-446A-453D-89DF-5A027A477B99}"/>
    <cellStyle name="40% — акцент1 62" xfId="1272" xr:uid="{00000000-0005-0000-0000-000009050000}"/>
    <cellStyle name="40% — акцент1 62 2" xfId="6281" xr:uid="{26242701-E330-44F5-AD57-75CF9C342052}"/>
    <cellStyle name="40% — акцент1 63" xfId="1292" xr:uid="{00000000-0005-0000-0000-00000A050000}"/>
    <cellStyle name="40% — акцент1 63 2" xfId="6301" xr:uid="{6B830967-3E62-4DB2-AE99-EF3F4CD2E4A5}"/>
    <cellStyle name="40% — акцент1 64" xfId="1312" xr:uid="{00000000-0005-0000-0000-00000B050000}"/>
    <cellStyle name="40% — акцент1 64 2" xfId="6321" xr:uid="{12C851AB-7059-4F66-B70D-D211BF840DB1}"/>
    <cellStyle name="40% — акцент1 65" xfId="1332" xr:uid="{00000000-0005-0000-0000-00000C050000}"/>
    <cellStyle name="40% — акцент1 65 2" xfId="6341" xr:uid="{AF4B3F04-91E7-4588-8261-B06D46929E84}"/>
    <cellStyle name="40% — акцент1 66" xfId="1352" xr:uid="{00000000-0005-0000-0000-00000D050000}"/>
    <cellStyle name="40% — акцент1 66 2" xfId="6361" xr:uid="{27C3671E-89CF-48FE-A0ED-4620B2DBFB5A}"/>
    <cellStyle name="40% — акцент1 67" xfId="1372" xr:uid="{00000000-0005-0000-0000-00000E050000}"/>
    <cellStyle name="40% — акцент1 67 2" xfId="6381" xr:uid="{9C6B7CBC-A65B-4D47-BE2A-13E3E57558DA}"/>
    <cellStyle name="40% — акцент1 68" xfId="1392" xr:uid="{00000000-0005-0000-0000-00000F050000}"/>
    <cellStyle name="40% — акцент1 68 2" xfId="6401" xr:uid="{B1295F4F-0ACA-4D4F-B592-10FABFA46E37}"/>
    <cellStyle name="40% — акцент1 69" xfId="1412" xr:uid="{00000000-0005-0000-0000-000010050000}"/>
    <cellStyle name="40% — акцент1 69 2" xfId="6421" xr:uid="{5E9FBA7E-7683-4938-9105-5AF39EEA2558}"/>
    <cellStyle name="40% — акцент1 7" xfId="172" xr:uid="{00000000-0005-0000-0000-000011050000}"/>
    <cellStyle name="40% — акцент1 7 2" xfId="5181" xr:uid="{31EC9000-D384-4A32-97E4-90276556CF68}"/>
    <cellStyle name="40% — акцент1 70" xfId="1432" xr:uid="{00000000-0005-0000-0000-000012050000}"/>
    <cellStyle name="40% — акцент1 70 2" xfId="6441" xr:uid="{0F5178ED-9B01-48CC-95CF-AB392D41BC05}"/>
    <cellStyle name="40% — акцент1 71" xfId="1452" xr:uid="{00000000-0005-0000-0000-000013050000}"/>
    <cellStyle name="40% — акцент1 71 2" xfId="6461" xr:uid="{F6846851-ABB6-488C-A0C2-308A13530D4B}"/>
    <cellStyle name="40% — акцент1 72" xfId="1472" xr:uid="{00000000-0005-0000-0000-000014050000}"/>
    <cellStyle name="40% — акцент1 72 2" xfId="6481" xr:uid="{306B1E37-3662-4DE1-9B54-1C9E14ADC270}"/>
    <cellStyle name="40% — акцент1 73" xfId="1492" xr:uid="{00000000-0005-0000-0000-000015050000}"/>
    <cellStyle name="40% — акцент1 73 2" xfId="6501" xr:uid="{9762BF78-707F-4B34-AD48-E4E481EA2461}"/>
    <cellStyle name="40% — акцент1 74" xfId="1512" xr:uid="{00000000-0005-0000-0000-000016050000}"/>
    <cellStyle name="40% — акцент1 74 2" xfId="6521" xr:uid="{E78774D7-AED7-457C-8F25-0380C518A59B}"/>
    <cellStyle name="40% — акцент1 75" xfId="1532" xr:uid="{00000000-0005-0000-0000-000017050000}"/>
    <cellStyle name="40% — акцент1 75 2" xfId="6541" xr:uid="{A3CC4F3A-44EC-4171-824C-6FE6488A542F}"/>
    <cellStyle name="40% — акцент1 76" xfId="1552" xr:uid="{00000000-0005-0000-0000-000018050000}"/>
    <cellStyle name="40% — акцент1 76 2" xfId="6561" xr:uid="{632AE465-5C6E-4845-BDAB-FA8D8DCF093E}"/>
    <cellStyle name="40% — акцент1 77" xfId="1572" xr:uid="{00000000-0005-0000-0000-000019050000}"/>
    <cellStyle name="40% — акцент1 77 2" xfId="6581" xr:uid="{B9EAECA9-2297-4C8B-A053-3E007F00EBBC}"/>
    <cellStyle name="40% — акцент1 78" xfId="1592" xr:uid="{00000000-0005-0000-0000-00001A050000}"/>
    <cellStyle name="40% — акцент1 78 2" xfId="6601" xr:uid="{7583C801-46B2-4E42-8A88-4C156D6769A7}"/>
    <cellStyle name="40% — акцент1 79" xfId="1612" xr:uid="{00000000-0005-0000-0000-00001B050000}"/>
    <cellStyle name="40% — акцент1 79 2" xfId="6621" xr:uid="{6D8BEBC9-0A15-4E21-81B6-8493FB7EDC08}"/>
    <cellStyle name="40% — акцент1 8" xfId="192" xr:uid="{00000000-0005-0000-0000-00001C050000}"/>
    <cellStyle name="40% — акцент1 8 2" xfId="5201" xr:uid="{68F00BB0-E6A0-4A31-8523-013F4D8DFBF0}"/>
    <cellStyle name="40% — акцент1 80" xfId="1632" xr:uid="{00000000-0005-0000-0000-00001D050000}"/>
    <cellStyle name="40% — акцент1 80 2" xfId="6641" xr:uid="{EDECF6D1-C6EB-411F-A37A-7B0A5E669676}"/>
    <cellStyle name="40% — акцент1 81" xfId="1652" xr:uid="{00000000-0005-0000-0000-00001E050000}"/>
    <cellStyle name="40% — акцент1 81 2" xfId="6661" xr:uid="{96468483-C410-4F9B-B022-EFF686C1935E}"/>
    <cellStyle name="40% — акцент1 82" xfId="1672" xr:uid="{00000000-0005-0000-0000-00001F050000}"/>
    <cellStyle name="40% — акцент1 82 2" xfId="6681" xr:uid="{E868F950-CA32-4ADC-A6FF-8FF19E0F709D}"/>
    <cellStyle name="40% — акцент1 83" xfId="1692" xr:uid="{00000000-0005-0000-0000-000020050000}"/>
    <cellStyle name="40% — акцент1 83 2" xfId="6701" xr:uid="{27DE2493-569D-4A48-92D8-B81F6E289377}"/>
    <cellStyle name="40% — акцент1 84" xfId="1712" xr:uid="{00000000-0005-0000-0000-000021050000}"/>
    <cellStyle name="40% — акцент1 84 2" xfId="6721" xr:uid="{1E6C04B4-CA99-4DD2-8CC0-FF3D8DECEBAE}"/>
    <cellStyle name="40% — акцент1 85" xfId="1732" xr:uid="{00000000-0005-0000-0000-000022050000}"/>
    <cellStyle name="40% — акцент1 85 2" xfId="6741" xr:uid="{6AC90BA3-603E-40AE-801F-835779E1131E}"/>
    <cellStyle name="40% — акцент1 86" xfId="1752" xr:uid="{00000000-0005-0000-0000-000023050000}"/>
    <cellStyle name="40% — акцент1 86 2" xfId="6761" xr:uid="{A37E2EFA-8716-4FC8-ABF2-3A9224417C94}"/>
    <cellStyle name="40% — акцент1 87" xfId="1772" xr:uid="{00000000-0005-0000-0000-000024050000}"/>
    <cellStyle name="40% — акцент1 87 2" xfId="6781" xr:uid="{8B3A836D-E8FE-467D-9881-343F7268B96C}"/>
    <cellStyle name="40% — акцент1 88" xfId="1792" xr:uid="{00000000-0005-0000-0000-000025050000}"/>
    <cellStyle name="40% — акцент1 88 2" xfId="6801" xr:uid="{A210E679-751A-4B54-92B3-07777EB79DC8}"/>
    <cellStyle name="40% — акцент1 89" xfId="1812" xr:uid="{00000000-0005-0000-0000-000026050000}"/>
    <cellStyle name="40% — акцент1 89 2" xfId="6821" xr:uid="{F7D20B3F-5217-45E4-AA3D-9513DCC387A3}"/>
    <cellStyle name="40% — акцент1 9" xfId="212" xr:uid="{00000000-0005-0000-0000-000027050000}"/>
    <cellStyle name="40% — акцент1 9 2" xfId="5221" xr:uid="{04DF5F5A-422B-4C24-868B-1ADC52070EC6}"/>
    <cellStyle name="40% — акцент1 90" xfId="1832" xr:uid="{00000000-0005-0000-0000-000028050000}"/>
    <cellStyle name="40% — акцент1 90 2" xfId="6841" xr:uid="{218D5A41-3E87-4F7B-B663-84F504964509}"/>
    <cellStyle name="40% — акцент1 91" xfId="1852" xr:uid="{00000000-0005-0000-0000-000029050000}"/>
    <cellStyle name="40% — акцент1 91 2" xfId="6861" xr:uid="{F92658F9-DEDF-4EEA-872C-C8F94D130376}"/>
    <cellStyle name="40% — акцент1 92" xfId="1872" xr:uid="{00000000-0005-0000-0000-00002A050000}"/>
    <cellStyle name="40% — акцент1 92 2" xfId="6881" xr:uid="{926C9A21-14AD-4C78-A203-13024058D013}"/>
    <cellStyle name="40% — акцент1 93" xfId="1892" xr:uid="{00000000-0005-0000-0000-00002B050000}"/>
    <cellStyle name="40% — акцент1 93 2" xfId="6901" xr:uid="{FEE76938-E226-4FCD-B5B1-AF853E12381B}"/>
    <cellStyle name="40% — акцент1 94" xfId="1912" xr:uid="{00000000-0005-0000-0000-00002C050000}"/>
    <cellStyle name="40% — акцент1 94 2" xfId="6921" xr:uid="{AB11B7A3-3674-4D6B-AE25-10D0A2C10FFC}"/>
    <cellStyle name="40% — акцент1 95" xfId="1932" xr:uid="{00000000-0005-0000-0000-00002D050000}"/>
    <cellStyle name="40% — акцент1 95 2" xfId="6941" xr:uid="{3AD8387C-BD3D-472E-9970-8E53ACE74AFB}"/>
    <cellStyle name="40% — акцент1 96" xfId="1952" xr:uid="{00000000-0005-0000-0000-00002E050000}"/>
    <cellStyle name="40% — акцент1 96 2" xfId="6961" xr:uid="{CAF44A54-D071-44BF-AF4D-C03131052E48}"/>
    <cellStyle name="40% — акцент1 97" xfId="1972" xr:uid="{00000000-0005-0000-0000-00002F050000}"/>
    <cellStyle name="40% — акцент1 97 2" xfId="6981" xr:uid="{5B282B76-5E92-4168-B092-A5E53F9BA5C2}"/>
    <cellStyle name="40% — акцент1 98" xfId="1992" xr:uid="{00000000-0005-0000-0000-000030050000}"/>
    <cellStyle name="40% — акцент1 98 2" xfId="7001" xr:uid="{DEF2C3BA-4B22-42E8-AA83-507BB8D51601}"/>
    <cellStyle name="40% — акцент1 99" xfId="2012" xr:uid="{00000000-0005-0000-0000-000031050000}"/>
    <cellStyle name="40% — акцент1 99 2" xfId="7021" xr:uid="{9C89212A-FE84-4390-A86E-2EBA5C870D9F}"/>
    <cellStyle name="40% — акцент2" xfId="8" builtinId="35" customBuiltin="1"/>
    <cellStyle name="40% — акцент2 10" xfId="235" xr:uid="{00000000-0005-0000-0000-000033050000}"/>
    <cellStyle name="40% — акцент2 10 2" xfId="5244" xr:uid="{0249CBAA-BCE4-4B79-AC31-B86708170779}"/>
    <cellStyle name="40% — акцент2 100" xfId="2035" xr:uid="{00000000-0005-0000-0000-000034050000}"/>
    <cellStyle name="40% — акцент2 100 2" xfId="7044" xr:uid="{D4425BD2-E016-4738-9441-07D5D5414690}"/>
    <cellStyle name="40% — акцент2 101" xfId="2055" xr:uid="{00000000-0005-0000-0000-000035050000}"/>
    <cellStyle name="40% — акцент2 101 2" xfId="7064" xr:uid="{B07B01B6-2233-4CE6-AD2E-A2136EF20C7E}"/>
    <cellStyle name="40% — акцент2 102" xfId="2075" xr:uid="{00000000-0005-0000-0000-000036050000}"/>
    <cellStyle name="40% — акцент2 102 2" xfId="7084" xr:uid="{AD946B4B-EA7D-4A52-8D27-2FCADDE6F091}"/>
    <cellStyle name="40% — акцент2 103" xfId="2095" xr:uid="{00000000-0005-0000-0000-000037050000}"/>
    <cellStyle name="40% — акцент2 103 2" xfId="7104" xr:uid="{217E11EC-9A16-483B-A582-E4532D0F77CF}"/>
    <cellStyle name="40% — акцент2 104" xfId="2115" xr:uid="{00000000-0005-0000-0000-000038050000}"/>
    <cellStyle name="40% — акцент2 104 2" xfId="7124" xr:uid="{65958869-5981-4DE4-B48B-6871FF801AC7}"/>
    <cellStyle name="40% — акцент2 105" xfId="2135" xr:uid="{00000000-0005-0000-0000-000039050000}"/>
    <cellStyle name="40% — акцент2 105 2" xfId="7144" xr:uid="{CD1EEAD7-E96A-44C9-AC8C-FA20BE0A8CA7}"/>
    <cellStyle name="40% — акцент2 106" xfId="2155" xr:uid="{00000000-0005-0000-0000-00003A050000}"/>
    <cellStyle name="40% — акцент2 106 2" xfId="7164" xr:uid="{4DAE4BAE-8182-440D-B404-B04B1598A453}"/>
    <cellStyle name="40% — акцент2 107" xfId="2175" xr:uid="{00000000-0005-0000-0000-00003B050000}"/>
    <cellStyle name="40% — акцент2 107 2" xfId="7184" xr:uid="{875DEA56-603F-4E43-A3BB-DA824C4C12F3}"/>
    <cellStyle name="40% — акцент2 108" xfId="2195" xr:uid="{00000000-0005-0000-0000-00003C050000}"/>
    <cellStyle name="40% — акцент2 108 2" xfId="7204" xr:uid="{0DC6F1A9-5C6A-4591-9532-A20F90E845AB}"/>
    <cellStyle name="40% — акцент2 109" xfId="2215" xr:uid="{00000000-0005-0000-0000-00003D050000}"/>
    <cellStyle name="40% — акцент2 109 2" xfId="7224" xr:uid="{E9720226-C847-47A2-91D7-0AE4C2A33C40}"/>
    <cellStyle name="40% — акцент2 11" xfId="255" xr:uid="{00000000-0005-0000-0000-00003E050000}"/>
    <cellStyle name="40% — акцент2 11 2" xfId="5264" xr:uid="{DFC8E297-6777-4749-AFF4-D0C7A3C964E4}"/>
    <cellStyle name="40% — акцент2 110" xfId="2235" xr:uid="{00000000-0005-0000-0000-00003F050000}"/>
    <cellStyle name="40% — акцент2 110 2" xfId="7244" xr:uid="{C5202474-F7CF-49A0-B77B-441AC3209AB3}"/>
    <cellStyle name="40% — акцент2 111" xfId="2255" xr:uid="{00000000-0005-0000-0000-000040050000}"/>
    <cellStyle name="40% — акцент2 111 2" xfId="7264" xr:uid="{516C6E89-5E97-4F48-A9FB-931F0CBCE943}"/>
    <cellStyle name="40% — акцент2 112" xfId="2275" xr:uid="{00000000-0005-0000-0000-000041050000}"/>
    <cellStyle name="40% — акцент2 112 2" xfId="7284" xr:uid="{C55B0CAE-BDCF-4DDB-A631-B0A3759437C3}"/>
    <cellStyle name="40% — акцент2 113" xfId="2295" xr:uid="{00000000-0005-0000-0000-000042050000}"/>
    <cellStyle name="40% — акцент2 113 2" xfId="7304" xr:uid="{67F36277-B0D4-4848-A62F-2812B39E3670}"/>
    <cellStyle name="40% — акцент2 114" xfId="2315" xr:uid="{00000000-0005-0000-0000-000043050000}"/>
    <cellStyle name="40% — акцент2 114 2" xfId="7324" xr:uid="{D9CE833A-A7AC-4B0A-84DC-DBC2051051E7}"/>
    <cellStyle name="40% — акцент2 115" xfId="2335" xr:uid="{00000000-0005-0000-0000-000044050000}"/>
    <cellStyle name="40% — акцент2 115 2" xfId="7344" xr:uid="{F6D30D72-2BAC-4C09-A5B2-D602C332AEA9}"/>
    <cellStyle name="40% — акцент2 116" xfId="2355" xr:uid="{00000000-0005-0000-0000-000045050000}"/>
    <cellStyle name="40% — акцент2 116 2" xfId="7364" xr:uid="{BC838258-9CF1-496B-8EEC-55ECCD979FFF}"/>
    <cellStyle name="40% — акцент2 117" xfId="2375" xr:uid="{00000000-0005-0000-0000-000046050000}"/>
    <cellStyle name="40% — акцент2 117 2" xfId="7384" xr:uid="{F104559A-9A89-4249-934C-25CF5EFF69DC}"/>
    <cellStyle name="40% — акцент2 118" xfId="2395" xr:uid="{00000000-0005-0000-0000-000047050000}"/>
    <cellStyle name="40% — акцент2 118 2" xfId="7404" xr:uid="{5A8196EB-22FF-48CF-9A83-6F5609134444}"/>
    <cellStyle name="40% — акцент2 119" xfId="2415" xr:uid="{00000000-0005-0000-0000-000048050000}"/>
    <cellStyle name="40% — акцент2 119 2" xfId="7424" xr:uid="{4D278545-46BE-4F4D-9CB9-9C77BF9FCA55}"/>
    <cellStyle name="40% — акцент2 12" xfId="275" xr:uid="{00000000-0005-0000-0000-000049050000}"/>
    <cellStyle name="40% — акцент2 12 2" xfId="5284" xr:uid="{0FB7208E-769D-4AE9-BF30-F99BF694B561}"/>
    <cellStyle name="40% — акцент2 120" xfId="2435" xr:uid="{00000000-0005-0000-0000-00004A050000}"/>
    <cellStyle name="40% — акцент2 120 2" xfId="7444" xr:uid="{D5E69683-2371-4893-BC81-4CD8D5389A47}"/>
    <cellStyle name="40% — акцент2 121" xfId="2455" xr:uid="{00000000-0005-0000-0000-00004B050000}"/>
    <cellStyle name="40% — акцент2 121 2" xfId="7464" xr:uid="{4A2DF39A-ABF6-490B-862F-AA7D1EEA0395}"/>
    <cellStyle name="40% — акцент2 122" xfId="2475" xr:uid="{00000000-0005-0000-0000-00004C050000}"/>
    <cellStyle name="40% — акцент2 122 2" xfId="7484" xr:uid="{BA91069C-759A-49AC-96A5-BFD54E519978}"/>
    <cellStyle name="40% — акцент2 123" xfId="2495" xr:uid="{00000000-0005-0000-0000-00004D050000}"/>
    <cellStyle name="40% — акцент2 123 2" xfId="7504" xr:uid="{27B7B063-71A0-432F-BA8A-98D2A5D2B180}"/>
    <cellStyle name="40% — акцент2 124" xfId="2515" xr:uid="{00000000-0005-0000-0000-00004E050000}"/>
    <cellStyle name="40% — акцент2 124 2" xfId="7524" xr:uid="{EDAEE23F-90CE-42DB-BD7A-0F2D41751B65}"/>
    <cellStyle name="40% — акцент2 125" xfId="2535" xr:uid="{00000000-0005-0000-0000-00004F050000}"/>
    <cellStyle name="40% — акцент2 125 2" xfId="7544" xr:uid="{AC6FA675-1B35-4032-8D0A-60C16A05B766}"/>
    <cellStyle name="40% — акцент2 126" xfId="2555" xr:uid="{00000000-0005-0000-0000-000050050000}"/>
    <cellStyle name="40% — акцент2 126 2" xfId="7564" xr:uid="{129C7B0A-7775-4EDC-B3A1-C435DF017D75}"/>
    <cellStyle name="40% — акцент2 127" xfId="2575" xr:uid="{00000000-0005-0000-0000-000051050000}"/>
    <cellStyle name="40% — акцент2 127 2" xfId="7584" xr:uid="{B46E3C9F-4C0D-4E7A-A1DF-143B884F88DB}"/>
    <cellStyle name="40% — акцент2 128" xfId="2595" xr:uid="{00000000-0005-0000-0000-000052050000}"/>
    <cellStyle name="40% — акцент2 128 2" xfId="7604" xr:uid="{32E8734C-9F46-4516-91E5-70BEADC7854E}"/>
    <cellStyle name="40% — акцент2 129" xfId="2615" xr:uid="{00000000-0005-0000-0000-000053050000}"/>
    <cellStyle name="40% — акцент2 129 2" xfId="7624" xr:uid="{E80CD0B5-4816-4520-98C4-0CEC27BDB9DA}"/>
    <cellStyle name="40% — акцент2 13" xfId="295" xr:uid="{00000000-0005-0000-0000-000054050000}"/>
    <cellStyle name="40% — акцент2 13 2" xfId="5304" xr:uid="{4DC61C0A-0C58-45DA-98AE-F799D1A13642}"/>
    <cellStyle name="40% — акцент2 130" xfId="2635" xr:uid="{00000000-0005-0000-0000-000055050000}"/>
    <cellStyle name="40% — акцент2 130 2" xfId="7644" xr:uid="{66DDF56C-46C4-4765-ADFF-97AFD6CE7385}"/>
    <cellStyle name="40% — акцент2 131" xfId="2655" xr:uid="{00000000-0005-0000-0000-000056050000}"/>
    <cellStyle name="40% — акцент2 131 2" xfId="7664" xr:uid="{2522678D-0902-4166-AAA6-06BDE56034F7}"/>
    <cellStyle name="40% — акцент2 132" xfId="2675" xr:uid="{00000000-0005-0000-0000-000057050000}"/>
    <cellStyle name="40% — акцент2 132 2" xfId="7684" xr:uid="{6171863C-578D-4622-A61F-93662C8169BF}"/>
    <cellStyle name="40% — акцент2 133" xfId="2695" xr:uid="{00000000-0005-0000-0000-000058050000}"/>
    <cellStyle name="40% — акцент2 133 2" xfId="7704" xr:uid="{10CE4821-480D-483D-948B-9F5298DEC730}"/>
    <cellStyle name="40% — акцент2 134" xfId="2715" xr:uid="{00000000-0005-0000-0000-000059050000}"/>
    <cellStyle name="40% — акцент2 134 2" xfId="7724" xr:uid="{779563E8-9C5F-4B4F-B138-6E601D61EB85}"/>
    <cellStyle name="40% — акцент2 135" xfId="2735" xr:uid="{00000000-0005-0000-0000-00005A050000}"/>
    <cellStyle name="40% — акцент2 135 2" xfId="7744" xr:uid="{A142C873-6CFF-400B-B07C-4D34AA28AC5F}"/>
    <cellStyle name="40% — акцент2 136" xfId="2755" xr:uid="{00000000-0005-0000-0000-00005B050000}"/>
    <cellStyle name="40% — акцент2 136 2" xfId="7764" xr:uid="{042A7642-5F59-4099-A09B-AF43AED9ED0F}"/>
    <cellStyle name="40% — акцент2 137" xfId="2776" xr:uid="{00000000-0005-0000-0000-00005C050000}"/>
    <cellStyle name="40% — акцент2 137 2" xfId="7785" xr:uid="{C74EC606-F9FD-4B93-9326-4BF1D699AAA1}"/>
    <cellStyle name="40% — акцент2 138" xfId="2796" xr:uid="{00000000-0005-0000-0000-00005D050000}"/>
    <cellStyle name="40% — акцент2 138 2" xfId="7805" xr:uid="{DED96590-5FA1-4544-8322-238B3241F668}"/>
    <cellStyle name="40% — акцент2 139" xfId="2816" xr:uid="{00000000-0005-0000-0000-00005E050000}"/>
    <cellStyle name="40% — акцент2 139 2" xfId="7825" xr:uid="{C23647C1-B857-4E68-9963-0E5C705DCBEC}"/>
    <cellStyle name="40% — акцент2 14" xfId="315" xr:uid="{00000000-0005-0000-0000-00005F050000}"/>
    <cellStyle name="40% — акцент2 14 2" xfId="5324" xr:uid="{02300A75-6284-4116-9CDC-559A3F00ED62}"/>
    <cellStyle name="40% — акцент2 140" xfId="2836" xr:uid="{00000000-0005-0000-0000-000060050000}"/>
    <cellStyle name="40% — акцент2 140 2" xfId="7845" xr:uid="{158F5F82-AAC8-48D1-9511-E8717645FBFC}"/>
    <cellStyle name="40% — акцент2 141" xfId="2856" xr:uid="{00000000-0005-0000-0000-000061050000}"/>
    <cellStyle name="40% — акцент2 141 2" xfId="7865" xr:uid="{74A0A048-79C3-4B35-8CE1-712969FA2F60}"/>
    <cellStyle name="40% — акцент2 142" xfId="2876" xr:uid="{00000000-0005-0000-0000-000062050000}"/>
    <cellStyle name="40% — акцент2 142 2" xfId="7885" xr:uid="{D3BAF43B-72E7-4792-BA3C-C08A5BFE0459}"/>
    <cellStyle name="40% — акцент2 143" xfId="2896" xr:uid="{00000000-0005-0000-0000-000063050000}"/>
    <cellStyle name="40% — акцент2 143 2" xfId="7905" xr:uid="{5C12A07F-B869-4D33-913D-FF7C9691F8D1}"/>
    <cellStyle name="40% — акцент2 144" xfId="2916" xr:uid="{00000000-0005-0000-0000-000064050000}"/>
    <cellStyle name="40% — акцент2 144 2" xfId="7925" xr:uid="{74362FF3-607E-4A60-891F-F3733D544703}"/>
    <cellStyle name="40% — акцент2 145" xfId="2936" xr:uid="{00000000-0005-0000-0000-000065050000}"/>
    <cellStyle name="40% — акцент2 145 2" xfId="7945" xr:uid="{2FCFB776-EF9B-4316-86D1-D4DFCA8F5C6B}"/>
    <cellStyle name="40% — акцент2 146" xfId="2956" xr:uid="{00000000-0005-0000-0000-000066050000}"/>
    <cellStyle name="40% — акцент2 146 2" xfId="7965" xr:uid="{A6E20FF0-5194-4470-8852-0791392CE6D1}"/>
    <cellStyle name="40% — акцент2 147" xfId="2976" xr:uid="{00000000-0005-0000-0000-000067050000}"/>
    <cellStyle name="40% — акцент2 147 2" xfId="7985" xr:uid="{FA9EC0CD-FA17-40B1-9DA5-F5742C4D1A65}"/>
    <cellStyle name="40% — акцент2 148" xfId="2996" xr:uid="{00000000-0005-0000-0000-000068050000}"/>
    <cellStyle name="40% — акцент2 148 2" xfId="8005" xr:uid="{54EADB88-7F7F-4A39-BED7-2F1760CFFA39}"/>
    <cellStyle name="40% — акцент2 149" xfId="3016" xr:uid="{00000000-0005-0000-0000-000069050000}"/>
    <cellStyle name="40% — акцент2 149 2" xfId="8025" xr:uid="{26AFAC36-A487-4DA3-958F-62448B60AB07}"/>
    <cellStyle name="40% — акцент2 15" xfId="335" xr:uid="{00000000-0005-0000-0000-00006A050000}"/>
    <cellStyle name="40% — акцент2 15 2" xfId="5344" xr:uid="{F6831E4B-D2CA-4AE4-B6F3-443B6108D017}"/>
    <cellStyle name="40% — акцент2 150" xfId="3036" xr:uid="{00000000-0005-0000-0000-00006B050000}"/>
    <cellStyle name="40% — акцент2 150 2" xfId="8045" xr:uid="{24AC5D40-1D17-4E6C-8741-16D8DEFAD7FA}"/>
    <cellStyle name="40% — акцент2 151" xfId="3056" xr:uid="{00000000-0005-0000-0000-00006C050000}"/>
    <cellStyle name="40% — акцент2 151 2" xfId="8065" xr:uid="{460A77D1-C656-45CD-BE5B-9AEF7B7B39A2}"/>
    <cellStyle name="40% — акцент2 152" xfId="3076" xr:uid="{00000000-0005-0000-0000-00006D050000}"/>
    <cellStyle name="40% — акцент2 152 2" xfId="8085" xr:uid="{790F717E-74FB-407A-969D-512A0ADA206D}"/>
    <cellStyle name="40% — акцент2 153" xfId="3096" xr:uid="{00000000-0005-0000-0000-00006E050000}"/>
    <cellStyle name="40% — акцент2 153 2" xfId="8105" xr:uid="{C7AFC548-1662-4937-B969-98EC362B5FF5}"/>
    <cellStyle name="40% — акцент2 154" xfId="3116" xr:uid="{00000000-0005-0000-0000-00006F050000}"/>
    <cellStyle name="40% — акцент2 154 2" xfId="8125" xr:uid="{67D6902A-5E06-4281-9D2A-6373F42352FC}"/>
    <cellStyle name="40% — акцент2 155" xfId="3136" xr:uid="{00000000-0005-0000-0000-000070050000}"/>
    <cellStyle name="40% — акцент2 155 2" xfId="8145" xr:uid="{58E7D539-D945-4D2B-A0A4-1A3B292021A2}"/>
    <cellStyle name="40% — акцент2 156" xfId="3156" xr:uid="{00000000-0005-0000-0000-000071050000}"/>
    <cellStyle name="40% — акцент2 156 2" xfId="8165" xr:uid="{73D7CA04-DC19-46FC-A7BB-71BB247D7E6D}"/>
    <cellStyle name="40% — акцент2 157" xfId="3176" xr:uid="{00000000-0005-0000-0000-000072050000}"/>
    <cellStyle name="40% — акцент2 157 2" xfId="8185" xr:uid="{C799961F-0666-4C09-92DD-7FCAEB88D448}"/>
    <cellStyle name="40% — акцент2 158" xfId="3196" xr:uid="{00000000-0005-0000-0000-000073050000}"/>
    <cellStyle name="40% — акцент2 158 2" xfId="8205" xr:uid="{E7B04C97-0CF1-4659-AD11-F88EE8E1ACC6}"/>
    <cellStyle name="40% — акцент2 159" xfId="3216" xr:uid="{00000000-0005-0000-0000-000074050000}"/>
    <cellStyle name="40% — акцент2 159 2" xfId="8225" xr:uid="{E6D595AB-30DE-4180-AC0B-3387DA9DA207}"/>
    <cellStyle name="40% — акцент2 16" xfId="355" xr:uid="{00000000-0005-0000-0000-000075050000}"/>
    <cellStyle name="40% — акцент2 16 2" xfId="5364" xr:uid="{095DCF76-C55C-41F4-9811-326C73EBC681}"/>
    <cellStyle name="40% — акцент2 160" xfId="3236" xr:uid="{00000000-0005-0000-0000-000076050000}"/>
    <cellStyle name="40% — акцент2 160 2" xfId="8245" xr:uid="{40F19F6E-1ECE-4767-9A4A-46E83BEA275E}"/>
    <cellStyle name="40% — акцент2 161" xfId="3256" xr:uid="{00000000-0005-0000-0000-000077050000}"/>
    <cellStyle name="40% — акцент2 161 2" xfId="8265" xr:uid="{5BD4C99D-CCC9-4B56-B3C8-A03566FBE79F}"/>
    <cellStyle name="40% — акцент2 162" xfId="3276" xr:uid="{00000000-0005-0000-0000-000078050000}"/>
    <cellStyle name="40% — акцент2 162 2" xfId="8285" xr:uid="{35BA031D-70DB-4D1D-BAB7-C56D4DCF9853}"/>
    <cellStyle name="40% — акцент2 163" xfId="3296" xr:uid="{00000000-0005-0000-0000-000079050000}"/>
    <cellStyle name="40% — акцент2 163 2" xfId="8305" xr:uid="{AC4DAD00-5D12-4CAC-9C8E-1320F25EFF6D}"/>
    <cellStyle name="40% — акцент2 164" xfId="3316" xr:uid="{00000000-0005-0000-0000-00007A050000}"/>
    <cellStyle name="40% — акцент2 164 2" xfId="8325" xr:uid="{0B04FFBA-D3F8-4767-A888-3450A1013076}"/>
    <cellStyle name="40% — акцент2 165" xfId="3336" xr:uid="{00000000-0005-0000-0000-00007B050000}"/>
    <cellStyle name="40% — акцент2 165 2" xfId="8345" xr:uid="{34B377E8-4D2B-4CB7-BAAF-A9D319637CD5}"/>
    <cellStyle name="40% — акцент2 166" xfId="3356" xr:uid="{00000000-0005-0000-0000-00007C050000}"/>
    <cellStyle name="40% — акцент2 166 2" xfId="8365" xr:uid="{88130F70-D21D-4632-9742-AAD7AAE71AC4}"/>
    <cellStyle name="40% — акцент2 167" xfId="3376" xr:uid="{00000000-0005-0000-0000-00007D050000}"/>
    <cellStyle name="40% — акцент2 167 2" xfId="8385" xr:uid="{4110D989-85AE-4EE4-954D-29DFA7561483}"/>
    <cellStyle name="40% — акцент2 168" xfId="3396" xr:uid="{00000000-0005-0000-0000-00007E050000}"/>
    <cellStyle name="40% — акцент2 168 2" xfId="8405" xr:uid="{9E5040FE-8624-4DA4-8902-D5F99813AB38}"/>
    <cellStyle name="40% — акцент2 169" xfId="3416" xr:uid="{00000000-0005-0000-0000-00007F050000}"/>
    <cellStyle name="40% — акцент2 169 2" xfId="8425" xr:uid="{2A4BFE33-6184-4467-B32A-980FA3C0B74F}"/>
    <cellStyle name="40% — акцент2 17" xfId="375" xr:uid="{00000000-0005-0000-0000-000080050000}"/>
    <cellStyle name="40% — акцент2 17 2" xfId="5384" xr:uid="{48AF6E8F-381B-41DE-94FC-41344F77B8C2}"/>
    <cellStyle name="40% — акцент2 170" xfId="3436" xr:uid="{00000000-0005-0000-0000-000081050000}"/>
    <cellStyle name="40% — акцент2 170 2" xfId="8445" xr:uid="{06BFF857-BD4E-421B-8D33-E251F3218035}"/>
    <cellStyle name="40% — акцент2 171" xfId="3456" xr:uid="{00000000-0005-0000-0000-000082050000}"/>
    <cellStyle name="40% — акцент2 171 2" xfId="8465" xr:uid="{400B32C0-ABB1-4B42-8A6E-74FF830D6058}"/>
    <cellStyle name="40% — акцент2 172" xfId="3476" xr:uid="{00000000-0005-0000-0000-000083050000}"/>
    <cellStyle name="40% — акцент2 172 2" xfId="8485" xr:uid="{96ACA6F8-C41F-428B-98C5-23DF178FEA94}"/>
    <cellStyle name="40% — акцент2 173" xfId="3496" xr:uid="{00000000-0005-0000-0000-000084050000}"/>
    <cellStyle name="40% — акцент2 173 2" xfId="8505" xr:uid="{AFA0C547-F3CA-45B1-A06F-806F6286331E}"/>
    <cellStyle name="40% — акцент2 174" xfId="3516" xr:uid="{00000000-0005-0000-0000-000085050000}"/>
    <cellStyle name="40% — акцент2 174 2" xfId="8525" xr:uid="{F817DDDA-6580-4A2D-85A4-9D7B1B97CF3E}"/>
    <cellStyle name="40% — акцент2 175" xfId="3536" xr:uid="{00000000-0005-0000-0000-000086050000}"/>
    <cellStyle name="40% — акцент2 175 2" xfId="8545" xr:uid="{D4FEFFA8-2231-4B6B-832F-BB07E306736E}"/>
    <cellStyle name="40% — акцент2 176" xfId="3556" xr:uid="{00000000-0005-0000-0000-000087050000}"/>
    <cellStyle name="40% — акцент2 176 2" xfId="8565" xr:uid="{F987453D-7234-4885-ABB5-4B7EE982126F}"/>
    <cellStyle name="40% — акцент2 177" xfId="3576" xr:uid="{00000000-0005-0000-0000-000088050000}"/>
    <cellStyle name="40% — акцент2 177 2" xfId="8585" xr:uid="{77443BA9-D526-49DE-8E89-1880DBED0E9D}"/>
    <cellStyle name="40% — акцент2 178" xfId="3596" xr:uid="{00000000-0005-0000-0000-000089050000}"/>
    <cellStyle name="40% — акцент2 178 2" xfId="8605" xr:uid="{F132D441-3B6C-495B-BC38-590849C0FF6B}"/>
    <cellStyle name="40% — акцент2 179" xfId="3616" xr:uid="{00000000-0005-0000-0000-00008A050000}"/>
    <cellStyle name="40% — акцент2 179 2" xfId="8625" xr:uid="{BCFC1F42-E3C8-4DC2-9B8E-75ED2FE8EC69}"/>
    <cellStyle name="40% — акцент2 18" xfId="395" xr:uid="{00000000-0005-0000-0000-00008B050000}"/>
    <cellStyle name="40% — акцент2 18 2" xfId="5404" xr:uid="{73BFEA7B-E74D-4899-8852-15D1E792C7CB}"/>
    <cellStyle name="40% — акцент2 180" xfId="3636" xr:uid="{00000000-0005-0000-0000-00008C050000}"/>
    <cellStyle name="40% — акцент2 180 2" xfId="8645" xr:uid="{393A5880-6F9C-45B0-B9AF-0D83B51CE351}"/>
    <cellStyle name="40% — акцент2 181" xfId="3656" xr:uid="{00000000-0005-0000-0000-00008D050000}"/>
    <cellStyle name="40% — акцент2 181 2" xfId="8665" xr:uid="{07622604-09A4-4114-A7C6-CB19F58AF94F}"/>
    <cellStyle name="40% — акцент2 182" xfId="3676" xr:uid="{00000000-0005-0000-0000-00008E050000}"/>
    <cellStyle name="40% — акцент2 182 2" xfId="8685" xr:uid="{DBD582EE-C57F-4A9F-BC32-F1F971CFE189}"/>
    <cellStyle name="40% — акцент2 183" xfId="3696" xr:uid="{00000000-0005-0000-0000-00008F050000}"/>
    <cellStyle name="40% — акцент2 183 2" xfId="8705" xr:uid="{E843ADC3-8A04-4E85-B6BA-9DB7E10F5AD4}"/>
    <cellStyle name="40% — акцент2 184" xfId="3716" xr:uid="{00000000-0005-0000-0000-000090050000}"/>
    <cellStyle name="40% — акцент2 184 2" xfId="8725" xr:uid="{23D6BCC8-8070-4317-8BA5-34D07B62BE0F}"/>
    <cellStyle name="40% — акцент2 185" xfId="3736" xr:uid="{00000000-0005-0000-0000-000091050000}"/>
    <cellStyle name="40% — акцент2 185 2" xfId="8745" xr:uid="{DFD51997-0C2E-4DAA-873C-8F163B9E5859}"/>
    <cellStyle name="40% — акцент2 186" xfId="3756" xr:uid="{00000000-0005-0000-0000-000092050000}"/>
    <cellStyle name="40% — акцент2 186 2" xfId="8765" xr:uid="{FD9DF255-88C4-41C7-96D5-5366E9A0400E}"/>
    <cellStyle name="40% — акцент2 187" xfId="3776" xr:uid="{00000000-0005-0000-0000-000093050000}"/>
    <cellStyle name="40% — акцент2 187 2" xfId="8785" xr:uid="{24428FB2-D7A3-4E40-8049-7190969F851A}"/>
    <cellStyle name="40% — акцент2 188" xfId="3796" xr:uid="{00000000-0005-0000-0000-000094050000}"/>
    <cellStyle name="40% — акцент2 188 2" xfId="8805" xr:uid="{68E775FC-F4DD-4156-B5D3-6A337AF1346B}"/>
    <cellStyle name="40% — акцент2 189" xfId="3816" xr:uid="{00000000-0005-0000-0000-000095050000}"/>
    <cellStyle name="40% — акцент2 189 2" xfId="8825" xr:uid="{9A9268FA-9243-493C-A29D-A3A4C98F113C}"/>
    <cellStyle name="40% — акцент2 19" xfId="415" xr:uid="{00000000-0005-0000-0000-000096050000}"/>
    <cellStyle name="40% — акцент2 19 2" xfId="5424" xr:uid="{F5F9949F-A9A2-43E8-A72D-4480F09E0F83}"/>
    <cellStyle name="40% — акцент2 190" xfId="3836" xr:uid="{00000000-0005-0000-0000-000097050000}"/>
    <cellStyle name="40% — акцент2 190 2" xfId="8845" xr:uid="{F1C07BE2-026D-4132-8E1F-3B61DA7B0CE7}"/>
    <cellStyle name="40% — акцент2 191" xfId="3856" xr:uid="{00000000-0005-0000-0000-0000130F0000}"/>
    <cellStyle name="40% — акцент2 191 2" xfId="8865" xr:uid="{7E5EAB19-31FB-449B-932A-5921E42F634F}"/>
    <cellStyle name="40% — акцент2 192" xfId="3876" xr:uid="{00000000-0005-0000-0000-0000270F0000}"/>
    <cellStyle name="40% — акцент2 192 2" xfId="8885" xr:uid="{D2BA838E-0DCD-40EC-BDB1-3D2CB6410C4C}"/>
    <cellStyle name="40% — акцент2 193" xfId="3896" xr:uid="{00000000-0005-0000-0000-00003B0F0000}"/>
    <cellStyle name="40% — акцент2 193 2" xfId="8905" xr:uid="{5D54883A-FA93-4472-88C1-CC5965F960F3}"/>
    <cellStyle name="40% — акцент2 194" xfId="3916" xr:uid="{00000000-0005-0000-0000-00004F0F0000}"/>
    <cellStyle name="40% — акцент2 194 2" xfId="8925" xr:uid="{F9D8BB31-AD1E-44E5-83D9-A8CBE3118A10}"/>
    <cellStyle name="40% — акцент2 195" xfId="3936" xr:uid="{00000000-0005-0000-0000-0000630F0000}"/>
    <cellStyle name="40% — акцент2 195 2" xfId="8945" xr:uid="{027CF470-AA4A-43A1-898D-2371CE1F91E4}"/>
    <cellStyle name="40% — акцент2 196" xfId="3956" xr:uid="{00000000-0005-0000-0000-0000770F0000}"/>
    <cellStyle name="40% — акцент2 196 2" xfId="8965" xr:uid="{D152B050-8AB1-4F3A-8E56-067A832BB8E7}"/>
    <cellStyle name="40% — акцент2 197" xfId="3976" xr:uid="{00000000-0005-0000-0000-00008B0F0000}"/>
    <cellStyle name="40% — акцент2 197 2" xfId="8985" xr:uid="{434CFA42-C9A4-436D-9E99-EE229447EA61}"/>
    <cellStyle name="40% — акцент2 198" xfId="3996" xr:uid="{00000000-0005-0000-0000-00009F0F0000}"/>
    <cellStyle name="40% — акцент2 198 2" xfId="9005" xr:uid="{152CEF83-D1A1-4358-967C-E749ED2E2F05}"/>
    <cellStyle name="40% — акцент2 199" xfId="4016" xr:uid="{00000000-0005-0000-0000-0000B30F0000}"/>
    <cellStyle name="40% — акцент2 199 2" xfId="9025" xr:uid="{1A4D0A07-56EA-460A-A6C6-F80C9AA28E08}"/>
    <cellStyle name="40% — акцент2 2" xfId="71" xr:uid="{00000000-0005-0000-0000-000098050000}"/>
    <cellStyle name="40% — акцент2 2 2" xfId="5089" xr:uid="{CFC55BC0-C174-452C-B014-44A8245AC77D}"/>
    <cellStyle name="40% — акцент2 20" xfId="435" xr:uid="{00000000-0005-0000-0000-000099050000}"/>
    <cellStyle name="40% — акцент2 20 2" xfId="5444" xr:uid="{FE04F7CD-5E8D-4249-9CFC-0E2DB9B39D4D}"/>
    <cellStyle name="40% — акцент2 200" xfId="4036" xr:uid="{00000000-0005-0000-0000-0000C70F0000}"/>
    <cellStyle name="40% — акцент2 200 2" xfId="9045" xr:uid="{FE693127-857C-4795-8CF0-140BCA09E527}"/>
    <cellStyle name="40% — акцент2 201" xfId="4056" xr:uid="{00000000-0005-0000-0000-0000DB0F0000}"/>
    <cellStyle name="40% — акцент2 201 2" xfId="9065" xr:uid="{51D5B5B5-2AA1-457A-A034-8B00CD57A478}"/>
    <cellStyle name="40% — акцент2 202" xfId="4076" xr:uid="{00000000-0005-0000-0000-0000EF0F0000}"/>
    <cellStyle name="40% — акцент2 202 2" xfId="9085" xr:uid="{608A33B2-0FD7-4E91-AB5A-61F058FED925}"/>
    <cellStyle name="40% — акцент2 203" xfId="4096" xr:uid="{00000000-0005-0000-0000-000003100000}"/>
    <cellStyle name="40% — акцент2 203 2" xfId="9105" xr:uid="{AC3507E8-C01D-4E15-9F44-0603320F4E2F}"/>
    <cellStyle name="40% — акцент2 204" xfId="4116" xr:uid="{00000000-0005-0000-0000-000017100000}"/>
    <cellStyle name="40% — акцент2 204 2" xfId="9125" xr:uid="{0BA7123A-994A-4C9A-BED1-4AFDCBD85F2C}"/>
    <cellStyle name="40% — акцент2 205" xfId="4136" xr:uid="{00000000-0005-0000-0000-00002B100000}"/>
    <cellStyle name="40% — акцент2 205 2" xfId="9145" xr:uid="{AB86A77F-9554-4D0E-834B-F15D36517CEE}"/>
    <cellStyle name="40% — акцент2 206" xfId="4156" xr:uid="{00000000-0005-0000-0000-00003F100000}"/>
    <cellStyle name="40% — акцент2 206 2" xfId="9165" xr:uid="{89906E6E-8FE9-451A-916C-EC1B243D27AC}"/>
    <cellStyle name="40% — акцент2 207" xfId="4176" xr:uid="{00000000-0005-0000-0000-000053100000}"/>
    <cellStyle name="40% — акцент2 207 2" xfId="9185" xr:uid="{F8806197-3334-4FEC-9DB0-F54F93E94BEF}"/>
    <cellStyle name="40% — акцент2 208" xfId="4196" xr:uid="{00000000-0005-0000-0000-000067100000}"/>
    <cellStyle name="40% — акцент2 208 2" xfId="9205" xr:uid="{B0F8DAC3-618C-48E1-A4D2-47086A4F5871}"/>
    <cellStyle name="40% — акцент2 209" xfId="4216" xr:uid="{00000000-0005-0000-0000-00007B100000}"/>
    <cellStyle name="40% — акцент2 209 2" xfId="9225" xr:uid="{734F41DC-7725-4035-857C-D8F8EC453F2A}"/>
    <cellStyle name="40% — акцент2 21" xfId="455" xr:uid="{00000000-0005-0000-0000-00009A050000}"/>
    <cellStyle name="40% — акцент2 21 2" xfId="5464" xr:uid="{C5CF7091-D97B-413D-BF5A-38B000FA5F42}"/>
    <cellStyle name="40% — акцент2 210" xfId="4236" xr:uid="{00000000-0005-0000-0000-00008F100000}"/>
    <cellStyle name="40% — акцент2 210 2" xfId="9245" xr:uid="{98701890-746E-481A-A99A-86C2E9F953D2}"/>
    <cellStyle name="40% — акцент2 211" xfId="4256" xr:uid="{00000000-0005-0000-0000-0000A3100000}"/>
    <cellStyle name="40% — акцент2 211 2" xfId="9265" xr:uid="{4BF4DCFF-89A9-45FA-8A5A-7327264F38CF}"/>
    <cellStyle name="40% — акцент2 212" xfId="4276" xr:uid="{00000000-0005-0000-0000-0000B7100000}"/>
    <cellStyle name="40% — акцент2 212 2" xfId="9285" xr:uid="{8029F8AE-2434-4E54-91F6-D0D6145163F9}"/>
    <cellStyle name="40% — акцент2 213" xfId="4296" xr:uid="{00000000-0005-0000-0000-0000CB100000}"/>
    <cellStyle name="40% — акцент2 213 2" xfId="9305" xr:uid="{7A02F66D-9B71-4718-A43F-AE2B2916AC37}"/>
    <cellStyle name="40% — акцент2 214" xfId="4316" xr:uid="{00000000-0005-0000-0000-0000DF100000}"/>
    <cellStyle name="40% — акцент2 214 2" xfId="9325" xr:uid="{EFB56596-E118-45C1-AB48-A1937DAE0064}"/>
    <cellStyle name="40% — акцент2 215" xfId="4336" xr:uid="{00000000-0005-0000-0000-0000F3100000}"/>
    <cellStyle name="40% — акцент2 215 2" xfId="9345" xr:uid="{56A40F19-4307-4674-989A-36A54066AF2B}"/>
    <cellStyle name="40% — акцент2 216" xfId="4356" xr:uid="{00000000-0005-0000-0000-000007110000}"/>
    <cellStyle name="40% — акцент2 216 2" xfId="9365" xr:uid="{28F76A51-8E05-4267-870A-F6493C8D8CB2}"/>
    <cellStyle name="40% — акцент2 217" xfId="4376" xr:uid="{00000000-0005-0000-0000-00001B110000}"/>
    <cellStyle name="40% — акцент2 217 2" xfId="9385" xr:uid="{42A9E648-299A-4F2D-831A-77057E1160CD}"/>
    <cellStyle name="40% — акцент2 218" xfId="4396" xr:uid="{00000000-0005-0000-0000-00002F110000}"/>
    <cellStyle name="40% — акцент2 218 2" xfId="9405" xr:uid="{A3B1FFEF-4E31-47D2-8278-7A5786CF5125}"/>
    <cellStyle name="40% — акцент2 219" xfId="4416" xr:uid="{00000000-0005-0000-0000-000043110000}"/>
    <cellStyle name="40% — акцент2 219 2" xfId="9425" xr:uid="{99FE95F8-78D1-4FFA-A3B9-A8DAE8C2AF8F}"/>
    <cellStyle name="40% — акцент2 22" xfId="475" xr:uid="{00000000-0005-0000-0000-00009B050000}"/>
    <cellStyle name="40% — акцент2 22 2" xfId="5484" xr:uid="{821314BB-88A0-441E-B8EA-8A2238807A2C}"/>
    <cellStyle name="40% — акцент2 220" xfId="4436" xr:uid="{00000000-0005-0000-0000-000057110000}"/>
    <cellStyle name="40% — акцент2 220 2" xfId="9445" xr:uid="{58D9D731-569F-46EB-9B35-CEABA27E3B9A}"/>
    <cellStyle name="40% — акцент2 221" xfId="4456" xr:uid="{00000000-0005-0000-0000-00006B110000}"/>
    <cellStyle name="40% — акцент2 221 2" xfId="9465" xr:uid="{ED4E21A0-2FAC-4183-B583-960707EB55D4}"/>
    <cellStyle name="40% — акцент2 222" xfId="4476" xr:uid="{00000000-0005-0000-0000-00007F110000}"/>
    <cellStyle name="40% — акцент2 222 2" xfId="9485" xr:uid="{9BAC0CB9-01F0-450A-95DA-21753D8C9367}"/>
    <cellStyle name="40% — акцент2 223" xfId="4496" xr:uid="{00000000-0005-0000-0000-000093110000}"/>
    <cellStyle name="40% — акцент2 223 2" xfId="9505" xr:uid="{B0A12C8A-EFF7-42DB-892D-79C930EF2A19}"/>
    <cellStyle name="40% — акцент2 224" xfId="4516" xr:uid="{00000000-0005-0000-0000-0000A7110000}"/>
    <cellStyle name="40% — акцент2 224 2" xfId="9525" xr:uid="{F878A2BA-F732-4ADB-BDE6-0E5789D9C08A}"/>
    <cellStyle name="40% — акцент2 225" xfId="4536" xr:uid="{00000000-0005-0000-0000-0000BB110000}"/>
    <cellStyle name="40% — акцент2 225 2" xfId="9545" xr:uid="{6C5F541C-9A10-4ECC-B9B0-861C51CD6465}"/>
    <cellStyle name="40% — акцент2 226" xfId="4556" xr:uid="{00000000-0005-0000-0000-0000CF110000}"/>
    <cellStyle name="40% — акцент2 226 2" xfId="9565" xr:uid="{8863AF58-D24B-4ED3-B40C-5B19C392FCFE}"/>
    <cellStyle name="40% — акцент2 227" xfId="4576" xr:uid="{00000000-0005-0000-0000-0000E3110000}"/>
    <cellStyle name="40% — акцент2 227 2" xfId="9585" xr:uid="{BAEC81FC-B996-4FBA-9A94-B6BE7EBD34B9}"/>
    <cellStyle name="40% — акцент2 228" xfId="4596" xr:uid="{00000000-0005-0000-0000-0000F7110000}"/>
    <cellStyle name="40% — акцент2 228 2" xfId="9605" xr:uid="{15E2863A-5D12-4468-AE2B-8A194E47181E}"/>
    <cellStyle name="40% — акцент2 229" xfId="4616" xr:uid="{00000000-0005-0000-0000-00000B120000}"/>
    <cellStyle name="40% — акцент2 229 2" xfId="9625" xr:uid="{EC9BAC24-A8D2-4184-B99D-CCD7BBCD36BC}"/>
    <cellStyle name="40% — акцент2 23" xfId="495" xr:uid="{00000000-0005-0000-0000-00009C050000}"/>
    <cellStyle name="40% — акцент2 23 2" xfId="5504" xr:uid="{F68125A5-0CFF-4511-A766-1DC8268E1039}"/>
    <cellStyle name="40% — акцент2 230" xfId="4636" xr:uid="{00000000-0005-0000-0000-00001F120000}"/>
    <cellStyle name="40% — акцент2 230 2" xfId="9645" xr:uid="{0F7B7DF2-50C8-4A53-BDC3-05802763A1C9}"/>
    <cellStyle name="40% — акцент2 231" xfId="4656" xr:uid="{00000000-0005-0000-0000-000033120000}"/>
    <cellStyle name="40% — акцент2 231 2" xfId="9665" xr:uid="{25711747-A829-474D-A352-3F58F4699030}"/>
    <cellStyle name="40% — акцент2 232" xfId="4676" xr:uid="{00000000-0005-0000-0000-000047120000}"/>
    <cellStyle name="40% — акцент2 232 2" xfId="9685" xr:uid="{4F22B05D-554B-4CD1-AC2E-1451CACCA606}"/>
    <cellStyle name="40% — акцент2 233" xfId="4696" xr:uid="{00000000-0005-0000-0000-00005B120000}"/>
    <cellStyle name="40% — акцент2 233 2" xfId="9705" xr:uid="{03078BB1-A58F-4223-994F-D668AC0CFB24}"/>
    <cellStyle name="40% — акцент2 234" xfId="4716" xr:uid="{00000000-0005-0000-0000-00006F120000}"/>
    <cellStyle name="40% — акцент2 234 2" xfId="9725" xr:uid="{FC59F87D-2839-4186-9B9D-5E540BD1086D}"/>
    <cellStyle name="40% — акцент2 235" xfId="4736" xr:uid="{00000000-0005-0000-0000-000083120000}"/>
    <cellStyle name="40% — акцент2 235 2" xfId="9745" xr:uid="{094E16FD-04F0-4714-81A3-6F7BC5CEBA14}"/>
    <cellStyle name="40% — акцент2 236" xfId="4756" xr:uid="{00000000-0005-0000-0000-000097120000}"/>
    <cellStyle name="40% — акцент2 236 2" xfId="9765" xr:uid="{3202D946-4B51-4886-9FB8-75375B0D9F81}"/>
    <cellStyle name="40% — акцент2 237" xfId="4776" xr:uid="{00000000-0005-0000-0000-0000AB120000}"/>
    <cellStyle name="40% — акцент2 237 2" xfId="9785" xr:uid="{13DC0994-C31B-47BC-9740-6590BF16FD84}"/>
    <cellStyle name="40% — акцент2 238" xfId="4796" xr:uid="{00000000-0005-0000-0000-0000BF120000}"/>
    <cellStyle name="40% — акцент2 238 2" xfId="9805" xr:uid="{F98EEE79-DFE5-4754-A71C-191052F1A69B}"/>
    <cellStyle name="40% — акцент2 239" xfId="4816" xr:uid="{00000000-0005-0000-0000-0000D3120000}"/>
    <cellStyle name="40% — акцент2 239 2" xfId="9825" xr:uid="{4A79DDBF-0E3D-40D6-A112-9C369A5D46BE}"/>
    <cellStyle name="40% — акцент2 24" xfId="515" xr:uid="{00000000-0005-0000-0000-00009D050000}"/>
    <cellStyle name="40% — акцент2 24 2" xfId="5524" xr:uid="{64A0F8A6-F828-4FC6-A998-1EA4A7AEDCF8}"/>
    <cellStyle name="40% — акцент2 240" xfId="4836" xr:uid="{00000000-0005-0000-0000-0000E7120000}"/>
    <cellStyle name="40% — акцент2 240 2" xfId="9845" xr:uid="{09D16350-817F-4E2A-9AF8-5528107DD003}"/>
    <cellStyle name="40% — акцент2 241" xfId="4856" xr:uid="{00000000-0005-0000-0000-0000FB120000}"/>
    <cellStyle name="40% — акцент2 241 2" xfId="9865" xr:uid="{FB9BD98D-6151-49C4-A624-0F773D1C01D9}"/>
    <cellStyle name="40% — акцент2 242" xfId="4876" xr:uid="{00000000-0005-0000-0000-00000F130000}"/>
    <cellStyle name="40% — акцент2 242 2" xfId="9885" xr:uid="{474830CD-7BA6-4FBA-99D7-76DB0E315A06}"/>
    <cellStyle name="40% — акцент2 243" xfId="4896" xr:uid="{00000000-0005-0000-0000-000023130000}"/>
    <cellStyle name="40% — акцент2 243 2" xfId="9905" xr:uid="{2359BAE6-924F-4740-973D-38AD66734AD7}"/>
    <cellStyle name="40% — акцент2 244" xfId="4916" xr:uid="{00000000-0005-0000-0000-000037130000}"/>
    <cellStyle name="40% — акцент2 244 2" xfId="9925" xr:uid="{835A0FB5-4EE5-4F1D-B4D3-9E371639FBCD}"/>
    <cellStyle name="40% — акцент2 245" xfId="4936" xr:uid="{00000000-0005-0000-0000-00004B130000}"/>
    <cellStyle name="40% — акцент2 245 2" xfId="9945" xr:uid="{361B3693-AD1D-480F-8D82-C5D896EEEEFA}"/>
    <cellStyle name="40% — акцент2 246" xfId="4956" xr:uid="{00000000-0005-0000-0000-00005F130000}"/>
    <cellStyle name="40% — акцент2 246 2" xfId="9965" xr:uid="{0D081CB5-2EE3-4C2A-B0AC-B9C813B4AD64}"/>
    <cellStyle name="40% — акцент2 247" xfId="4976" xr:uid="{00000000-0005-0000-0000-000073130000}"/>
    <cellStyle name="40% — акцент2 247 2" xfId="9985" xr:uid="{102CFE7B-3DAB-4AE9-A2A2-CD0AE7901BDC}"/>
    <cellStyle name="40% — акцент2 248" xfId="4996" xr:uid="{00000000-0005-0000-0000-000087130000}"/>
    <cellStyle name="40% — акцент2 248 2" xfId="10005" xr:uid="{C8DF8D32-C699-44EB-B9D2-B65E5586EA9D}"/>
    <cellStyle name="40% — акцент2 249" xfId="5016" xr:uid="{00000000-0005-0000-0000-00009B130000}"/>
    <cellStyle name="40% — акцент2 249 2" xfId="10025" xr:uid="{3CDC657F-217E-494B-AA2B-114A94FEFCA8}"/>
    <cellStyle name="40% — акцент2 25" xfId="535" xr:uid="{00000000-0005-0000-0000-00009E050000}"/>
    <cellStyle name="40% — акцент2 25 2" xfId="5544" xr:uid="{F22F1DF9-3006-4934-A44F-4140D6227029}"/>
    <cellStyle name="40% — акцент2 250" xfId="5036" xr:uid="{00000000-0005-0000-0000-0000AF130000}"/>
    <cellStyle name="40% — акцент2 250 2" xfId="10045" xr:uid="{00238E62-164A-4EE5-8EC1-CC3A15957CA1}"/>
    <cellStyle name="40% — акцент2 251" xfId="10065" xr:uid="{C304290D-94E5-48CE-9D31-1228B4FB9BC5}"/>
    <cellStyle name="40% — акцент2 252" xfId="10085" xr:uid="{9FB26763-9280-4785-A177-E458E99EDABB}"/>
    <cellStyle name="40% — акцент2 253" xfId="10105" xr:uid="{D861F994-B2BA-40A6-8BFE-E4AF8128218D}"/>
    <cellStyle name="40% — акцент2 254" xfId="10125" xr:uid="{4E79896C-8EB6-4F0D-A771-85AEFE37913B}"/>
    <cellStyle name="40% — акцент2 255" xfId="10145" xr:uid="{A334060E-5498-4AE2-AB5C-4203602704AA}"/>
    <cellStyle name="40% — акцент2 256" xfId="10165" xr:uid="{FB44ACE8-FDF2-4AB1-B98F-E3F7CA857364}"/>
    <cellStyle name="40% — акцент2 257" xfId="10185" xr:uid="{91241DAE-067A-423D-8D0E-B2DC1EB25DFB}"/>
    <cellStyle name="40% — акцент2 258" xfId="10205" xr:uid="{C629C8FE-2115-4062-AD6F-1E1BFA2137DB}"/>
    <cellStyle name="40% — акцент2 259" xfId="10225" xr:uid="{00AD6359-C892-4334-9AD5-9FC49B466648}"/>
    <cellStyle name="40% — акцент2 26" xfId="555" xr:uid="{00000000-0005-0000-0000-00009F050000}"/>
    <cellStyle name="40% — акцент2 26 2" xfId="5564" xr:uid="{B4C81C34-2FFB-4938-B819-6203EA6DEF2D}"/>
    <cellStyle name="40% — акцент2 260" xfId="10245" xr:uid="{5845F6FD-C30B-4E41-8A2C-09A8373CA5A3}"/>
    <cellStyle name="40% — акцент2 261" xfId="10265" xr:uid="{F9B70E33-6F89-4E80-A2C6-299DFBB5BCB0}"/>
    <cellStyle name="40% — акцент2 262" xfId="10285" xr:uid="{30964564-F46F-4F72-98DC-C3B983E11ABF}"/>
    <cellStyle name="40% — акцент2 263" xfId="10305" xr:uid="{1D78EC64-803E-4327-A136-35D495A42C09}"/>
    <cellStyle name="40% — акцент2 264" xfId="10325" xr:uid="{633B3C20-87D5-49F4-8505-566BA8F2FC9C}"/>
    <cellStyle name="40% — акцент2 265" xfId="10345" xr:uid="{6E26B3A8-BE39-4ADA-8B20-0947437DA8FC}"/>
    <cellStyle name="40% — акцент2 266" xfId="10365" xr:uid="{406D657A-7FA9-4AF4-B25E-84D48CCE6E34}"/>
    <cellStyle name="40% — акцент2 267" xfId="10385" xr:uid="{ABC428EA-39F8-424C-B305-510680B1C22A}"/>
    <cellStyle name="40% — акцент2 268" xfId="10405" xr:uid="{F83B8614-CB44-4677-B40B-2DFE68CA7924}"/>
    <cellStyle name="40% — акцент2 269" xfId="10425" xr:uid="{1C24EBD0-AE6B-4CE7-B0C1-58391F5A205A}"/>
    <cellStyle name="40% — акцент2 27" xfId="575" xr:uid="{00000000-0005-0000-0000-0000A0050000}"/>
    <cellStyle name="40% — акцент2 27 2" xfId="5584" xr:uid="{4739A73C-4B41-4B8A-B0FA-720F9455E387}"/>
    <cellStyle name="40% — акцент2 270" xfId="10445" xr:uid="{01F7C8C8-196F-4FCF-9FC1-887A4B55CB4E}"/>
    <cellStyle name="40% — акцент2 271" xfId="10482" xr:uid="{F753E5B8-6A5D-453E-B269-3B1C668820D4}"/>
    <cellStyle name="40% — акцент2 272" xfId="10506" xr:uid="{1A1CADB0-548D-4F1B-9073-19F44B677CC6}"/>
    <cellStyle name="40% — акцент2 273" xfId="10526" xr:uid="{46987EB4-197F-4970-A6BA-42D98FA9CE61}"/>
    <cellStyle name="40% — акцент2 274" xfId="10546" xr:uid="{CF264798-F385-4DAB-93FF-C894DF5D9C18}"/>
    <cellStyle name="40% — акцент2 275" xfId="10566" xr:uid="{2288AFB0-830E-479A-82FF-890DCA370057}"/>
    <cellStyle name="40% — акцент2 276" xfId="10586" xr:uid="{19D86733-36D7-4069-A3E3-D9D55144E468}"/>
    <cellStyle name="40% — акцент2 277" xfId="10606" xr:uid="{B47D4D91-F8B7-41F7-AD79-6A0EB3E9A914}"/>
    <cellStyle name="40% — акцент2 278" xfId="10626" xr:uid="{F2B2678D-1E91-4F31-83A7-DEB5F0B6BF43}"/>
    <cellStyle name="40% — акцент2 279" xfId="10646" xr:uid="{F62B34D4-629A-40CB-9F4A-A6C01C6F1EF0}"/>
    <cellStyle name="40% — акцент2 28" xfId="595" xr:uid="{00000000-0005-0000-0000-0000A1050000}"/>
    <cellStyle name="40% — акцент2 28 2" xfId="5604" xr:uid="{B2BE225F-D069-4277-9CC2-820B7B9959E8}"/>
    <cellStyle name="40% — акцент2 280" xfId="10666" xr:uid="{32127947-F2CC-4EE2-9F1A-54E45BB6013E}"/>
    <cellStyle name="40% — акцент2 281" xfId="10686" xr:uid="{C1EDDF88-A879-4626-B660-E1ECF3737237}"/>
    <cellStyle name="40% — акцент2 282" xfId="10706" xr:uid="{DAA2E189-AE18-4059-A8C2-888A4121BB32}"/>
    <cellStyle name="40% — акцент2 283" xfId="10726" xr:uid="{28B06B9F-A31F-4778-94AB-E8071C3E9AC0}"/>
    <cellStyle name="40% — акцент2 284" xfId="10746" xr:uid="{8701B6EC-674D-40F9-B404-8AF7D1C1C1C9}"/>
    <cellStyle name="40% — акцент2 285" xfId="10766" xr:uid="{388AE78A-8C29-4097-8449-B14352D47396}"/>
    <cellStyle name="40% — акцент2 286" xfId="10786" xr:uid="{D6F26012-197C-421E-B32F-A0E63698AF92}"/>
    <cellStyle name="40% — акцент2 287" xfId="10806" xr:uid="{71C149B6-7F07-4019-877F-7950A7AAB0F9}"/>
    <cellStyle name="40% — акцент2 288" xfId="10826" xr:uid="{43128CE8-502F-4E23-B620-EC405C5CAF1D}"/>
    <cellStyle name="40% — акцент2 289" xfId="10846" xr:uid="{B0D350D5-D204-4F0B-ABE7-C93EC3644AC6}"/>
    <cellStyle name="40% — акцент2 29" xfId="615" xr:uid="{00000000-0005-0000-0000-0000A2050000}"/>
    <cellStyle name="40% — акцент2 29 2" xfId="5624" xr:uid="{2940416B-2F04-4735-9D20-B23EFB4FEB71}"/>
    <cellStyle name="40% — акцент2 290" xfId="10866" xr:uid="{D312DC4F-C6F9-4C3F-B911-6C1B3F6B3BF1}"/>
    <cellStyle name="40% — акцент2 291" xfId="10886" xr:uid="{4B4A8AE6-368C-4CDD-9D3A-8818F474B9EF}"/>
    <cellStyle name="40% — акцент2 292" xfId="10906" xr:uid="{A0683869-7069-4706-BB3A-28A91C64A4C2}"/>
    <cellStyle name="40% — акцент2 293" xfId="10926" xr:uid="{198D2A73-B8E8-48BE-95FD-AF89E94E8BB0}"/>
    <cellStyle name="40% — акцент2 294" xfId="10946" xr:uid="{70029103-A1D4-47C3-BF66-1EF0E055923E}"/>
    <cellStyle name="40% — акцент2 295" xfId="10966" xr:uid="{3D7CA25C-B7FD-4B02-BCB8-6FE5DFDA2A5B}"/>
    <cellStyle name="40% — акцент2 296" xfId="10986" xr:uid="{6F364048-D304-48D8-9358-2919FA25C02F}"/>
    <cellStyle name="40% — акцент2 297" xfId="11006" xr:uid="{5463FED6-2AA3-4956-97E3-1AD5BA92EF2C}"/>
    <cellStyle name="40% — акцент2 298" xfId="11026" xr:uid="{DB8CE2C1-8B90-44E5-AE96-244E01F7E839}"/>
    <cellStyle name="40% — акцент2 299" xfId="11046" xr:uid="{AA3BFEB6-3ED4-44E7-8CA9-701B9215A6C5}"/>
    <cellStyle name="40% — акцент2 3" xfId="95" xr:uid="{00000000-0005-0000-0000-0000A3050000}"/>
    <cellStyle name="40% — акцент2 3 2" xfId="5104" xr:uid="{CDE111C2-3C8D-4390-8F06-360107B4E0E8}"/>
    <cellStyle name="40% — акцент2 30" xfId="635" xr:uid="{00000000-0005-0000-0000-0000A4050000}"/>
    <cellStyle name="40% — акцент2 30 2" xfId="5644" xr:uid="{3C2DC336-D1E8-446F-BA4E-E8D6B934E614}"/>
    <cellStyle name="40% — акцент2 300" xfId="11066" xr:uid="{F418E796-98B7-495A-BD9C-FEAA0248A65D}"/>
    <cellStyle name="40% — акцент2 301" xfId="11086" xr:uid="{76C6A102-F6BA-43B9-BC04-8D92F3ACC6D5}"/>
    <cellStyle name="40% — акцент2 302" xfId="11106" xr:uid="{12F48BC9-7AA4-41E3-A80F-F8AD79469D49}"/>
    <cellStyle name="40% — акцент2 303" xfId="11126" xr:uid="{84F2E526-BC7E-4874-9A4D-D2B266C9C752}"/>
    <cellStyle name="40% — акцент2 304" xfId="11146" xr:uid="{1EABAE75-A06A-4581-89FE-915D5048C50F}"/>
    <cellStyle name="40% — акцент2 305" xfId="11166" xr:uid="{B79EFD32-A3AF-4F5F-A548-6FFE1C8D990F}"/>
    <cellStyle name="40% — акцент2 306" xfId="11186" xr:uid="{7B2081DC-2BD7-4D75-A6FA-2CDFE4B2A6C5}"/>
    <cellStyle name="40% — акцент2 307" xfId="11206" xr:uid="{71B9CF66-44CB-4035-92A8-B6C159E6B73F}"/>
    <cellStyle name="40% — акцент2 308" xfId="11226" xr:uid="{07495CB5-085F-4E05-B0ED-2436CA6BF437}"/>
    <cellStyle name="40% — акцент2 309" xfId="11246" xr:uid="{C7D539F4-D603-4B63-BB6C-C96CB0D31088}"/>
    <cellStyle name="40% — акцент2 31" xfId="655" xr:uid="{00000000-0005-0000-0000-0000A5050000}"/>
    <cellStyle name="40% — акцент2 31 2" xfId="5664" xr:uid="{1237A316-81DB-4475-B621-B63382E28C4A}"/>
    <cellStyle name="40% — акцент2 310" xfId="11266" xr:uid="{72B71409-8652-46D4-8700-2196961423A0}"/>
    <cellStyle name="40% — акцент2 311" xfId="11286" xr:uid="{BC9BFAF2-13D0-490A-B952-A3C495B968E6}"/>
    <cellStyle name="40% — акцент2 312" xfId="11306" xr:uid="{F60B77AF-448E-4F06-914C-FE0C90BCC881}"/>
    <cellStyle name="40% — акцент2 313" xfId="11326" xr:uid="{FEAF4077-AD90-4145-8D43-7D517305DDD8}"/>
    <cellStyle name="40% — акцент2 314" xfId="11346" xr:uid="{67F65D27-0D02-4D7D-81B5-6E56303FDD52}"/>
    <cellStyle name="40% — акцент2 315" xfId="11366" xr:uid="{285963FF-1AD0-431F-BDAC-DFB9D9B61E12}"/>
    <cellStyle name="40% — акцент2 316" xfId="11386" xr:uid="{FED1A5C8-1DBE-43E5-B622-9AC298AB5056}"/>
    <cellStyle name="40% — акцент2 317" xfId="11406" xr:uid="{8403D080-2E29-4617-BE0F-22D9664CD672}"/>
    <cellStyle name="40% — акцент2 318" xfId="11426" xr:uid="{DAF1B03D-D4FF-4F10-BEC4-D2ED9D36D864}"/>
    <cellStyle name="40% — акцент2 319" xfId="11446" xr:uid="{C3CB1CD1-1A72-429F-BD7E-BCB05AD89690}"/>
    <cellStyle name="40% — акцент2 32" xfId="675" xr:uid="{00000000-0005-0000-0000-0000A6050000}"/>
    <cellStyle name="40% — акцент2 32 2" xfId="5684" xr:uid="{BEB9D0B9-CEC3-4151-865E-03618F98FD5E}"/>
    <cellStyle name="40% — акцент2 320" xfId="11466" xr:uid="{803B5685-33DB-4AE2-8999-236F381A9B31}"/>
    <cellStyle name="40% — акцент2 321" xfId="11486" xr:uid="{3E185A63-148A-48BA-A96C-B61EE4C34DD5}"/>
    <cellStyle name="40% — акцент2 322" xfId="11506" xr:uid="{E57106B2-86AE-4C6F-A77A-357508CF7CA0}"/>
    <cellStyle name="40% — акцент2 323" xfId="11526" xr:uid="{E29675AA-C696-4C8A-995E-5059EB118693}"/>
    <cellStyle name="40% — акцент2 324" xfId="11546" xr:uid="{40EADF6F-1E35-43A5-B240-D050FED37DAC}"/>
    <cellStyle name="40% — акцент2 325" xfId="11566" xr:uid="{45E81570-A25C-48C0-ACC8-093FCAB39C7D}"/>
    <cellStyle name="40% — акцент2 326" xfId="11586" xr:uid="{69709204-2A7F-4B83-949D-E18C71C9C299}"/>
    <cellStyle name="40% — акцент2 327" xfId="11606" xr:uid="{48F84C08-1119-4FFF-A6B9-DFB83FB5F7EB}"/>
    <cellStyle name="40% — акцент2 328" xfId="11626" xr:uid="{3DF1E0BE-8333-4AE2-92B3-0C02EFA0C1E4}"/>
    <cellStyle name="40% — акцент2 329" xfId="11646" xr:uid="{D6485415-9B88-4CD4-A87D-17A8D9CF0EA0}"/>
    <cellStyle name="40% — акцент2 33" xfId="695" xr:uid="{00000000-0005-0000-0000-0000A7050000}"/>
    <cellStyle name="40% — акцент2 33 2" xfId="5704" xr:uid="{9A56DCD5-666F-41D5-B10A-CEF10C8410FB}"/>
    <cellStyle name="40% — акцент2 330" xfId="11666" xr:uid="{F2AB8AEE-B59A-41B7-BF74-801E8551216D}"/>
    <cellStyle name="40% — акцент2 331" xfId="11686" xr:uid="{20EB8348-02D5-40D0-80DD-A9F0BA7220E0}"/>
    <cellStyle name="40% — акцент2 332" xfId="11706" xr:uid="{286F3859-0AA1-4745-9025-3F8524CDAFFF}"/>
    <cellStyle name="40% — акцент2 333" xfId="11726" xr:uid="{580680B6-919C-4BC2-892E-BFB5CF376C2F}"/>
    <cellStyle name="40% — акцент2 334" xfId="11746" xr:uid="{7DCE316D-3B10-4A5A-AC0D-5EFF501B0DCC}"/>
    <cellStyle name="40% — акцент2 335" xfId="11766" xr:uid="{F76E180A-CBB0-4E37-85DC-B48D7AC1C1D2}"/>
    <cellStyle name="40% — акцент2 336" xfId="11786" xr:uid="{0E06BBD8-5B6D-459A-8B46-16C1C051D776}"/>
    <cellStyle name="40% — акцент2 337" xfId="11806" xr:uid="{386CF732-F224-4B8A-B425-4BA438CD183C}"/>
    <cellStyle name="40% — акцент2 338" xfId="11826" xr:uid="{F8ABED43-F46D-4A52-A3CB-30B372A08336}"/>
    <cellStyle name="40% — акцент2 339" xfId="11846" xr:uid="{EE4E6749-7EF2-4293-A004-8FA063350CF4}"/>
    <cellStyle name="40% — акцент2 34" xfId="715" xr:uid="{00000000-0005-0000-0000-0000A8050000}"/>
    <cellStyle name="40% — акцент2 34 2" xfId="5724" xr:uid="{CCB3B75A-0B61-4138-9FF7-D6BC6BD287FB}"/>
    <cellStyle name="40% — акцент2 340" xfId="11866" xr:uid="{745D5D60-1052-41C6-87CB-8FD769606FF0}"/>
    <cellStyle name="40% — акцент2 341" xfId="11886" xr:uid="{25D5C86F-C6C8-4465-9D9C-1ACFE7E165B2}"/>
    <cellStyle name="40% — акцент2 342" xfId="11906" xr:uid="{3015BD2A-BA17-4FD4-A17F-A1F3C5588D0E}"/>
    <cellStyle name="40% — акцент2 343" xfId="11926" xr:uid="{77BFB8EC-90E2-489A-80CA-163034F7105A}"/>
    <cellStyle name="40% — акцент2 344" xfId="11946" xr:uid="{E68C8452-0B35-4622-B8DA-DE2DC6800E1E}"/>
    <cellStyle name="40% — акцент2 345" xfId="11966" xr:uid="{5657F42C-2EBE-4AAA-93B2-E582E17ECB13}"/>
    <cellStyle name="40% — акцент2 346" xfId="11986" xr:uid="{0F2BFD7C-630E-46F7-862E-68F0D0678666}"/>
    <cellStyle name="40% — акцент2 347" xfId="12006" xr:uid="{4BCBA4E2-C9A3-41F9-8914-1222786F7246}"/>
    <cellStyle name="40% — акцент2 348" xfId="12026" xr:uid="{68DC778B-2E46-4824-89D0-D9B29BA98492}"/>
    <cellStyle name="40% — акцент2 349" xfId="12046" xr:uid="{A3C30AA6-31CE-43A3-979D-8BC3AF7FE686}"/>
    <cellStyle name="40% — акцент2 35" xfId="735" xr:uid="{00000000-0005-0000-0000-0000A9050000}"/>
    <cellStyle name="40% — акцент2 35 2" xfId="5744" xr:uid="{2FC012AB-9F29-4FA2-B768-79FE356827F8}"/>
    <cellStyle name="40% — акцент2 350" xfId="12066" xr:uid="{9293F0AB-FD7F-4C6B-B4BD-D58167326155}"/>
    <cellStyle name="40% — акцент2 351" xfId="12086" xr:uid="{26327F6E-F87A-42A2-AF76-8E67F07C36ED}"/>
    <cellStyle name="40% — акцент2 352" xfId="12106" xr:uid="{E9321461-C126-421D-B2B7-C90744C27B00}"/>
    <cellStyle name="40% — акцент2 353" xfId="12126" xr:uid="{089A3577-1C2A-4CEF-AF9D-BEC298FBD585}"/>
    <cellStyle name="40% — акцент2 354" xfId="12146" xr:uid="{6B0E9A71-BBCB-487C-B8EB-14B60186155B}"/>
    <cellStyle name="40% — акцент2 355" xfId="12166" xr:uid="{9CC6D559-B2A4-41DD-AD2F-662CA590BA10}"/>
    <cellStyle name="40% — акцент2 356" xfId="12186" xr:uid="{3EA66C57-D4E7-482B-9E63-12759BE90C35}"/>
    <cellStyle name="40% — акцент2 357" xfId="12206" xr:uid="{599A0378-7978-4ECB-B95D-A92EA0532FD5}"/>
    <cellStyle name="40% — акцент2 358" xfId="12226" xr:uid="{60212F47-02D0-4E12-89DF-3057AD6AD467}"/>
    <cellStyle name="40% — акцент2 359" xfId="12246" xr:uid="{9D16CC03-1C1B-40A2-A7D7-4537FF5D187A}"/>
    <cellStyle name="40% — акцент2 36" xfId="755" xr:uid="{00000000-0005-0000-0000-0000AA050000}"/>
    <cellStyle name="40% — акцент2 36 2" xfId="5764" xr:uid="{8D826903-6822-4DB4-9501-DA82A94AA978}"/>
    <cellStyle name="40% — акцент2 360" xfId="12266" xr:uid="{31F05EEF-FDA6-4A2C-888C-D0FC674C41FE}"/>
    <cellStyle name="40% — акцент2 361" xfId="12286" xr:uid="{87DA36CC-CC55-4BAA-88A3-4117EBEFCB7B}"/>
    <cellStyle name="40% — акцент2 362" xfId="12306" xr:uid="{E74F906A-94A3-4DD0-8A59-5D590D701991}"/>
    <cellStyle name="40% — акцент2 363" xfId="12326" xr:uid="{9A8E0F18-6E21-428F-976A-4369ED10A2AF}"/>
    <cellStyle name="40% — акцент2 364" xfId="12346" xr:uid="{5A1E3CD7-0F5C-45B4-961C-AC89AE247AD3}"/>
    <cellStyle name="40% — акцент2 365" xfId="12366" xr:uid="{D65F2C05-79BE-4AAF-9F44-490AD013C7DA}"/>
    <cellStyle name="40% — акцент2 366" xfId="5059" xr:uid="{915FAC76-044D-445B-8962-E04B2473C3A7}"/>
    <cellStyle name="40% — акцент2 37" xfId="775" xr:uid="{00000000-0005-0000-0000-0000AB050000}"/>
    <cellStyle name="40% — акцент2 37 2" xfId="5784" xr:uid="{A45BA04F-BC76-4448-84EA-26A08EB48C81}"/>
    <cellStyle name="40% — акцент2 38" xfId="795" xr:uid="{00000000-0005-0000-0000-0000AC050000}"/>
    <cellStyle name="40% — акцент2 38 2" xfId="5804" xr:uid="{DA40A549-7ECE-4B61-9482-BA74515C742B}"/>
    <cellStyle name="40% — акцент2 39" xfId="815" xr:uid="{00000000-0005-0000-0000-0000AD050000}"/>
    <cellStyle name="40% — акцент2 39 2" xfId="5824" xr:uid="{F9DCE899-F5DC-470D-8B77-6CC400139C9D}"/>
    <cellStyle name="40% — акцент2 4" xfId="115" xr:uid="{00000000-0005-0000-0000-0000AE050000}"/>
    <cellStyle name="40% — акцент2 4 2" xfId="5124" xr:uid="{78DE8498-2811-4ACF-B44C-DE7711B974AC}"/>
    <cellStyle name="40% — акцент2 40" xfId="835" xr:uid="{00000000-0005-0000-0000-0000AF050000}"/>
    <cellStyle name="40% — акцент2 40 2" xfId="5844" xr:uid="{8614346A-2F22-43A0-B3A1-934231649A37}"/>
    <cellStyle name="40% — акцент2 41" xfId="855" xr:uid="{00000000-0005-0000-0000-0000B0050000}"/>
    <cellStyle name="40% — акцент2 41 2" xfId="5864" xr:uid="{93CCB3B1-63B5-476D-A300-50A5E7028663}"/>
    <cellStyle name="40% — акцент2 42" xfId="875" xr:uid="{00000000-0005-0000-0000-0000B1050000}"/>
    <cellStyle name="40% — акцент2 42 2" xfId="5884" xr:uid="{298227F5-44C9-489C-BB82-AE8ABBE49EB3}"/>
    <cellStyle name="40% — акцент2 43" xfId="895" xr:uid="{00000000-0005-0000-0000-0000B2050000}"/>
    <cellStyle name="40% — акцент2 43 2" xfId="5904" xr:uid="{FF1D9AA9-ECF8-4235-A405-654F7F72502C}"/>
    <cellStyle name="40% — акцент2 44" xfId="915" xr:uid="{00000000-0005-0000-0000-0000B3050000}"/>
    <cellStyle name="40% — акцент2 44 2" xfId="5924" xr:uid="{AAAE8845-15D2-4067-8569-4CF7B8780D16}"/>
    <cellStyle name="40% — акцент2 45" xfId="935" xr:uid="{00000000-0005-0000-0000-0000B4050000}"/>
    <cellStyle name="40% — акцент2 45 2" xfId="5944" xr:uid="{7289A07C-DD72-4D82-9F39-4D8B21DEDE7C}"/>
    <cellStyle name="40% — акцент2 46" xfId="955" xr:uid="{00000000-0005-0000-0000-0000B5050000}"/>
    <cellStyle name="40% — акцент2 46 2" xfId="5964" xr:uid="{D712442E-C96F-4A19-895F-683F217376EE}"/>
    <cellStyle name="40% — акцент2 47" xfId="975" xr:uid="{00000000-0005-0000-0000-0000B6050000}"/>
    <cellStyle name="40% — акцент2 47 2" xfId="5984" xr:uid="{3CA32020-4F01-4B4F-B8C1-2C5F21D4EDE5}"/>
    <cellStyle name="40% — акцент2 48" xfId="995" xr:uid="{00000000-0005-0000-0000-0000B7050000}"/>
    <cellStyle name="40% — акцент2 48 2" xfId="6004" xr:uid="{927C172E-AA1B-4CC8-9A95-4FF9B7C5C5F3}"/>
    <cellStyle name="40% — акцент2 49" xfId="1015" xr:uid="{00000000-0005-0000-0000-0000B8050000}"/>
    <cellStyle name="40% — акцент2 49 2" xfId="6024" xr:uid="{8807ADAA-D9D7-43DC-9BA4-9425FA378C69}"/>
    <cellStyle name="40% — акцент2 5" xfId="135" xr:uid="{00000000-0005-0000-0000-0000B9050000}"/>
    <cellStyle name="40% — акцент2 5 2" xfId="5144" xr:uid="{F74669E4-5E27-4DC1-A149-FB8653C1ADDC}"/>
    <cellStyle name="40% — акцент2 50" xfId="1035" xr:uid="{00000000-0005-0000-0000-0000BA050000}"/>
    <cellStyle name="40% — акцент2 50 2" xfId="6044" xr:uid="{DCC85C5F-5170-4086-8218-9B7D62C93995}"/>
    <cellStyle name="40% — акцент2 51" xfId="1055" xr:uid="{00000000-0005-0000-0000-0000BB050000}"/>
    <cellStyle name="40% — акцент2 51 2" xfId="6064" xr:uid="{76A9EAB7-2F9B-42FA-BA34-44F934D14926}"/>
    <cellStyle name="40% — акцент2 52" xfId="1075" xr:uid="{00000000-0005-0000-0000-0000BC050000}"/>
    <cellStyle name="40% — акцент2 52 2" xfId="6084" xr:uid="{42AC3777-B468-459B-B35A-B7847E670F1C}"/>
    <cellStyle name="40% — акцент2 53" xfId="1095" xr:uid="{00000000-0005-0000-0000-0000BD050000}"/>
    <cellStyle name="40% — акцент2 53 2" xfId="6104" xr:uid="{3838BCFE-27F1-4B59-83D8-E3DB6DA87145}"/>
    <cellStyle name="40% — акцент2 54" xfId="1115" xr:uid="{00000000-0005-0000-0000-0000BE050000}"/>
    <cellStyle name="40% — акцент2 54 2" xfId="6124" xr:uid="{C0739A57-DEAE-4140-B526-E1CD1E03B16F}"/>
    <cellStyle name="40% — акцент2 55" xfId="1135" xr:uid="{00000000-0005-0000-0000-0000BF050000}"/>
    <cellStyle name="40% — акцент2 55 2" xfId="6144" xr:uid="{0B059CBD-1128-45A7-8F3F-5CAD7B8FD4AE}"/>
    <cellStyle name="40% — акцент2 56" xfId="1155" xr:uid="{00000000-0005-0000-0000-0000C0050000}"/>
    <cellStyle name="40% — акцент2 56 2" xfId="6164" xr:uid="{292CEDBB-EA04-457D-B543-F57573750664}"/>
    <cellStyle name="40% — акцент2 57" xfId="1175" xr:uid="{00000000-0005-0000-0000-0000C1050000}"/>
    <cellStyle name="40% — акцент2 57 2" xfId="6184" xr:uid="{6AD913D0-F562-4F70-A7B1-F2500C062F95}"/>
    <cellStyle name="40% — акцент2 58" xfId="1195" xr:uid="{00000000-0005-0000-0000-0000C2050000}"/>
    <cellStyle name="40% — акцент2 58 2" xfId="6204" xr:uid="{B46A43E5-3C9B-47F1-B721-AE5E7B57077F}"/>
    <cellStyle name="40% — акцент2 59" xfId="1215" xr:uid="{00000000-0005-0000-0000-0000C3050000}"/>
    <cellStyle name="40% — акцент2 59 2" xfId="6224" xr:uid="{B888335A-DC74-45BB-85A5-31998F424A1C}"/>
    <cellStyle name="40% — акцент2 6" xfId="155" xr:uid="{00000000-0005-0000-0000-0000C4050000}"/>
    <cellStyle name="40% — акцент2 6 2" xfId="5164" xr:uid="{60DC138A-D7E0-4039-B5BA-F02B5E72895C}"/>
    <cellStyle name="40% — акцент2 60" xfId="1235" xr:uid="{00000000-0005-0000-0000-0000C5050000}"/>
    <cellStyle name="40% — акцент2 60 2" xfId="6244" xr:uid="{F2B26D76-AE65-413A-9E23-95CF47610AB8}"/>
    <cellStyle name="40% — акцент2 61" xfId="1255" xr:uid="{00000000-0005-0000-0000-0000C6050000}"/>
    <cellStyle name="40% — акцент2 61 2" xfId="6264" xr:uid="{6E4BE379-AA6F-4130-9D8A-EC3EF782E8A4}"/>
    <cellStyle name="40% — акцент2 62" xfId="1275" xr:uid="{00000000-0005-0000-0000-0000C7050000}"/>
    <cellStyle name="40% — акцент2 62 2" xfId="6284" xr:uid="{30A88C4E-F1EE-4B89-BE47-DC623A934535}"/>
    <cellStyle name="40% — акцент2 63" xfId="1295" xr:uid="{00000000-0005-0000-0000-0000C8050000}"/>
    <cellStyle name="40% — акцент2 63 2" xfId="6304" xr:uid="{7EB92FB0-87C6-4BA6-8BC1-C4647EDD8A2E}"/>
    <cellStyle name="40% — акцент2 64" xfId="1315" xr:uid="{00000000-0005-0000-0000-0000C9050000}"/>
    <cellStyle name="40% — акцент2 64 2" xfId="6324" xr:uid="{99B23A0F-1994-43A2-8677-F789BE646AED}"/>
    <cellStyle name="40% — акцент2 65" xfId="1335" xr:uid="{00000000-0005-0000-0000-0000CA050000}"/>
    <cellStyle name="40% — акцент2 65 2" xfId="6344" xr:uid="{17BDFAE1-709B-424E-AECA-AADA49508C50}"/>
    <cellStyle name="40% — акцент2 66" xfId="1355" xr:uid="{00000000-0005-0000-0000-0000CB050000}"/>
    <cellStyle name="40% — акцент2 66 2" xfId="6364" xr:uid="{EA0E941C-CFDC-4CE4-9882-05811E3856B7}"/>
    <cellStyle name="40% — акцент2 67" xfId="1375" xr:uid="{00000000-0005-0000-0000-0000CC050000}"/>
    <cellStyle name="40% — акцент2 67 2" xfId="6384" xr:uid="{0EB8D8F5-290C-449F-AED1-7D073479B12B}"/>
    <cellStyle name="40% — акцент2 68" xfId="1395" xr:uid="{00000000-0005-0000-0000-0000CD050000}"/>
    <cellStyle name="40% — акцент2 68 2" xfId="6404" xr:uid="{AC020A6E-8D2A-4E0F-AD24-514282D02747}"/>
    <cellStyle name="40% — акцент2 69" xfId="1415" xr:uid="{00000000-0005-0000-0000-0000CE050000}"/>
    <cellStyle name="40% — акцент2 69 2" xfId="6424" xr:uid="{CA830238-CD5A-49DB-A71B-A65CEDC3FF04}"/>
    <cellStyle name="40% — акцент2 7" xfId="175" xr:uid="{00000000-0005-0000-0000-0000CF050000}"/>
    <cellStyle name="40% — акцент2 7 2" xfId="5184" xr:uid="{66046A4A-852F-46A1-BFBD-8E8123A4F0C3}"/>
    <cellStyle name="40% — акцент2 70" xfId="1435" xr:uid="{00000000-0005-0000-0000-0000D0050000}"/>
    <cellStyle name="40% — акцент2 70 2" xfId="6444" xr:uid="{690B0F20-603B-4349-A1F2-DDC60A1F1C14}"/>
    <cellStyle name="40% — акцент2 71" xfId="1455" xr:uid="{00000000-0005-0000-0000-0000D1050000}"/>
    <cellStyle name="40% — акцент2 71 2" xfId="6464" xr:uid="{196D720D-32AC-4241-B79C-0E095FD1DC17}"/>
    <cellStyle name="40% — акцент2 72" xfId="1475" xr:uid="{00000000-0005-0000-0000-0000D2050000}"/>
    <cellStyle name="40% — акцент2 72 2" xfId="6484" xr:uid="{195279CD-8D58-4319-A549-48B3F276879A}"/>
    <cellStyle name="40% — акцент2 73" xfId="1495" xr:uid="{00000000-0005-0000-0000-0000D3050000}"/>
    <cellStyle name="40% — акцент2 73 2" xfId="6504" xr:uid="{4E6FD3CE-FCC4-45BD-9769-01F6F74AAD76}"/>
    <cellStyle name="40% — акцент2 74" xfId="1515" xr:uid="{00000000-0005-0000-0000-0000D4050000}"/>
    <cellStyle name="40% — акцент2 74 2" xfId="6524" xr:uid="{D48DC208-FC67-4B0F-BE1D-3162D0D7A4EF}"/>
    <cellStyle name="40% — акцент2 75" xfId="1535" xr:uid="{00000000-0005-0000-0000-0000D5050000}"/>
    <cellStyle name="40% — акцент2 75 2" xfId="6544" xr:uid="{5E9A5A97-5C4D-489D-BD42-0562BD34554A}"/>
    <cellStyle name="40% — акцент2 76" xfId="1555" xr:uid="{00000000-0005-0000-0000-0000D6050000}"/>
    <cellStyle name="40% — акцент2 76 2" xfId="6564" xr:uid="{FB113BD2-CFFC-486C-BE71-A4529324CF0F}"/>
    <cellStyle name="40% — акцент2 77" xfId="1575" xr:uid="{00000000-0005-0000-0000-0000D7050000}"/>
    <cellStyle name="40% — акцент2 77 2" xfId="6584" xr:uid="{BE571FF1-1A64-4043-ADF5-53EF4369CDA6}"/>
    <cellStyle name="40% — акцент2 78" xfId="1595" xr:uid="{00000000-0005-0000-0000-0000D8050000}"/>
    <cellStyle name="40% — акцент2 78 2" xfId="6604" xr:uid="{40141A68-0B6A-4314-9C79-2057E212B375}"/>
    <cellStyle name="40% — акцент2 79" xfId="1615" xr:uid="{00000000-0005-0000-0000-0000D9050000}"/>
    <cellStyle name="40% — акцент2 79 2" xfId="6624" xr:uid="{72EBD068-7777-4430-B52E-8141CB570BBB}"/>
    <cellStyle name="40% — акцент2 8" xfId="195" xr:uid="{00000000-0005-0000-0000-0000DA050000}"/>
    <cellStyle name="40% — акцент2 8 2" xfId="5204" xr:uid="{40905253-AA49-4F93-A6E0-5FDF5CE250EF}"/>
    <cellStyle name="40% — акцент2 80" xfId="1635" xr:uid="{00000000-0005-0000-0000-0000DB050000}"/>
    <cellStyle name="40% — акцент2 80 2" xfId="6644" xr:uid="{7FD3BD89-763D-4AC2-83CD-5040A26EFE5E}"/>
    <cellStyle name="40% — акцент2 81" xfId="1655" xr:uid="{00000000-0005-0000-0000-0000DC050000}"/>
    <cellStyle name="40% — акцент2 81 2" xfId="6664" xr:uid="{86AE9695-4291-4850-9CCA-9065B0A9F2F7}"/>
    <cellStyle name="40% — акцент2 82" xfId="1675" xr:uid="{00000000-0005-0000-0000-0000DD050000}"/>
    <cellStyle name="40% — акцент2 82 2" xfId="6684" xr:uid="{037F6205-C926-4B0E-B275-D432E84EEF11}"/>
    <cellStyle name="40% — акцент2 83" xfId="1695" xr:uid="{00000000-0005-0000-0000-0000DE050000}"/>
    <cellStyle name="40% — акцент2 83 2" xfId="6704" xr:uid="{4A90DE12-02D5-4C9C-81B0-543845AD1988}"/>
    <cellStyle name="40% — акцент2 84" xfId="1715" xr:uid="{00000000-0005-0000-0000-0000DF050000}"/>
    <cellStyle name="40% — акцент2 84 2" xfId="6724" xr:uid="{1122D3F1-5AB7-47B0-A2A6-8296AD54862D}"/>
    <cellStyle name="40% — акцент2 85" xfId="1735" xr:uid="{00000000-0005-0000-0000-0000E0050000}"/>
    <cellStyle name="40% — акцент2 85 2" xfId="6744" xr:uid="{B7CDE571-F198-4633-80EA-FC296CA6B176}"/>
    <cellStyle name="40% — акцент2 86" xfId="1755" xr:uid="{00000000-0005-0000-0000-0000E1050000}"/>
    <cellStyle name="40% — акцент2 86 2" xfId="6764" xr:uid="{1617C797-1CC1-454A-A5D6-5B39872C2BA4}"/>
    <cellStyle name="40% — акцент2 87" xfId="1775" xr:uid="{00000000-0005-0000-0000-0000E2050000}"/>
    <cellStyle name="40% — акцент2 87 2" xfId="6784" xr:uid="{9CFF797D-3766-423E-9FF3-423DBA810C48}"/>
    <cellStyle name="40% — акцент2 88" xfId="1795" xr:uid="{00000000-0005-0000-0000-0000E3050000}"/>
    <cellStyle name="40% — акцент2 88 2" xfId="6804" xr:uid="{CA247DE8-A0F9-4070-8BD6-DE611B4D76E1}"/>
    <cellStyle name="40% — акцент2 89" xfId="1815" xr:uid="{00000000-0005-0000-0000-0000E4050000}"/>
    <cellStyle name="40% — акцент2 89 2" xfId="6824" xr:uid="{E8FB322F-4A09-4031-AE1A-D645122A64C7}"/>
    <cellStyle name="40% — акцент2 9" xfId="215" xr:uid="{00000000-0005-0000-0000-0000E5050000}"/>
    <cellStyle name="40% — акцент2 9 2" xfId="5224" xr:uid="{FDCBC2BC-7249-4D41-AAE4-4A9D4565523C}"/>
    <cellStyle name="40% — акцент2 90" xfId="1835" xr:uid="{00000000-0005-0000-0000-0000E6050000}"/>
    <cellStyle name="40% — акцент2 90 2" xfId="6844" xr:uid="{C0B4B62E-FEDE-4356-AB8E-DDD59B94C729}"/>
    <cellStyle name="40% — акцент2 91" xfId="1855" xr:uid="{00000000-0005-0000-0000-0000E7050000}"/>
    <cellStyle name="40% — акцент2 91 2" xfId="6864" xr:uid="{25A16E9F-0BED-4D2C-92E5-1F15AEA117DD}"/>
    <cellStyle name="40% — акцент2 92" xfId="1875" xr:uid="{00000000-0005-0000-0000-0000E8050000}"/>
    <cellStyle name="40% — акцент2 92 2" xfId="6884" xr:uid="{F0081594-A3AA-46AE-9DCB-88EE793829E5}"/>
    <cellStyle name="40% — акцент2 93" xfId="1895" xr:uid="{00000000-0005-0000-0000-0000E9050000}"/>
    <cellStyle name="40% — акцент2 93 2" xfId="6904" xr:uid="{B159834E-85E8-4B03-B3BC-6C669936034C}"/>
    <cellStyle name="40% — акцент2 94" xfId="1915" xr:uid="{00000000-0005-0000-0000-0000EA050000}"/>
    <cellStyle name="40% — акцент2 94 2" xfId="6924" xr:uid="{144591F4-62CD-4699-B3B5-CAD853D8FD2F}"/>
    <cellStyle name="40% — акцент2 95" xfId="1935" xr:uid="{00000000-0005-0000-0000-0000EB050000}"/>
    <cellStyle name="40% — акцент2 95 2" xfId="6944" xr:uid="{CA460923-775E-4CFD-9EBE-526D5778B69F}"/>
    <cellStyle name="40% — акцент2 96" xfId="1955" xr:uid="{00000000-0005-0000-0000-0000EC050000}"/>
    <cellStyle name="40% — акцент2 96 2" xfId="6964" xr:uid="{0EC20632-2B24-467B-8533-0CB57EE5641D}"/>
    <cellStyle name="40% — акцент2 97" xfId="1975" xr:uid="{00000000-0005-0000-0000-0000ED050000}"/>
    <cellStyle name="40% — акцент2 97 2" xfId="6984" xr:uid="{3FF90809-9675-46FA-BEFB-481FF2C68846}"/>
    <cellStyle name="40% — акцент2 98" xfId="1995" xr:uid="{00000000-0005-0000-0000-0000EE050000}"/>
    <cellStyle name="40% — акцент2 98 2" xfId="7004" xr:uid="{850F8134-87DB-4D68-ADA3-2B7E873D06D2}"/>
    <cellStyle name="40% — акцент2 99" xfId="2015" xr:uid="{00000000-0005-0000-0000-0000EF050000}"/>
    <cellStyle name="40% — акцент2 99 2" xfId="7024" xr:uid="{EEA7587C-6415-4F19-8AB9-92DDC564D812}"/>
    <cellStyle name="40% — акцент3" xfId="9" builtinId="39" customBuiltin="1"/>
    <cellStyle name="40% — акцент3 10" xfId="238" xr:uid="{00000000-0005-0000-0000-0000F1050000}"/>
    <cellStyle name="40% — акцент3 10 2" xfId="5247" xr:uid="{E077E4A6-F4B0-4A79-89ED-DE36AA6F9D73}"/>
    <cellStyle name="40% — акцент3 100" xfId="2038" xr:uid="{00000000-0005-0000-0000-0000F2050000}"/>
    <cellStyle name="40% — акцент3 100 2" xfId="7047" xr:uid="{9CAF5974-C568-44BB-9541-A7E97D6FE81E}"/>
    <cellStyle name="40% — акцент3 101" xfId="2058" xr:uid="{00000000-0005-0000-0000-0000F3050000}"/>
    <cellStyle name="40% — акцент3 101 2" xfId="7067" xr:uid="{9074F5DA-0ECC-4290-9339-F88E8BD6547E}"/>
    <cellStyle name="40% — акцент3 102" xfId="2078" xr:uid="{00000000-0005-0000-0000-0000F4050000}"/>
    <cellStyle name="40% — акцент3 102 2" xfId="7087" xr:uid="{76C2DCEC-1CA9-4C97-BF05-61B6FB5EFBDF}"/>
    <cellStyle name="40% — акцент3 103" xfId="2098" xr:uid="{00000000-0005-0000-0000-0000F5050000}"/>
    <cellStyle name="40% — акцент3 103 2" xfId="7107" xr:uid="{BACE8C42-97F5-43B4-B844-9EAD7C6A78ED}"/>
    <cellStyle name="40% — акцент3 104" xfId="2118" xr:uid="{00000000-0005-0000-0000-0000F6050000}"/>
    <cellStyle name="40% — акцент3 104 2" xfId="7127" xr:uid="{924E0179-C7A5-47A5-B347-C8D38096CA02}"/>
    <cellStyle name="40% — акцент3 105" xfId="2138" xr:uid="{00000000-0005-0000-0000-0000F7050000}"/>
    <cellStyle name="40% — акцент3 105 2" xfId="7147" xr:uid="{4CB653FC-29AE-4867-BFE9-3C71398E95E7}"/>
    <cellStyle name="40% — акцент3 106" xfId="2158" xr:uid="{00000000-0005-0000-0000-0000F8050000}"/>
    <cellStyle name="40% — акцент3 106 2" xfId="7167" xr:uid="{300A51C5-B7C8-4DA3-894E-F62940E40DDF}"/>
    <cellStyle name="40% — акцент3 107" xfId="2178" xr:uid="{00000000-0005-0000-0000-0000F9050000}"/>
    <cellStyle name="40% — акцент3 107 2" xfId="7187" xr:uid="{1CF6E013-AC38-4717-9A99-8BF807DCF3A9}"/>
    <cellStyle name="40% — акцент3 108" xfId="2198" xr:uid="{00000000-0005-0000-0000-0000FA050000}"/>
    <cellStyle name="40% — акцент3 108 2" xfId="7207" xr:uid="{6BB0B253-56F1-4010-AACE-AC2DC76E6070}"/>
    <cellStyle name="40% — акцент3 109" xfId="2218" xr:uid="{00000000-0005-0000-0000-0000FB050000}"/>
    <cellStyle name="40% — акцент3 109 2" xfId="7227" xr:uid="{AD4F81C1-DAD7-47E3-8055-4DEF1F201F40}"/>
    <cellStyle name="40% — акцент3 11" xfId="258" xr:uid="{00000000-0005-0000-0000-0000FC050000}"/>
    <cellStyle name="40% — акцент3 11 2" xfId="5267" xr:uid="{13188C9F-3C7A-4E9D-936F-DE6AA66B03C4}"/>
    <cellStyle name="40% — акцент3 110" xfId="2238" xr:uid="{00000000-0005-0000-0000-0000FD050000}"/>
    <cellStyle name="40% — акцент3 110 2" xfId="7247" xr:uid="{536F77DA-87DF-44C2-ABD3-012580536951}"/>
    <cellStyle name="40% — акцент3 111" xfId="2258" xr:uid="{00000000-0005-0000-0000-0000FE050000}"/>
    <cellStyle name="40% — акцент3 111 2" xfId="7267" xr:uid="{D4CFC5CB-CD3F-4C2F-AC18-4946304DBB51}"/>
    <cellStyle name="40% — акцент3 112" xfId="2278" xr:uid="{00000000-0005-0000-0000-0000FF050000}"/>
    <cellStyle name="40% — акцент3 112 2" xfId="7287" xr:uid="{E8244D2D-5DB5-4654-893B-6EA814118BD7}"/>
    <cellStyle name="40% — акцент3 113" xfId="2298" xr:uid="{00000000-0005-0000-0000-000000060000}"/>
    <cellStyle name="40% — акцент3 113 2" xfId="7307" xr:uid="{E9BAF13C-A16B-4685-BB39-B6DD8378EF0A}"/>
    <cellStyle name="40% — акцент3 114" xfId="2318" xr:uid="{00000000-0005-0000-0000-000001060000}"/>
    <cellStyle name="40% — акцент3 114 2" xfId="7327" xr:uid="{9722F66F-2D98-4B5E-AB63-88A2B82D557C}"/>
    <cellStyle name="40% — акцент3 115" xfId="2338" xr:uid="{00000000-0005-0000-0000-000002060000}"/>
    <cellStyle name="40% — акцент3 115 2" xfId="7347" xr:uid="{61DA42B8-E99A-4B06-9B98-9122E0BEFB48}"/>
    <cellStyle name="40% — акцент3 116" xfId="2358" xr:uid="{00000000-0005-0000-0000-000003060000}"/>
    <cellStyle name="40% — акцент3 116 2" xfId="7367" xr:uid="{028AEDEF-6A3A-4B06-9585-B76E2D60E43A}"/>
    <cellStyle name="40% — акцент3 117" xfId="2378" xr:uid="{00000000-0005-0000-0000-000004060000}"/>
    <cellStyle name="40% — акцент3 117 2" xfId="7387" xr:uid="{2AE13E92-335A-4ED1-9969-98DDED13883B}"/>
    <cellStyle name="40% — акцент3 118" xfId="2398" xr:uid="{00000000-0005-0000-0000-000005060000}"/>
    <cellStyle name="40% — акцент3 118 2" xfId="7407" xr:uid="{B317DC08-EFD7-419A-82CE-0C6BB34D5D7B}"/>
    <cellStyle name="40% — акцент3 119" xfId="2418" xr:uid="{00000000-0005-0000-0000-000006060000}"/>
    <cellStyle name="40% — акцент3 119 2" xfId="7427" xr:uid="{FC2E9C00-8ED6-4A82-B128-5419D7536CF8}"/>
    <cellStyle name="40% — акцент3 12" xfId="278" xr:uid="{00000000-0005-0000-0000-000007060000}"/>
    <cellStyle name="40% — акцент3 12 2" xfId="5287" xr:uid="{93977CC9-9E2F-4B6B-A3D2-9400860E39D7}"/>
    <cellStyle name="40% — акцент3 120" xfId="2438" xr:uid="{00000000-0005-0000-0000-000008060000}"/>
    <cellStyle name="40% — акцент3 120 2" xfId="7447" xr:uid="{404FB9CA-77FB-456A-BD92-EBCCA1F8905F}"/>
    <cellStyle name="40% — акцент3 121" xfId="2458" xr:uid="{00000000-0005-0000-0000-000009060000}"/>
    <cellStyle name="40% — акцент3 121 2" xfId="7467" xr:uid="{51B3E1B2-FD66-4606-8B64-BD11C80D2787}"/>
    <cellStyle name="40% — акцент3 122" xfId="2478" xr:uid="{00000000-0005-0000-0000-00000A060000}"/>
    <cellStyle name="40% — акцент3 122 2" xfId="7487" xr:uid="{C7537362-BF29-4D32-A82D-A1B2AD3DBA49}"/>
    <cellStyle name="40% — акцент3 123" xfId="2498" xr:uid="{00000000-0005-0000-0000-00000B060000}"/>
    <cellStyle name="40% — акцент3 123 2" xfId="7507" xr:uid="{E7673DB0-0021-4877-A0B6-531324EC49CA}"/>
    <cellStyle name="40% — акцент3 124" xfId="2518" xr:uid="{00000000-0005-0000-0000-00000C060000}"/>
    <cellStyle name="40% — акцент3 124 2" xfId="7527" xr:uid="{E09D3DEB-ABD1-4F2C-8FC1-87F583C8443F}"/>
    <cellStyle name="40% — акцент3 125" xfId="2538" xr:uid="{00000000-0005-0000-0000-00000D060000}"/>
    <cellStyle name="40% — акцент3 125 2" xfId="7547" xr:uid="{EB6CDD01-9402-4DD0-8FA4-92C6F4756FD7}"/>
    <cellStyle name="40% — акцент3 126" xfId="2558" xr:uid="{00000000-0005-0000-0000-00000E060000}"/>
    <cellStyle name="40% — акцент3 126 2" xfId="7567" xr:uid="{74159383-AB4A-4B8C-91C6-2277C9608126}"/>
    <cellStyle name="40% — акцент3 127" xfId="2578" xr:uid="{00000000-0005-0000-0000-00000F060000}"/>
    <cellStyle name="40% — акцент3 127 2" xfId="7587" xr:uid="{8B025366-AE84-4847-96CB-660CEC57EEDB}"/>
    <cellStyle name="40% — акцент3 128" xfId="2598" xr:uid="{00000000-0005-0000-0000-000010060000}"/>
    <cellStyle name="40% — акцент3 128 2" xfId="7607" xr:uid="{5C07D271-2AE5-415E-855D-EDF661DD0C19}"/>
    <cellStyle name="40% — акцент3 129" xfId="2618" xr:uid="{00000000-0005-0000-0000-000011060000}"/>
    <cellStyle name="40% — акцент3 129 2" xfId="7627" xr:uid="{8DDC1E71-A4BE-4DA1-ABAD-1B970CDFB058}"/>
    <cellStyle name="40% — акцент3 13" xfId="298" xr:uid="{00000000-0005-0000-0000-000012060000}"/>
    <cellStyle name="40% — акцент3 13 2" xfId="5307" xr:uid="{CAC2227A-3D00-4393-93CC-7A114B2E450A}"/>
    <cellStyle name="40% — акцент3 130" xfId="2638" xr:uid="{00000000-0005-0000-0000-000013060000}"/>
    <cellStyle name="40% — акцент3 130 2" xfId="7647" xr:uid="{624F331B-9663-42B3-AB57-747B0C5D461E}"/>
    <cellStyle name="40% — акцент3 131" xfId="2658" xr:uid="{00000000-0005-0000-0000-000014060000}"/>
    <cellStyle name="40% — акцент3 131 2" xfId="7667" xr:uid="{01183D57-D322-4D3F-BF98-09FAFA04D344}"/>
    <cellStyle name="40% — акцент3 132" xfId="2678" xr:uid="{00000000-0005-0000-0000-000015060000}"/>
    <cellStyle name="40% — акцент3 132 2" xfId="7687" xr:uid="{BA0BD9BD-08EF-4816-86D2-C320428710D8}"/>
    <cellStyle name="40% — акцент3 133" xfId="2698" xr:uid="{00000000-0005-0000-0000-000016060000}"/>
    <cellStyle name="40% — акцент3 133 2" xfId="7707" xr:uid="{64F0587F-25F3-4F2B-A61A-0BADB92A3193}"/>
    <cellStyle name="40% — акцент3 134" xfId="2718" xr:uid="{00000000-0005-0000-0000-000017060000}"/>
    <cellStyle name="40% — акцент3 134 2" xfId="7727" xr:uid="{EC02ADCD-B840-4D7D-B9E4-7EB064D5494F}"/>
    <cellStyle name="40% — акцент3 135" xfId="2738" xr:uid="{00000000-0005-0000-0000-000018060000}"/>
    <cellStyle name="40% — акцент3 135 2" xfId="7747" xr:uid="{ED972A38-B715-4F28-B901-C22424CA87DC}"/>
    <cellStyle name="40% — акцент3 136" xfId="2758" xr:uid="{00000000-0005-0000-0000-000019060000}"/>
    <cellStyle name="40% — акцент3 136 2" xfId="7767" xr:uid="{C7C8075C-56B3-444B-9B7C-A33B4259F7CD}"/>
    <cellStyle name="40% — акцент3 137" xfId="2779" xr:uid="{00000000-0005-0000-0000-00001A060000}"/>
    <cellStyle name="40% — акцент3 137 2" xfId="7788" xr:uid="{5D47C80C-FD9A-42C5-94CB-B94D6B753358}"/>
    <cellStyle name="40% — акцент3 138" xfId="2799" xr:uid="{00000000-0005-0000-0000-00001B060000}"/>
    <cellStyle name="40% — акцент3 138 2" xfId="7808" xr:uid="{76B8ABD2-C91D-4AA6-ACEC-652C4A9AD259}"/>
    <cellStyle name="40% — акцент3 139" xfId="2819" xr:uid="{00000000-0005-0000-0000-00001C060000}"/>
    <cellStyle name="40% — акцент3 139 2" xfId="7828" xr:uid="{901C87F1-95A5-4A05-9467-F84BDED67DC8}"/>
    <cellStyle name="40% — акцент3 14" xfId="318" xr:uid="{00000000-0005-0000-0000-00001D060000}"/>
    <cellStyle name="40% — акцент3 14 2" xfId="5327" xr:uid="{C5800B7A-E22F-4742-8814-2C2E3EFA8750}"/>
    <cellStyle name="40% — акцент3 140" xfId="2839" xr:uid="{00000000-0005-0000-0000-00001E060000}"/>
    <cellStyle name="40% — акцент3 140 2" xfId="7848" xr:uid="{156E8926-8688-49A2-AEFF-8DC97E7093AA}"/>
    <cellStyle name="40% — акцент3 141" xfId="2859" xr:uid="{00000000-0005-0000-0000-00001F060000}"/>
    <cellStyle name="40% — акцент3 141 2" xfId="7868" xr:uid="{3B420F22-4CAF-4AEC-B498-2ACA8BB999B8}"/>
    <cellStyle name="40% — акцент3 142" xfId="2879" xr:uid="{00000000-0005-0000-0000-000020060000}"/>
    <cellStyle name="40% — акцент3 142 2" xfId="7888" xr:uid="{43E79FD3-2136-4817-93FB-FCE43CAFA22C}"/>
    <cellStyle name="40% — акцент3 143" xfId="2899" xr:uid="{00000000-0005-0000-0000-000021060000}"/>
    <cellStyle name="40% — акцент3 143 2" xfId="7908" xr:uid="{B2E88DDE-C3B1-4282-BD4B-FF684B2382D3}"/>
    <cellStyle name="40% — акцент3 144" xfId="2919" xr:uid="{00000000-0005-0000-0000-000022060000}"/>
    <cellStyle name="40% — акцент3 144 2" xfId="7928" xr:uid="{7791E035-E2BE-469E-B1E7-5BE5AE377C4A}"/>
    <cellStyle name="40% — акцент3 145" xfId="2939" xr:uid="{00000000-0005-0000-0000-000023060000}"/>
    <cellStyle name="40% — акцент3 145 2" xfId="7948" xr:uid="{32C9E5B2-BC0F-4F98-8611-D6B7D031A6D5}"/>
    <cellStyle name="40% — акцент3 146" xfId="2959" xr:uid="{00000000-0005-0000-0000-000024060000}"/>
    <cellStyle name="40% — акцент3 146 2" xfId="7968" xr:uid="{02CB2AB4-33BB-4FA0-A817-5C103F9F0094}"/>
    <cellStyle name="40% — акцент3 147" xfId="2979" xr:uid="{00000000-0005-0000-0000-000025060000}"/>
    <cellStyle name="40% — акцент3 147 2" xfId="7988" xr:uid="{A1E1C894-F1A5-4457-9FCA-DA4E2B33870C}"/>
    <cellStyle name="40% — акцент3 148" xfId="2999" xr:uid="{00000000-0005-0000-0000-000026060000}"/>
    <cellStyle name="40% — акцент3 148 2" xfId="8008" xr:uid="{4DDD938E-FC1A-43D4-955E-F68F9ECF6378}"/>
    <cellStyle name="40% — акцент3 149" xfId="3019" xr:uid="{00000000-0005-0000-0000-000027060000}"/>
    <cellStyle name="40% — акцент3 149 2" xfId="8028" xr:uid="{87C7561B-4221-451F-8CB7-1598B53900C7}"/>
    <cellStyle name="40% — акцент3 15" xfId="338" xr:uid="{00000000-0005-0000-0000-000028060000}"/>
    <cellStyle name="40% — акцент3 15 2" xfId="5347" xr:uid="{6AF909D0-52C0-4F7E-AF6D-74DC48ED6098}"/>
    <cellStyle name="40% — акцент3 150" xfId="3039" xr:uid="{00000000-0005-0000-0000-000029060000}"/>
    <cellStyle name="40% — акцент3 150 2" xfId="8048" xr:uid="{E8C0C554-6840-41D3-8EE8-A7B734EA7E12}"/>
    <cellStyle name="40% — акцент3 151" xfId="3059" xr:uid="{00000000-0005-0000-0000-00002A060000}"/>
    <cellStyle name="40% — акцент3 151 2" xfId="8068" xr:uid="{EEE42D0B-23CA-493E-AF9A-5AF91D4D2EF9}"/>
    <cellStyle name="40% — акцент3 152" xfId="3079" xr:uid="{00000000-0005-0000-0000-00002B060000}"/>
    <cellStyle name="40% — акцент3 152 2" xfId="8088" xr:uid="{113DD276-4EC5-4E2A-A7B4-832A1E5003FB}"/>
    <cellStyle name="40% — акцент3 153" xfId="3099" xr:uid="{00000000-0005-0000-0000-00002C060000}"/>
    <cellStyle name="40% — акцент3 153 2" xfId="8108" xr:uid="{BE34F785-355C-4522-B937-0082DAF8DDB0}"/>
    <cellStyle name="40% — акцент3 154" xfId="3119" xr:uid="{00000000-0005-0000-0000-00002D060000}"/>
    <cellStyle name="40% — акцент3 154 2" xfId="8128" xr:uid="{2028B8AD-6701-439B-A3B5-732C2B222E23}"/>
    <cellStyle name="40% — акцент3 155" xfId="3139" xr:uid="{00000000-0005-0000-0000-00002E060000}"/>
    <cellStyle name="40% — акцент3 155 2" xfId="8148" xr:uid="{3C34F2FF-2325-42B4-9049-2866BF9918B7}"/>
    <cellStyle name="40% — акцент3 156" xfId="3159" xr:uid="{00000000-0005-0000-0000-00002F060000}"/>
    <cellStyle name="40% — акцент3 156 2" xfId="8168" xr:uid="{8308A39E-8A62-49C6-94F8-EE7DE4E2E873}"/>
    <cellStyle name="40% — акцент3 157" xfId="3179" xr:uid="{00000000-0005-0000-0000-000030060000}"/>
    <cellStyle name="40% — акцент3 157 2" xfId="8188" xr:uid="{73749E9B-77C0-4965-8BFB-D74A9E415324}"/>
    <cellStyle name="40% — акцент3 158" xfId="3199" xr:uid="{00000000-0005-0000-0000-000031060000}"/>
    <cellStyle name="40% — акцент3 158 2" xfId="8208" xr:uid="{061FCEC7-FB91-4E37-B9E4-6739F407FF2D}"/>
    <cellStyle name="40% — акцент3 159" xfId="3219" xr:uid="{00000000-0005-0000-0000-000032060000}"/>
    <cellStyle name="40% — акцент3 159 2" xfId="8228" xr:uid="{E85C9CE2-E7A9-4C09-86B3-889CA660A217}"/>
    <cellStyle name="40% — акцент3 16" xfId="358" xr:uid="{00000000-0005-0000-0000-000033060000}"/>
    <cellStyle name="40% — акцент3 16 2" xfId="5367" xr:uid="{4FD14370-5876-47B8-BA6F-41A3357C5232}"/>
    <cellStyle name="40% — акцент3 160" xfId="3239" xr:uid="{00000000-0005-0000-0000-000034060000}"/>
    <cellStyle name="40% — акцент3 160 2" xfId="8248" xr:uid="{FF30C29A-BC34-4E58-82E7-1193DC412DDC}"/>
    <cellStyle name="40% — акцент3 161" xfId="3259" xr:uid="{00000000-0005-0000-0000-000035060000}"/>
    <cellStyle name="40% — акцент3 161 2" xfId="8268" xr:uid="{C45E0AE8-92F7-44C1-9886-C83D920EACB0}"/>
    <cellStyle name="40% — акцент3 162" xfId="3279" xr:uid="{00000000-0005-0000-0000-000036060000}"/>
    <cellStyle name="40% — акцент3 162 2" xfId="8288" xr:uid="{5B70EC51-DC27-4094-8E87-1379D52BC10D}"/>
    <cellStyle name="40% — акцент3 163" xfId="3299" xr:uid="{00000000-0005-0000-0000-000037060000}"/>
    <cellStyle name="40% — акцент3 163 2" xfId="8308" xr:uid="{52F5DF24-B565-49AC-8E56-4E6B6973B804}"/>
    <cellStyle name="40% — акцент3 164" xfId="3319" xr:uid="{00000000-0005-0000-0000-000038060000}"/>
    <cellStyle name="40% — акцент3 164 2" xfId="8328" xr:uid="{5861FEF1-E6EB-4C93-87DA-20B8FE52E76A}"/>
    <cellStyle name="40% — акцент3 165" xfId="3339" xr:uid="{00000000-0005-0000-0000-000039060000}"/>
    <cellStyle name="40% — акцент3 165 2" xfId="8348" xr:uid="{EC785CC2-BB3F-487E-AD21-CAA5FC2B447C}"/>
    <cellStyle name="40% — акцент3 166" xfId="3359" xr:uid="{00000000-0005-0000-0000-00003A060000}"/>
    <cellStyle name="40% — акцент3 166 2" xfId="8368" xr:uid="{FAE700B7-854E-426B-B69E-0C8AB89146F7}"/>
    <cellStyle name="40% — акцент3 167" xfId="3379" xr:uid="{00000000-0005-0000-0000-00003B060000}"/>
    <cellStyle name="40% — акцент3 167 2" xfId="8388" xr:uid="{11672B1D-945C-4B00-918C-69A05CCB0471}"/>
    <cellStyle name="40% — акцент3 168" xfId="3399" xr:uid="{00000000-0005-0000-0000-00003C060000}"/>
    <cellStyle name="40% — акцент3 168 2" xfId="8408" xr:uid="{AD889112-16B4-479C-918A-E50B4F526943}"/>
    <cellStyle name="40% — акцент3 169" xfId="3419" xr:uid="{00000000-0005-0000-0000-00003D060000}"/>
    <cellStyle name="40% — акцент3 169 2" xfId="8428" xr:uid="{71FA74A1-D3F8-4E80-8353-693F4F7C3769}"/>
    <cellStyle name="40% — акцент3 17" xfId="378" xr:uid="{00000000-0005-0000-0000-00003E060000}"/>
    <cellStyle name="40% — акцент3 17 2" xfId="5387" xr:uid="{612E8AA1-74F8-47CB-B587-F131D1A948D3}"/>
    <cellStyle name="40% — акцент3 170" xfId="3439" xr:uid="{00000000-0005-0000-0000-00003F060000}"/>
    <cellStyle name="40% — акцент3 170 2" xfId="8448" xr:uid="{31367FFB-0D11-4244-8330-46696082928F}"/>
    <cellStyle name="40% — акцент3 171" xfId="3459" xr:uid="{00000000-0005-0000-0000-000040060000}"/>
    <cellStyle name="40% — акцент3 171 2" xfId="8468" xr:uid="{9BE2A533-AF64-4D17-8B54-951F2CB87903}"/>
    <cellStyle name="40% — акцент3 172" xfId="3479" xr:uid="{00000000-0005-0000-0000-000041060000}"/>
    <cellStyle name="40% — акцент3 172 2" xfId="8488" xr:uid="{7F8183DC-3185-4DA2-9E46-B32EF16E71F2}"/>
    <cellStyle name="40% — акцент3 173" xfId="3499" xr:uid="{00000000-0005-0000-0000-000042060000}"/>
    <cellStyle name="40% — акцент3 173 2" xfId="8508" xr:uid="{A5562996-0277-4166-97E2-2FC6FF57B774}"/>
    <cellStyle name="40% — акцент3 174" xfId="3519" xr:uid="{00000000-0005-0000-0000-000043060000}"/>
    <cellStyle name="40% — акцент3 174 2" xfId="8528" xr:uid="{6C3D10E1-A918-4AF6-ABBD-5C49CFE5D9E2}"/>
    <cellStyle name="40% — акцент3 175" xfId="3539" xr:uid="{00000000-0005-0000-0000-000044060000}"/>
    <cellStyle name="40% — акцент3 175 2" xfId="8548" xr:uid="{9BADA213-AD3F-4477-BC77-CD03864CB1C9}"/>
    <cellStyle name="40% — акцент3 176" xfId="3559" xr:uid="{00000000-0005-0000-0000-000045060000}"/>
    <cellStyle name="40% — акцент3 176 2" xfId="8568" xr:uid="{51964679-B9D4-4A82-87E9-AE75BC77D453}"/>
    <cellStyle name="40% — акцент3 177" xfId="3579" xr:uid="{00000000-0005-0000-0000-000046060000}"/>
    <cellStyle name="40% — акцент3 177 2" xfId="8588" xr:uid="{5944F8C7-0E27-4418-9061-9DFA2591A053}"/>
    <cellStyle name="40% — акцент3 178" xfId="3599" xr:uid="{00000000-0005-0000-0000-000047060000}"/>
    <cellStyle name="40% — акцент3 178 2" xfId="8608" xr:uid="{E6A90D8A-3858-47A7-91F8-DE26CF04772F}"/>
    <cellStyle name="40% — акцент3 179" xfId="3619" xr:uid="{00000000-0005-0000-0000-000048060000}"/>
    <cellStyle name="40% — акцент3 179 2" xfId="8628" xr:uid="{9DE1ED49-5796-493B-B672-42F60470B655}"/>
    <cellStyle name="40% — акцент3 18" xfId="398" xr:uid="{00000000-0005-0000-0000-000049060000}"/>
    <cellStyle name="40% — акцент3 18 2" xfId="5407" xr:uid="{B05100A4-6C2E-47D2-84C8-791A3817A5AA}"/>
    <cellStyle name="40% — акцент3 180" xfId="3639" xr:uid="{00000000-0005-0000-0000-00004A060000}"/>
    <cellStyle name="40% — акцент3 180 2" xfId="8648" xr:uid="{CED4E36F-3013-4546-B353-3491EF865414}"/>
    <cellStyle name="40% — акцент3 181" xfId="3659" xr:uid="{00000000-0005-0000-0000-00004B060000}"/>
    <cellStyle name="40% — акцент3 181 2" xfId="8668" xr:uid="{225D9FC6-EA2E-4038-9196-65F04E6F71CA}"/>
    <cellStyle name="40% — акцент3 182" xfId="3679" xr:uid="{00000000-0005-0000-0000-00004C060000}"/>
    <cellStyle name="40% — акцент3 182 2" xfId="8688" xr:uid="{A5798333-BAA2-4757-BA5D-37DC7C218D30}"/>
    <cellStyle name="40% — акцент3 183" xfId="3699" xr:uid="{00000000-0005-0000-0000-00004D060000}"/>
    <cellStyle name="40% — акцент3 183 2" xfId="8708" xr:uid="{9D240606-5C88-45FB-908B-22D07F7915A2}"/>
    <cellStyle name="40% — акцент3 184" xfId="3719" xr:uid="{00000000-0005-0000-0000-00004E060000}"/>
    <cellStyle name="40% — акцент3 184 2" xfId="8728" xr:uid="{8C36F13C-F2DD-45AB-B87F-6FD7C0872A94}"/>
    <cellStyle name="40% — акцент3 185" xfId="3739" xr:uid="{00000000-0005-0000-0000-00004F060000}"/>
    <cellStyle name="40% — акцент3 185 2" xfId="8748" xr:uid="{6894B1B9-4424-4EA4-B631-A937ED7651C0}"/>
    <cellStyle name="40% — акцент3 186" xfId="3759" xr:uid="{00000000-0005-0000-0000-000050060000}"/>
    <cellStyle name="40% — акцент3 186 2" xfId="8768" xr:uid="{8027533D-CF2F-42E0-BA28-5667E492C5F9}"/>
    <cellStyle name="40% — акцент3 187" xfId="3779" xr:uid="{00000000-0005-0000-0000-000051060000}"/>
    <cellStyle name="40% — акцент3 187 2" xfId="8788" xr:uid="{222BDC32-B83C-4772-9027-FBE4B33C6042}"/>
    <cellStyle name="40% — акцент3 188" xfId="3799" xr:uid="{00000000-0005-0000-0000-000052060000}"/>
    <cellStyle name="40% — акцент3 188 2" xfId="8808" xr:uid="{B4384C72-91B6-4A9A-A99C-61206FD6691B}"/>
    <cellStyle name="40% — акцент3 189" xfId="3819" xr:uid="{00000000-0005-0000-0000-000053060000}"/>
    <cellStyle name="40% — акцент3 189 2" xfId="8828" xr:uid="{5B5B07C6-64E7-46DA-9141-BB92720BEA92}"/>
    <cellStyle name="40% — акцент3 19" xfId="418" xr:uid="{00000000-0005-0000-0000-000054060000}"/>
    <cellStyle name="40% — акцент3 19 2" xfId="5427" xr:uid="{9637FA1B-4587-4500-A86E-DAB05E387CE0}"/>
    <cellStyle name="40% — акцент3 190" xfId="3839" xr:uid="{00000000-0005-0000-0000-000055060000}"/>
    <cellStyle name="40% — акцент3 190 2" xfId="8848" xr:uid="{F3939531-3DAB-4FCF-8B8D-C7F572AFDE00}"/>
    <cellStyle name="40% — акцент3 191" xfId="3859" xr:uid="{00000000-0005-0000-0000-0000140F0000}"/>
    <cellStyle name="40% — акцент3 191 2" xfId="8868" xr:uid="{E89DF5D0-434B-4008-A356-20B374AE8ED1}"/>
    <cellStyle name="40% — акцент3 192" xfId="3879" xr:uid="{00000000-0005-0000-0000-0000280F0000}"/>
    <cellStyle name="40% — акцент3 192 2" xfId="8888" xr:uid="{BE88B281-1E89-4416-A05F-3AE2DEDB53C8}"/>
    <cellStyle name="40% — акцент3 193" xfId="3899" xr:uid="{00000000-0005-0000-0000-00003C0F0000}"/>
    <cellStyle name="40% — акцент3 193 2" xfId="8908" xr:uid="{4423AA98-109F-49FF-A81E-A9C903F4E0DC}"/>
    <cellStyle name="40% — акцент3 194" xfId="3919" xr:uid="{00000000-0005-0000-0000-0000500F0000}"/>
    <cellStyle name="40% — акцент3 194 2" xfId="8928" xr:uid="{8E067F24-430A-497D-8EE9-99AEFDA0E87B}"/>
    <cellStyle name="40% — акцент3 195" xfId="3939" xr:uid="{00000000-0005-0000-0000-0000640F0000}"/>
    <cellStyle name="40% — акцент3 195 2" xfId="8948" xr:uid="{4494634B-9D44-43F6-B7B0-2902A555E405}"/>
    <cellStyle name="40% — акцент3 196" xfId="3959" xr:uid="{00000000-0005-0000-0000-0000780F0000}"/>
    <cellStyle name="40% — акцент3 196 2" xfId="8968" xr:uid="{E7252099-F054-4C32-B693-867D66BB2572}"/>
    <cellStyle name="40% — акцент3 197" xfId="3979" xr:uid="{00000000-0005-0000-0000-00008C0F0000}"/>
    <cellStyle name="40% — акцент3 197 2" xfId="8988" xr:uid="{24F7B137-80B6-4106-86A3-D98DA8956BA9}"/>
    <cellStyle name="40% — акцент3 198" xfId="3999" xr:uid="{00000000-0005-0000-0000-0000A00F0000}"/>
    <cellStyle name="40% — акцент3 198 2" xfId="9008" xr:uid="{2EADB58F-DA85-4CE2-BDAB-D909B60E9A92}"/>
    <cellStyle name="40% — акцент3 199" xfId="4019" xr:uid="{00000000-0005-0000-0000-0000B40F0000}"/>
    <cellStyle name="40% — акцент3 199 2" xfId="9028" xr:uid="{AA0BEE65-AE3E-4C69-A4B5-B52A72A59C6B}"/>
    <cellStyle name="40% — акцент3 2" xfId="75" xr:uid="{00000000-0005-0000-0000-000056060000}"/>
    <cellStyle name="40% — акцент3 2 2" xfId="5091" xr:uid="{7C2ABDBD-7CFE-4B88-9BEA-8761629D398A}"/>
    <cellStyle name="40% — акцент3 20" xfId="438" xr:uid="{00000000-0005-0000-0000-000057060000}"/>
    <cellStyle name="40% — акцент3 20 2" xfId="5447" xr:uid="{47A8572B-076E-4302-9E42-A844A4236ACB}"/>
    <cellStyle name="40% — акцент3 200" xfId="4039" xr:uid="{00000000-0005-0000-0000-0000C80F0000}"/>
    <cellStyle name="40% — акцент3 200 2" xfId="9048" xr:uid="{3D2329C5-0D41-4680-A189-2ABF963EB4B6}"/>
    <cellStyle name="40% — акцент3 201" xfId="4059" xr:uid="{00000000-0005-0000-0000-0000DC0F0000}"/>
    <cellStyle name="40% — акцент3 201 2" xfId="9068" xr:uid="{859B247B-DFBA-4C6A-9620-7A0A75247BEA}"/>
    <cellStyle name="40% — акцент3 202" xfId="4079" xr:uid="{00000000-0005-0000-0000-0000F00F0000}"/>
    <cellStyle name="40% — акцент3 202 2" xfId="9088" xr:uid="{FF514EAA-5755-4025-AED4-C81CB466D43B}"/>
    <cellStyle name="40% — акцент3 203" xfId="4099" xr:uid="{00000000-0005-0000-0000-000004100000}"/>
    <cellStyle name="40% — акцент3 203 2" xfId="9108" xr:uid="{E9B78A42-32DE-4609-AF4E-0D6EAEDEACB9}"/>
    <cellStyle name="40% — акцент3 204" xfId="4119" xr:uid="{00000000-0005-0000-0000-000018100000}"/>
    <cellStyle name="40% — акцент3 204 2" xfId="9128" xr:uid="{9FA5DCFD-8E99-4721-AFF3-2B429F387B31}"/>
    <cellStyle name="40% — акцент3 205" xfId="4139" xr:uid="{00000000-0005-0000-0000-00002C100000}"/>
    <cellStyle name="40% — акцент3 205 2" xfId="9148" xr:uid="{A1646EB1-A1D1-40ED-9050-725C9E915DEB}"/>
    <cellStyle name="40% — акцент3 206" xfId="4159" xr:uid="{00000000-0005-0000-0000-000040100000}"/>
    <cellStyle name="40% — акцент3 206 2" xfId="9168" xr:uid="{B3E75BB8-E41E-448D-9D5B-18EA3E44AA35}"/>
    <cellStyle name="40% — акцент3 207" xfId="4179" xr:uid="{00000000-0005-0000-0000-000054100000}"/>
    <cellStyle name="40% — акцент3 207 2" xfId="9188" xr:uid="{25BAA427-1996-438C-B48A-BD4A2ADBF4B4}"/>
    <cellStyle name="40% — акцент3 208" xfId="4199" xr:uid="{00000000-0005-0000-0000-000068100000}"/>
    <cellStyle name="40% — акцент3 208 2" xfId="9208" xr:uid="{E83C3A7B-CB62-4B37-ACF1-7E2B6812226C}"/>
    <cellStyle name="40% — акцент3 209" xfId="4219" xr:uid="{00000000-0005-0000-0000-00007C100000}"/>
    <cellStyle name="40% — акцент3 209 2" xfId="9228" xr:uid="{39684366-E0E5-4211-8C6D-53AE90A658C5}"/>
    <cellStyle name="40% — акцент3 21" xfId="458" xr:uid="{00000000-0005-0000-0000-000058060000}"/>
    <cellStyle name="40% — акцент3 21 2" xfId="5467" xr:uid="{CDDA03BF-1D38-4923-A755-00A7A033FB04}"/>
    <cellStyle name="40% — акцент3 210" xfId="4239" xr:uid="{00000000-0005-0000-0000-000090100000}"/>
    <cellStyle name="40% — акцент3 210 2" xfId="9248" xr:uid="{32598CFF-F474-4BB8-967B-B3449B2E4E2F}"/>
    <cellStyle name="40% — акцент3 211" xfId="4259" xr:uid="{00000000-0005-0000-0000-0000A4100000}"/>
    <cellStyle name="40% — акцент3 211 2" xfId="9268" xr:uid="{A2EF0ABB-132B-4C0C-9A59-CA550154C2DF}"/>
    <cellStyle name="40% — акцент3 212" xfId="4279" xr:uid="{00000000-0005-0000-0000-0000B8100000}"/>
    <cellStyle name="40% — акцент3 212 2" xfId="9288" xr:uid="{5057DCA2-FEC7-489C-ADD7-6F6FEB3432C0}"/>
    <cellStyle name="40% — акцент3 213" xfId="4299" xr:uid="{00000000-0005-0000-0000-0000CC100000}"/>
    <cellStyle name="40% — акцент3 213 2" xfId="9308" xr:uid="{1704869D-86E1-4ED8-B92D-3C73B5A118EB}"/>
    <cellStyle name="40% — акцент3 214" xfId="4319" xr:uid="{00000000-0005-0000-0000-0000E0100000}"/>
    <cellStyle name="40% — акцент3 214 2" xfId="9328" xr:uid="{CB0DABC7-775A-4BDF-82CB-1CB733FAC306}"/>
    <cellStyle name="40% — акцент3 215" xfId="4339" xr:uid="{00000000-0005-0000-0000-0000F4100000}"/>
    <cellStyle name="40% — акцент3 215 2" xfId="9348" xr:uid="{8EA74429-8482-49C3-BFC2-EBE24FDD907D}"/>
    <cellStyle name="40% — акцент3 216" xfId="4359" xr:uid="{00000000-0005-0000-0000-000008110000}"/>
    <cellStyle name="40% — акцент3 216 2" xfId="9368" xr:uid="{FF0D3F4F-2AB3-4ADB-A72C-4BC3ED5DC961}"/>
    <cellStyle name="40% — акцент3 217" xfId="4379" xr:uid="{00000000-0005-0000-0000-00001C110000}"/>
    <cellStyle name="40% — акцент3 217 2" xfId="9388" xr:uid="{3C165341-3DC4-4ED8-8FE9-38A192F27E9A}"/>
    <cellStyle name="40% — акцент3 218" xfId="4399" xr:uid="{00000000-0005-0000-0000-000030110000}"/>
    <cellStyle name="40% — акцент3 218 2" xfId="9408" xr:uid="{06477DAE-1794-45D0-8981-48B63DDDF31A}"/>
    <cellStyle name="40% — акцент3 219" xfId="4419" xr:uid="{00000000-0005-0000-0000-000044110000}"/>
    <cellStyle name="40% — акцент3 219 2" xfId="9428" xr:uid="{BD29911A-498D-4AC5-9793-5659FB83C26A}"/>
    <cellStyle name="40% — акцент3 22" xfId="478" xr:uid="{00000000-0005-0000-0000-000059060000}"/>
    <cellStyle name="40% — акцент3 22 2" xfId="5487" xr:uid="{D167A5AE-D209-4E5A-9DF8-EC3A80C449DA}"/>
    <cellStyle name="40% — акцент3 220" xfId="4439" xr:uid="{00000000-0005-0000-0000-000058110000}"/>
    <cellStyle name="40% — акцент3 220 2" xfId="9448" xr:uid="{DB321585-6846-40B9-AD0E-23C4C12D55AC}"/>
    <cellStyle name="40% — акцент3 221" xfId="4459" xr:uid="{00000000-0005-0000-0000-00006C110000}"/>
    <cellStyle name="40% — акцент3 221 2" xfId="9468" xr:uid="{1B1802F9-E5BA-4EED-B4C6-2D58A62E0BD0}"/>
    <cellStyle name="40% — акцент3 222" xfId="4479" xr:uid="{00000000-0005-0000-0000-000080110000}"/>
    <cellStyle name="40% — акцент3 222 2" xfId="9488" xr:uid="{675030FB-F8E7-4B1A-9105-B95B9B74A8FB}"/>
    <cellStyle name="40% — акцент3 223" xfId="4499" xr:uid="{00000000-0005-0000-0000-000094110000}"/>
    <cellStyle name="40% — акцент3 223 2" xfId="9508" xr:uid="{E97AA206-1C26-4407-8964-55894422123F}"/>
    <cellStyle name="40% — акцент3 224" xfId="4519" xr:uid="{00000000-0005-0000-0000-0000A8110000}"/>
    <cellStyle name="40% — акцент3 224 2" xfId="9528" xr:uid="{4500D6B0-C1ED-4B0A-8E9C-2BE5285FDF86}"/>
    <cellStyle name="40% — акцент3 225" xfId="4539" xr:uid="{00000000-0005-0000-0000-0000BC110000}"/>
    <cellStyle name="40% — акцент3 225 2" xfId="9548" xr:uid="{28E7D227-BE93-4EF2-9B33-33C08404E1F5}"/>
    <cellStyle name="40% — акцент3 226" xfId="4559" xr:uid="{00000000-0005-0000-0000-0000D0110000}"/>
    <cellStyle name="40% — акцент3 226 2" xfId="9568" xr:uid="{49D0B240-F8C4-4CF9-8935-A27289CE3F83}"/>
    <cellStyle name="40% — акцент3 227" xfId="4579" xr:uid="{00000000-0005-0000-0000-0000E4110000}"/>
    <cellStyle name="40% — акцент3 227 2" xfId="9588" xr:uid="{18491793-4442-4C39-A3A4-30A2C390FB45}"/>
    <cellStyle name="40% — акцент3 228" xfId="4599" xr:uid="{00000000-0005-0000-0000-0000F8110000}"/>
    <cellStyle name="40% — акцент3 228 2" xfId="9608" xr:uid="{5F95EABA-CF0E-4363-856A-827AD49E4858}"/>
    <cellStyle name="40% — акцент3 229" xfId="4619" xr:uid="{00000000-0005-0000-0000-00000C120000}"/>
    <cellStyle name="40% — акцент3 229 2" xfId="9628" xr:uid="{F2749E3A-43B1-4028-98A5-F3495759B773}"/>
    <cellStyle name="40% — акцент3 23" xfId="498" xr:uid="{00000000-0005-0000-0000-00005A060000}"/>
    <cellStyle name="40% — акцент3 23 2" xfId="5507" xr:uid="{C7C29ECC-0AFB-436E-A5E5-5AF4D7C7A10D}"/>
    <cellStyle name="40% — акцент3 230" xfId="4639" xr:uid="{00000000-0005-0000-0000-000020120000}"/>
    <cellStyle name="40% — акцент3 230 2" xfId="9648" xr:uid="{CF2CF5CB-C21C-4FAC-AC40-DC7BCB86D0EF}"/>
    <cellStyle name="40% — акцент3 231" xfId="4659" xr:uid="{00000000-0005-0000-0000-000034120000}"/>
    <cellStyle name="40% — акцент3 231 2" xfId="9668" xr:uid="{298C049F-170D-4276-A835-ECB2A3D772A3}"/>
    <cellStyle name="40% — акцент3 232" xfId="4679" xr:uid="{00000000-0005-0000-0000-000048120000}"/>
    <cellStyle name="40% — акцент3 232 2" xfId="9688" xr:uid="{ADA29041-04D3-4002-8A4E-AC70561C1443}"/>
    <cellStyle name="40% — акцент3 233" xfId="4699" xr:uid="{00000000-0005-0000-0000-00005C120000}"/>
    <cellStyle name="40% — акцент3 233 2" xfId="9708" xr:uid="{E9FE38A8-3A24-4A1F-8F7B-9D4AA3FAF928}"/>
    <cellStyle name="40% — акцент3 234" xfId="4719" xr:uid="{00000000-0005-0000-0000-000070120000}"/>
    <cellStyle name="40% — акцент3 234 2" xfId="9728" xr:uid="{CFD34716-04D1-4180-A2E2-5D8E38227AA0}"/>
    <cellStyle name="40% — акцент3 235" xfId="4739" xr:uid="{00000000-0005-0000-0000-000084120000}"/>
    <cellStyle name="40% — акцент3 235 2" xfId="9748" xr:uid="{C1DEEFB4-C0D2-41D5-B8BC-4A3B087D8B0A}"/>
    <cellStyle name="40% — акцент3 236" xfId="4759" xr:uid="{00000000-0005-0000-0000-000098120000}"/>
    <cellStyle name="40% — акцент3 236 2" xfId="9768" xr:uid="{A51ECC1C-DCAA-4086-8C67-DE563AA404E6}"/>
    <cellStyle name="40% — акцент3 237" xfId="4779" xr:uid="{00000000-0005-0000-0000-0000AC120000}"/>
    <cellStyle name="40% — акцент3 237 2" xfId="9788" xr:uid="{E7FDAAA4-6220-4F3F-BCE2-357F8B3003A3}"/>
    <cellStyle name="40% — акцент3 238" xfId="4799" xr:uid="{00000000-0005-0000-0000-0000C0120000}"/>
    <cellStyle name="40% — акцент3 238 2" xfId="9808" xr:uid="{998B05AD-C47A-4BC3-BB4D-631C52A1D461}"/>
    <cellStyle name="40% — акцент3 239" xfId="4819" xr:uid="{00000000-0005-0000-0000-0000D4120000}"/>
    <cellStyle name="40% — акцент3 239 2" xfId="9828" xr:uid="{C54E3F50-7EFE-4A64-85F2-53801499A04E}"/>
    <cellStyle name="40% — акцент3 24" xfId="518" xr:uid="{00000000-0005-0000-0000-00005B060000}"/>
    <cellStyle name="40% — акцент3 24 2" xfId="5527" xr:uid="{A64FB2D3-B6A7-4A78-BB10-65031430A7AE}"/>
    <cellStyle name="40% — акцент3 240" xfId="4839" xr:uid="{00000000-0005-0000-0000-0000E8120000}"/>
    <cellStyle name="40% — акцент3 240 2" xfId="9848" xr:uid="{B8197741-864D-4E48-B79B-D1716C19226D}"/>
    <cellStyle name="40% — акцент3 241" xfId="4859" xr:uid="{00000000-0005-0000-0000-0000FC120000}"/>
    <cellStyle name="40% — акцент3 241 2" xfId="9868" xr:uid="{08E0937E-9D97-4189-86E9-53DB2F9957FE}"/>
    <cellStyle name="40% — акцент3 242" xfId="4879" xr:uid="{00000000-0005-0000-0000-000010130000}"/>
    <cellStyle name="40% — акцент3 242 2" xfId="9888" xr:uid="{565FDCDE-CD54-4268-9B77-0DF94CCA5242}"/>
    <cellStyle name="40% — акцент3 243" xfId="4899" xr:uid="{00000000-0005-0000-0000-000024130000}"/>
    <cellStyle name="40% — акцент3 243 2" xfId="9908" xr:uid="{D119F3E5-C4E7-438D-A9D5-D4BD23E9B746}"/>
    <cellStyle name="40% — акцент3 244" xfId="4919" xr:uid="{00000000-0005-0000-0000-000038130000}"/>
    <cellStyle name="40% — акцент3 244 2" xfId="9928" xr:uid="{7435360C-8BA6-460F-8EC7-A8F1B81F748D}"/>
    <cellStyle name="40% — акцент3 245" xfId="4939" xr:uid="{00000000-0005-0000-0000-00004C130000}"/>
    <cellStyle name="40% — акцент3 245 2" xfId="9948" xr:uid="{34229283-8284-4F61-87D9-26385B0AD772}"/>
    <cellStyle name="40% — акцент3 246" xfId="4959" xr:uid="{00000000-0005-0000-0000-000060130000}"/>
    <cellStyle name="40% — акцент3 246 2" xfId="9968" xr:uid="{EE33D5E1-86A0-4461-985E-66BE2973D79C}"/>
    <cellStyle name="40% — акцент3 247" xfId="4979" xr:uid="{00000000-0005-0000-0000-000074130000}"/>
    <cellStyle name="40% — акцент3 247 2" xfId="9988" xr:uid="{DB83F30B-4B3C-487A-A2C9-1BD068BFCBEE}"/>
    <cellStyle name="40% — акцент3 248" xfId="4999" xr:uid="{00000000-0005-0000-0000-000088130000}"/>
    <cellStyle name="40% — акцент3 248 2" xfId="10008" xr:uid="{3AA80AF2-C278-4200-BE0B-9AB96DCAF301}"/>
    <cellStyle name="40% — акцент3 249" xfId="5019" xr:uid="{00000000-0005-0000-0000-00009C130000}"/>
    <cellStyle name="40% — акцент3 249 2" xfId="10028" xr:uid="{49E96205-87C7-4228-ACC2-3D913E35558E}"/>
    <cellStyle name="40% — акцент3 25" xfId="538" xr:uid="{00000000-0005-0000-0000-00005C060000}"/>
    <cellStyle name="40% — акцент3 25 2" xfId="5547" xr:uid="{075616CD-D75B-4A73-A299-F41C166B477F}"/>
    <cellStyle name="40% — акцент3 250" xfId="5039" xr:uid="{00000000-0005-0000-0000-0000B0130000}"/>
    <cellStyle name="40% — акцент3 250 2" xfId="10048" xr:uid="{742B4913-EC40-4402-BCF5-E465091F8C0F}"/>
    <cellStyle name="40% — акцент3 251" xfId="10068" xr:uid="{F80F1FF9-D330-4402-A824-43ABF8FC5C02}"/>
    <cellStyle name="40% — акцент3 252" xfId="10088" xr:uid="{61F765DE-A30A-4836-8F63-A99C0F6841CD}"/>
    <cellStyle name="40% — акцент3 253" xfId="10108" xr:uid="{B8D35EC9-ACDC-4826-B3F4-18D142F15F2F}"/>
    <cellStyle name="40% — акцент3 254" xfId="10128" xr:uid="{A7ACBC1D-CF7F-43ED-8C1A-DC8B6A84D30D}"/>
    <cellStyle name="40% — акцент3 255" xfId="10148" xr:uid="{E6AE5632-2C96-4152-8C93-03274085FF65}"/>
    <cellStyle name="40% — акцент3 256" xfId="10168" xr:uid="{44555A69-6E4F-48D7-8FE8-7286866503AB}"/>
    <cellStyle name="40% — акцент3 257" xfId="10188" xr:uid="{23910F0A-1C09-4FC9-BD1A-764D19B4D816}"/>
    <cellStyle name="40% — акцент3 258" xfId="10208" xr:uid="{BC55736B-A5E5-4C35-9494-CFC1719BFD65}"/>
    <cellStyle name="40% — акцент3 259" xfId="10228" xr:uid="{FA575845-541B-4B0E-8A9A-5B8D5912ED20}"/>
    <cellStyle name="40% — акцент3 26" xfId="558" xr:uid="{00000000-0005-0000-0000-00005D060000}"/>
    <cellStyle name="40% — акцент3 26 2" xfId="5567" xr:uid="{FC7CE149-EF69-4947-B742-E3384604AB3D}"/>
    <cellStyle name="40% — акцент3 260" xfId="10248" xr:uid="{0852077F-554D-46C8-AF70-5B58295238F7}"/>
    <cellStyle name="40% — акцент3 261" xfId="10268" xr:uid="{C6A700C8-F752-49BD-BEB7-55216499DC7D}"/>
    <cellStyle name="40% — акцент3 262" xfId="10288" xr:uid="{DCC5BA16-813B-46BC-922F-BCDA370530C2}"/>
    <cellStyle name="40% — акцент3 263" xfId="10308" xr:uid="{F3A0D307-95DB-4588-BCD9-064531C93AAF}"/>
    <cellStyle name="40% — акцент3 264" xfId="10328" xr:uid="{32EBAC1F-0123-48B6-9600-06D2450C656B}"/>
    <cellStyle name="40% — акцент3 265" xfId="10348" xr:uid="{331F0440-79A7-44D9-8A4C-A29EE65BC8C3}"/>
    <cellStyle name="40% — акцент3 266" xfId="10368" xr:uid="{9B9D398B-7421-47AC-B095-D03681CDB6D3}"/>
    <cellStyle name="40% — акцент3 267" xfId="10388" xr:uid="{7F22E93A-46D7-4D07-A856-34E5E8670D3C}"/>
    <cellStyle name="40% — акцент3 268" xfId="10408" xr:uid="{3FA11021-AAF5-48B5-A39E-15757DA61C60}"/>
    <cellStyle name="40% — акцент3 269" xfId="10428" xr:uid="{07D1DA64-B2F7-450B-8631-FB8210D06681}"/>
    <cellStyle name="40% — акцент3 27" xfId="578" xr:uid="{00000000-0005-0000-0000-00005E060000}"/>
    <cellStyle name="40% — акцент3 27 2" xfId="5587" xr:uid="{E390ADB4-84C5-4660-9FE2-758D59B9C920}"/>
    <cellStyle name="40% — акцент3 270" xfId="10448" xr:uid="{3AECE471-A6D0-4556-B5DA-408D7A811345}"/>
    <cellStyle name="40% — акцент3 271" xfId="10486" xr:uid="{D3959FAA-86CD-4101-8917-DD6A41594EE7}"/>
    <cellStyle name="40% — акцент3 272" xfId="10509" xr:uid="{D640D8BE-B1F3-4E03-B94F-C8E43D85DFA8}"/>
    <cellStyle name="40% — акцент3 273" xfId="10529" xr:uid="{0A63B64E-127A-4FBF-ACD9-1766330CA315}"/>
    <cellStyle name="40% — акцент3 274" xfId="10549" xr:uid="{3BB6CEB3-68AD-41A9-BF1C-ABA05FE02D73}"/>
    <cellStyle name="40% — акцент3 275" xfId="10569" xr:uid="{16D9FFC8-9DD6-4970-AD24-3D7ED5802275}"/>
    <cellStyle name="40% — акцент3 276" xfId="10589" xr:uid="{ED10B342-F0F3-49DD-BD0B-3F4DDEAC3D42}"/>
    <cellStyle name="40% — акцент3 277" xfId="10609" xr:uid="{752AD9C9-C143-4CB6-93C5-C468C2507950}"/>
    <cellStyle name="40% — акцент3 278" xfId="10629" xr:uid="{36806BD3-EC1D-4389-ABBD-B82C4C34F83B}"/>
    <cellStyle name="40% — акцент3 279" xfId="10649" xr:uid="{5AA36CB8-8CDD-4B57-88C3-6720C7C36649}"/>
    <cellStyle name="40% — акцент3 28" xfId="598" xr:uid="{00000000-0005-0000-0000-00005F060000}"/>
    <cellStyle name="40% — акцент3 28 2" xfId="5607" xr:uid="{A2B3BF81-B359-427D-ABBB-FDB27A476085}"/>
    <cellStyle name="40% — акцент3 280" xfId="10669" xr:uid="{34F9A154-8C3E-4A14-A849-F7FAEFD0ADAB}"/>
    <cellStyle name="40% — акцент3 281" xfId="10689" xr:uid="{588FD67E-301B-46B1-A56A-F65AEF735473}"/>
    <cellStyle name="40% — акцент3 282" xfId="10709" xr:uid="{04A41870-FE0E-45FC-A3C3-F5D2689ABED3}"/>
    <cellStyle name="40% — акцент3 283" xfId="10729" xr:uid="{DFCA3F58-CB66-4369-B21F-58AD18CCFD51}"/>
    <cellStyle name="40% — акцент3 284" xfId="10749" xr:uid="{3D13C232-163D-4A16-95B8-B406B6F29C80}"/>
    <cellStyle name="40% — акцент3 285" xfId="10769" xr:uid="{C3952B37-DEBE-423B-813F-899E46CB669A}"/>
    <cellStyle name="40% — акцент3 286" xfId="10789" xr:uid="{3951AC67-D622-4784-A7DE-B65CFB8B2069}"/>
    <cellStyle name="40% — акцент3 287" xfId="10809" xr:uid="{F013A28F-8527-47B1-92A4-EE1D65B74AC1}"/>
    <cellStyle name="40% — акцент3 288" xfId="10829" xr:uid="{AD94124F-F1EB-4E5E-B4EF-C3FF5DA51DC3}"/>
    <cellStyle name="40% — акцент3 289" xfId="10849" xr:uid="{3FFAD6EA-09D7-4545-B3E2-F38F74E9B5BA}"/>
    <cellStyle name="40% — акцент3 29" xfId="618" xr:uid="{00000000-0005-0000-0000-000060060000}"/>
    <cellStyle name="40% — акцент3 29 2" xfId="5627" xr:uid="{36A58F21-6CAA-48BB-B34F-8FB940048244}"/>
    <cellStyle name="40% — акцент3 290" xfId="10869" xr:uid="{C4F9366B-6DC8-4C27-96EB-01E0555B817B}"/>
    <cellStyle name="40% — акцент3 291" xfId="10889" xr:uid="{5500DF57-3697-4A65-828B-D0AB6507EDB4}"/>
    <cellStyle name="40% — акцент3 292" xfId="10909" xr:uid="{E0A9D745-AD5F-4143-A2C2-A58516B6FA4E}"/>
    <cellStyle name="40% — акцент3 293" xfId="10929" xr:uid="{4A8062B6-B73F-432D-BD1F-49ABDA5C8946}"/>
    <cellStyle name="40% — акцент3 294" xfId="10949" xr:uid="{0E661378-CC18-4050-A321-9D447B0F6F4B}"/>
    <cellStyle name="40% — акцент3 295" xfId="10969" xr:uid="{447B11AA-8C64-48B1-BCBC-6570BBF91B44}"/>
    <cellStyle name="40% — акцент3 296" xfId="10989" xr:uid="{D1A5AFE0-C6FA-4636-8FF6-4719D50A2019}"/>
    <cellStyle name="40% — акцент3 297" xfId="11009" xr:uid="{1848B4DE-50BA-412A-99E4-55CB8006FC57}"/>
    <cellStyle name="40% — акцент3 298" xfId="11029" xr:uid="{0D10D737-D2D3-4F22-8692-7D8F939E7C07}"/>
    <cellStyle name="40% — акцент3 299" xfId="11049" xr:uid="{5E3EE18F-360F-4C5C-A772-59FD42698699}"/>
    <cellStyle name="40% — акцент3 3" xfId="98" xr:uid="{00000000-0005-0000-0000-000061060000}"/>
    <cellStyle name="40% — акцент3 3 2" xfId="5107" xr:uid="{AE9B355A-ED9E-40DE-B765-A92F27E15966}"/>
    <cellStyle name="40% — акцент3 30" xfId="638" xr:uid="{00000000-0005-0000-0000-000062060000}"/>
    <cellStyle name="40% — акцент3 30 2" xfId="5647" xr:uid="{FC82DEDB-40C3-4AC9-90BF-C261222A8B0F}"/>
    <cellStyle name="40% — акцент3 300" xfId="11069" xr:uid="{6F67DCC6-F5BE-445C-B10B-A0878DE49350}"/>
    <cellStyle name="40% — акцент3 301" xfId="11089" xr:uid="{3A4BD05F-D8E9-4F71-B6AF-DE525B1B824D}"/>
    <cellStyle name="40% — акцент3 302" xfId="11109" xr:uid="{CC789EDB-38E1-4AED-B176-EF0DE6D3369F}"/>
    <cellStyle name="40% — акцент3 303" xfId="11129" xr:uid="{34055F8D-283F-4D6B-8BD6-635A50BAEA50}"/>
    <cellStyle name="40% — акцент3 304" xfId="11149" xr:uid="{E1F04362-702E-4D7A-8271-2B4AD6874B74}"/>
    <cellStyle name="40% — акцент3 305" xfId="11169" xr:uid="{BC1482CF-9B09-47D1-AF95-9DA34F1ABFB2}"/>
    <cellStyle name="40% — акцент3 306" xfId="11189" xr:uid="{9838873A-33DA-463B-838F-8BEC73844EB1}"/>
    <cellStyle name="40% — акцент3 307" xfId="11209" xr:uid="{A89FD942-FC15-45A1-BB6F-5187480DB103}"/>
    <cellStyle name="40% — акцент3 308" xfId="11229" xr:uid="{3BDB2544-BEB3-4CC7-A35E-E3181D7262CF}"/>
    <cellStyle name="40% — акцент3 309" xfId="11249" xr:uid="{D8952570-471E-45C9-88D7-70B9E4B1CED1}"/>
    <cellStyle name="40% — акцент3 31" xfId="658" xr:uid="{00000000-0005-0000-0000-000063060000}"/>
    <cellStyle name="40% — акцент3 31 2" xfId="5667" xr:uid="{0B4A336C-A5D5-4AA3-A2A9-92921A009C08}"/>
    <cellStyle name="40% — акцент3 310" xfId="11269" xr:uid="{F75E72AA-F0BC-4948-9653-A8909E27CC73}"/>
    <cellStyle name="40% — акцент3 311" xfId="11289" xr:uid="{154FDA7C-0F5A-4D13-9C50-EB1DAF7B7F96}"/>
    <cellStyle name="40% — акцент3 312" xfId="11309" xr:uid="{CF3A3781-0EB0-4232-87D8-E8F538EEBB1E}"/>
    <cellStyle name="40% — акцент3 313" xfId="11329" xr:uid="{FF389B43-46B7-42C1-8B0E-75C90F87214A}"/>
    <cellStyle name="40% — акцент3 314" xfId="11349" xr:uid="{47C08158-E35F-4881-AD58-53E2CA210166}"/>
    <cellStyle name="40% — акцент3 315" xfId="11369" xr:uid="{D196BC27-77CD-4C37-B2C3-2A236CD99184}"/>
    <cellStyle name="40% — акцент3 316" xfId="11389" xr:uid="{DEAE3D7C-693E-465A-B4D9-4B7DD9C12825}"/>
    <cellStyle name="40% — акцент3 317" xfId="11409" xr:uid="{B947703A-8ABB-4DEA-B599-BA56E0399553}"/>
    <cellStyle name="40% — акцент3 318" xfId="11429" xr:uid="{6D0C84E7-716A-413A-8D1A-3D20C15C0E73}"/>
    <cellStyle name="40% — акцент3 319" xfId="11449" xr:uid="{1D906FB7-3424-4734-A14D-601C93A49B45}"/>
    <cellStyle name="40% — акцент3 32" xfId="678" xr:uid="{00000000-0005-0000-0000-000064060000}"/>
    <cellStyle name="40% — акцент3 32 2" xfId="5687" xr:uid="{FCD6A1EF-93F3-4FC8-BEB3-D9C5FD086572}"/>
    <cellStyle name="40% — акцент3 320" xfId="11469" xr:uid="{77ED547D-D15E-4476-9B6B-34D535B52472}"/>
    <cellStyle name="40% — акцент3 321" xfId="11489" xr:uid="{8CA2084F-7971-4086-9BE1-B239E98FC7B3}"/>
    <cellStyle name="40% — акцент3 322" xfId="11509" xr:uid="{206F0BF9-A14A-4C94-AAE8-B4A4C3E56010}"/>
    <cellStyle name="40% — акцент3 323" xfId="11529" xr:uid="{13BBA24D-04C3-449C-AEAD-233B9D3EE77E}"/>
    <cellStyle name="40% — акцент3 324" xfId="11549" xr:uid="{052F410F-DF83-403E-A711-1F6408436E4D}"/>
    <cellStyle name="40% — акцент3 325" xfId="11569" xr:uid="{17191D03-6D10-41C5-8186-13C8892D2BF5}"/>
    <cellStyle name="40% — акцент3 326" xfId="11589" xr:uid="{F4242398-B5CA-42CB-BE5D-C580A9B64CCB}"/>
    <cellStyle name="40% — акцент3 327" xfId="11609" xr:uid="{3BE0AD2D-D801-4169-B559-ADA01D3747F2}"/>
    <cellStyle name="40% — акцент3 328" xfId="11629" xr:uid="{A11F512F-92FE-4022-846E-F1BFE3FAB261}"/>
    <cellStyle name="40% — акцент3 329" xfId="11649" xr:uid="{395E9574-AEB1-4138-B901-CAD13214C132}"/>
    <cellStyle name="40% — акцент3 33" xfId="698" xr:uid="{00000000-0005-0000-0000-000065060000}"/>
    <cellStyle name="40% — акцент3 33 2" xfId="5707" xr:uid="{3ABB12BF-2BC4-45F0-9F47-57008539D870}"/>
    <cellStyle name="40% — акцент3 330" xfId="11669" xr:uid="{FFE6C3C9-049B-4B8F-AF01-CF83E0F58840}"/>
    <cellStyle name="40% — акцент3 331" xfId="11689" xr:uid="{12D537CD-224F-4030-B205-9191AFCF383E}"/>
    <cellStyle name="40% — акцент3 332" xfId="11709" xr:uid="{5B0EB26B-933D-4CE3-811A-197A26DF2C32}"/>
    <cellStyle name="40% — акцент3 333" xfId="11729" xr:uid="{A9EE0239-37F7-4808-82CD-4D8D0D82138A}"/>
    <cellStyle name="40% — акцент3 334" xfId="11749" xr:uid="{37FD898E-C601-4D5E-9A7F-4D46DA74FE76}"/>
    <cellStyle name="40% — акцент3 335" xfId="11769" xr:uid="{EBE35BA1-4444-4B64-9396-3AEF548A5EBA}"/>
    <cellStyle name="40% — акцент3 336" xfId="11789" xr:uid="{E8C20536-C40D-40E3-9021-9C220B79A736}"/>
    <cellStyle name="40% — акцент3 337" xfId="11809" xr:uid="{E88AE43F-ED5D-482E-88C3-AE659A359D9C}"/>
    <cellStyle name="40% — акцент3 338" xfId="11829" xr:uid="{4BDFC65A-527A-413D-9A66-945E4E2B0295}"/>
    <cellStyle name="40% — акцент3 339" xfId="11849" xr:uid="{063D1CBA-81EB-4ADD-9D03-C0362A464C9D}"/>
    <cellStyle name="40% — акцент3 34" xfId="718" xr:uid="{00000000-0005-0000-0000-000066060000}"/>
    <cellStyle name="40% — акцент3 34 2" xfId="5727" xr:uid="{F087AD68-7397-46C5-B09F-F20988F69287}"/>
    <cellStyle name="40% — акцент3 340" xfId="11869" xr:uid="{AFE46176-900A-4EE6-80F2-2495F1CEFA03}"/>
    <cellStyle name="40% — акцент3 341" xfId="11889" xr:uid="{83C9BCB9-1C78-466E-9017-541121EAEB58}"/>
    <cellStyle name="40% — акцент3 342" xfId="11909" xr:uid="{79AC3688-0F84-44F1-800B-8336D8DDD5D3}"/>
    <cellStyle name="40% — акцент3 343" xfId="11929" xr:uid="{D6815B24-7FA1-4188-ACE0-2BA757AA6A10}"/>
    <cellStyle name="40% — акцент3 344" xfId="11949" xr:uid="{17F076B8-EE98-49C5-B5C1-9D8102BC5FDF}"/>
    <cellStyle name="40% — акцент3 345" xfId="11969" xr:uid="{A8BD11D3-F657-4C48-8F29-6C1F9FE0CE03}"/>
    <cellStyle name="40% — акцент3 346" xfId="11989" xr:uid="{0C238148-3FA1-4FC1-A982-9386C76D65C4}"/>
    <cellStyle name="40% — акцент3 347" xfId="12009" xr:uid="{FAC586E7-EA7D-4237-9D44-DCBC03C8FDFE}"/>
    <cellStyle name="40% — акцент3 348" xfId="12029" xr:uid="{4FFE6469-A667-41A1-8492-BAC12FD60A37}"/>
    <cellStyle name="40% — акцент3 349" xfId="12049" xr:uid="{0973A66E-C336-4BB0-B9B2-6FEF3C8CA25B}"/>
    <cellStyle name="40% — акцент3 35" xfId="738" xr:uid="{00000000-0005-0000-0000-000067060000}"/>
    <cellStyle name="40% — акцент3 35 2" xfId="5747" xr:uid="{79ED3579-6C01-4A71-9DCE-DC6A8E64ACD5}"/>
    <cellStyle name="40% — акцент3 350" xfId="12069" xr:uid="{C1958DF3-F86E-4382-BF5C-04F0872C8AF9}"/>
    <cellStyle name="40% — акцент3 351" xfId="12089" xr:uid="{44101E43-4C7C-4E85-915B-399E0C99FB02}"/>
    <cellStyle name="40% — акцент3 352" xfId="12109" xr:uid="{D5379B46-CF30-4A15-B1F2-68C9A25386DC}"/>
    <cellStyle name="40% — акцент3 353" xfId="12129" xr:uid="{F6DEEA41-1805-4CDF-A8F9-53332C60C63B}"/>
    <cellStyle name="40% — акцент3 354" xfId="12149" xr:uid="{CF262C27-529D-49D7-BB58-3E702FF69A52}"/>
    <cellStyle name="40% — акцент3 355" xfId="12169" xr:uid="{5B2B61DB-9B6E-4481-9A41-FE81205E7427}"/>
    <cellStyle name="40% — акцент3 356" xfId="12189" xr:uid="{9923E26C-6065-4D4A-9CB2-4FB5F980544B}"/>
    <cellStyle name="40% — акцент3 357" xfId="12209" xr:uid="{2C5AD937-9580-4BA1-9ED3-4D7DCACAA6FE}"/>
    <cellStyle name="40% — акцент3 358" xfId="12229" xr:uid="{64F935A1-3479-403A-8FBE-36245AA05F89}"/>
    <cellStyle name="40% — акцент3 359" xfId="12249" xr:uid="{2C1E8692-D401-4D7C-93ED-EA0A15CB7DAF}"/>
    <cellStyle name="40% — акцент3 36" xfId="758" xr:uid="{00000000-0005-0000-0000-000068060000}"/>
    <cellStyle name="40% — акцент3 36 2" xfId="5767" xr:uid="{1DE76E0D-7806-4BB5-A0AB-F376E91028CC}"/>
    <cellStyle name="40% — акцент3 360" xfId="12269" xr:uid="{2AF5F3A0-CCD0-413F-852B-FE8A12281419}"/>
    <cellStyle name="40% — акцент3 361" xfId="12289" xr:uid="{AF2112B2-9C35-4D0D-830B-E0776780A293}"/>
    <cellStyle name="40% — акцент3 362" xfId="12309" xr:uid="{D31A011D-9393-4E73-8DF4-CC480EC29866}"/>
    <cellStyle name="40% — акцент3 363" xfId="12329" xr:uid="{BE14AB1F-6C1F-4769-B60B-45CE775FA316}"/>
    <cellStyle name="40% — акцент3 364" xfId="12349" xr:uid="{F45D4660-A580-45D9-B10E-A6FF4DDB99F8}"/>
    <cellStyle name="40% — акцент3 365" xfId="12369" xr:uid="{FAE0F3D3-E2F0-4CB3-8EC7-86BF116BFA32}"/>
    <cellStyle name="40% — акцент3 366" xfId="5060" xr:uid="{D1A71857-4B26-4CB7-AEFF-EA84F601C344}"/>
    <cellStyle name="40% — акцент3 37" xfId="778" xr:uid="{00000000-0005-0000-0000-000069060000}"/>
    <cellStyle name="40% — акцент3 37 2" xfId="5787" xr:uid="{2B119041-48FA-4486-AC8D-1A2FB6ED695D}"/>
    <cellStyle name="40% — акцент3 38" xfId="798" xr:uid="{00000000-0005-0000-0000-00006A060000}"/>
    <cellStyle name="40% — акцент3 38 2" xfId="5807" xr:uid="{3DFADB09-6782-4810-9597-D05FDB4CAC2B}"/>
    <cellStyle name="40% — акцент3 39" xfId="818" xr:uid="{00000000-0005-0000-0000-00006B060000}"/>
    <cellStyle name="40% — акцент3 39 2" xfId="5827" xr:uid="{B47F67AC-B4ED-4816-B6FA-33B0997F9C50}"/>
    <cellStyle name="40% — акцент3 4" xfId="118" xr:uid="{00000000-0005-0000-0000-00006C060000}"/>
    <cellStyle name="40% — акцент3 4 2" xfId="5127" xr:uid="{E25CACC2-608D-491F-B318-1D1D0B4B2F5D}"/>
    <cellStyle name="40% — акцент3 40" xfId="838" xr:uid="{00000000-0005-0000-0000-00006D060000}"/>
    <cellStyle name="40% — акцент3 40 2" xfId="5847" xr:uid="{9691E97E-4A8A-484F-A464-39E4AADE4C05}"/>
    <cellStyle name="40% — акцент3 41" xfId="858" xr:uid="{00000000-0005-0000-0000-00006E060000}"/>
    <cellStyle name="40% — акцент3 41 2" xfId="5867" xr:uid="{39C10462-024F-4D1E-8092-8C11E8553FA0}"/>
    <cellStyle name="40% — акцент3 42" xfId="878" xr:uid="{00000000-0005-0000-0000-00006F060000}"/>
    <cellStyle name="40% — акцент3 42 2" xfId="5887" xr:uid="{0F678D1C-8AB9-4199-93F4-2D731BFDFA63}"/>
    <cellStyle name="40% — акцент3 43" xfId="898" xr:uid="{00000000-0005-0000-0000-000070060000}"/>
    <cellStyle name="40% — акцент3 43 2" xfId="5907" xr:uid="{F2952A96-6692-4021-853F-96746A8CC8D3}"/>
    <cellStyle name="40% — акцент3 44" xfId="918" xr:uid="{00000000-0005-0000-0000-000071060000}"/>
    <cellStyle name="40% — акцент3 44 2" xfId="5927" xr:uid="{2DF41ECA-CAEA-4C41-ACC1-1DEA2DDC761F}"/>
    <cellStyle name="40% — акцент3 45" xfId="938" xr:uid="{00000000-0005-0000-0000-000072060000}"/>
    <cellStyle name="40% — акцент3 45 2" xfId="5947" xr:uid="{0532AE12-CABC-4C06-B1B4-8006BFEB800A}"/>
    <cellStyle name="40% — акцент3 46" xfId="958" xr:uid="{00000000-0005-0000-0000-000073060000}"/>
    <cellStyle name="40% — акцент3 46 2" xfId="5967" xr:uid="{F1003906-A4D3-43EF-B1EB-3BCE86792C2B}"/>
    <cellStyle name="40% — акцент3 47" xfId="978" xr:uid="{00000000-0005-0000-0000-000074060000}"/>
    <cellStyle name="40% — акцент3 47 2" xfId="5987" xr:uid="{0E0C62FE-085E-437F-82B3-82A1890EBCFB}"/>
    <cellStyle name="40% — акцент3 48" xfId="998" xr:uid="{00000000-0005-0000-0000-000075060000}"/>
    <cellStyle name="40% — акцент3 48 2" xfId="6007" xr:uid="{1A154202-925E-4420-AD2E-75536DAF4F68}"/>
    <cellStyle name="40% — акцент3 49" xfId="1018" xr:uid="{00000000-0005-0000-0000-000076060000}"/>
    <cellStyle name="40% — акцент3 49 2" xfId="6027" xr:uid="{E43B6235-01DC-4FE1-B450-AE9084FE430D}"/>
    <cellStyle name="40% — акцент3 5" xfId="138" xr:uid="{00000000-0005-0000-0000-000077060000}"/>
    <cellStyle name="40% — акцент3 5 2" xfId="5147" xr:uid="{728D8B59-2755-4918-B17F-F9B83F1D4425}"/>
    <cellStyle name="40% — акцент3 50" xfId="1038" xr:uid="{00000000-0005-0000-0000-000078060000}"/>
    <cellStyle name="40% — акцент3 50 2" xfId="6047" xr:uid="{968E56B9-7E48-48AC-955C-1F452D8C0C92}"/>
    <cellStyle name="40% — акцент3 51" xfId="1058" xr:uid="{00000000-0005-0000-0000-000079060000}"/>
    <cellStyle name="40% — акцент3 51 2" xfId="6067" xr:uid="{41B7CFA2-8546-4FFA-9B09-8542D88BA566}"/>
    <cellStyle name="40% — акцент3 52" xfId="1078" xr:uid="{00000000-0005-0000-0000-00007A060000}"/>
    <cellStyle name="40% — акцент3 52 2" xfId="6087" xr:uid="{F741F862-B520-4BEA-8309-B71A668312DA}"/>
    <cellStyle name="40% — акцент3 53" xfId="1098" xr:uid="{00000000-0005-0000-0000-00007B060000}"/>
    <cellStyle name="40% — акцент3 53 2" xfId="6107" xr:uid="{87DEBFE1-04E2-4B0C-AF43-6EF7F772BFD8}"/>
    <cellStyle name="40% — акцент3 54" xfId="1118" xr:uid="{00000000-0005-0000-0000-00007C060000}"/>
    <cellStyle name="40% — акцент3 54 2" xfId="6127" xr:uid="{F7C0C0A8-332F-4463-A84D-35ED8090FAB8}"/>
    <cellStyle name="40% — акцент3 55" xfId="1138" xr:uid="{00000000-0005-0000-0000-00007D060000}"/>
    <cellStyle name="40% — акцент3 55 2" xfId="6147" xr:uid="{B264E5C1-B369-48A7-BB85-296FA487CEFA}"/>
    <cellStyle name="40% — акцент3 56" xfId="1158" xr:uid="{00000000-0005-0000-0000-00007E060000}"/>
    <cellStyle name="40% — акцент3 56 2" xfId="6167" xr:uid="{496D885C-A955-4229-8038-A45F8329AAA9}"/>
    <cellStyle name="40% — акцент3 57" xfId="1178" xr:uid="{00000000-0005-0000-0000-00007F060000}"/>
    <cellStyle name="40% — акцент3 57 2" xfId="6187" xr:uid="{2184C7BA-9506-4B0C-82E1-976381F8A6DC}"/>
    <cellStyle name="40% — акцент3 58" xfId="1198" xr:uid="{00000000-0005-0000-0000-000080060000}"/>
    <cellStyle name="40% — акцент3 58 2" xfId="6207" xr:uid="{4B3B8718-9800-49A9-888E-9E0CF576C929}"/>
    <cellStyle name="40% — акцент3 59" xfId="1218" xr:uid="{00000000-0005-0000-0000-000081060000}"/>
    <cellStyle name="40% — акцент3 59 2" xfId="6227" xr:uid="{E95C6634-A288-46D4-89B9-4E5AA186D602}"/>
    <cellStyle name="40% — акцент3 6" xfId="158" xr:uid="{00000000-0005-0000-0000-000082060000}"/>
    <cellStyle name="40% — акцент3 6 2" xfId="5167" xr:uid="{CF092B3A-8255-4D3B-8180-FB02466C46E6}"/>
    <cellStyle name="40% — акцент3 60" xfId="1238" xr:uid="{00000000-0005-0000-0000-000083060000}"/>
    <cellStyle name="40% — акцент3 60 2" xfId="6247" xr:uid="{59629A48-13C8-4958-948D-1375D8214AED}"/>
    <cellStyle name="40% — акцент3 61" xfId="1258" xr:uid="{00000000-0005-0000-0000-000084060000}"/>
    <cellStyle name="40% — акцент3 61 2" xfId="6267" xr:uid="{1C4FE958-F0B6-435A-92B4-4224AC249F62}"/>
    <cellStyle name="40% — акцент3 62" xfId="1278" xr:uid="{00000000-0005-0000-0000-000085060000}"/>
    <cellStyle name="40% — акцент3 62 2" xfId="6287" xr:uid="{DA0586B9-0A5D-4735-A036-2514102B6D62}"/>
    <cellStyle name="40% — акцент3 63" xfId="1298" xr:uid="{00000000-0005-0000-0000-000086060000}"/>
    <cellStyle name="40% — акцент3 63 2" xfId="6307" xr:uid="{3261499C-FABB-47B3-A619-9F2FDA39A2A8}"/>
    <cellStyle name="40% — акцент3 64" xfId="1318" xr:uid="{00000000-0005-0000-0000-000087060000}"/>
    <cellStyle name="40% — акцент3 64 2" xfId="6327" xr:uid="{9D48473E-967B-4B3F-ABD8-0ABF1B1008C4}"/>
    <cellStyle name="40% — акцент3 65" xfId="1338" xr:uid="{00000000-0005-0000-0000-000088060000}"/>
    <cellStyle name="40% — акцент3 65 2" xfId="6347" xr:uid="{EC7551F7-A85E-44BE-BCAF-23BC99C2F4D2}"/>
    <cellStyle name="40% — акцент3 66" xfId="1358" xr:uid="{00000000-0005-0000-0000-000089060000}"/>
    <cellStyle name="40% — акцент3 66 2" xfId="6367" xr:uid="{9AC10D07-B4BD-40C2-90C9-A53F930DF69B}"/>
    <cellStyle name="40% — акцент3 67" xfId="1378" xr:uid="{00000000-0005-0000-0000-00008A060000}"/>
    <cellStyle name="40% — акцент3 67 2" xfId="6387" xr:uid="{ACBCEA28-4F06-44AA-96D0-0F5BC1F6945E}"/>
    <cellStyle name="40% — акцент3 68" xfId="1398" xr:uid="{00000000-0005-0000-0000-00008B060000}"/>
    <cellStyle name="40% — акцент3 68 2" xfId="6407" xr:uid="{604833E4-D0C9-4949-800B-522DE1237BD5}"/>
    <cellStyle name="40% — акцент3 69" xfId="1418" xr:uid="{00000000-0005-0000-0000-00008C060000}"/>
    <cellStyle name="40% — акцент3 69 2" xfId="6427" xr:uid="{9F15A27F-10CB-42AD-8060-38D37A04DC1A}"/>
    <cellStyle name="40% — акцент3 7" xfId="178" xr:uid="{00000000-0005-0000-0000-00008D060000}"/>
    <cellStyle name="40% — акцент3 7 2" xfId="5187" xr:uid="{0BFB0891-08CC-4CA1-B421-7172A6BFC4CA}"/>
    <cellStyle name="40% — акцент3 70" xfId="1438" xr:uid="{00000000-0005-0000-0000-00008E060000}"/>
    <cellStyle name="40% — акцент3 70 2" xfId="6447" xr:uid="{EBF9B9BB-A3D5-4280-9631-4E07D780CC16}"/>
    <cellStyle name="40% — акцент3 71" xfId="1458" xr:uid="{00000000-0005-0000-0000-00008F060000}"/>
    <cellStyle name="40% — акцент3 71 2" xfId="6467" xr:uid="{828B985F-A38B-4925-B9D7-4C72DD489A26}"/>
    <cellStyle name="40% — акцент3 72" xfId="1478" xr:uid="{00000000-0005-0000-0000-000090060000}"/>
    <cellStyle name="40% — акцент3 72 2" xfId="6487" xr:uid="{61B11F5C-2760-4F5B-8E3D-548DB5561138}"/>
    <cellStyle name="40% — акцент3 73" xfId="1498" xr:uid="{00000000-0005-0000-0000-000091060000}"/>
    <cellStyle name="40% — акцент3 73 2" xfId="6507" xr:uid="{3E094C0A-9B2F-4429-AC04-F31D10B658B6}"/>
    <cellStyle name="40% — акцент3 74" xfId="1518" xr:uid="{00000000-0005-0000-0000-000092060000}"/>
    <cellStyle name="40% — акцент3 74 2" xfId="6527" xr:uid="{CDDDF23C-CDE5-4CC5-A5C7-5517D4C47549}"/>
    <cellStyle name="40% — акцент3 75" xfId="1538" xr:uid="{00000000-0005-0000-0000-000093060000}"/>
    <cellStyle name="40% — акцент3 75 2" xfId="6547" xr:uid="{F090F066-3300-454B-A217-E532FA2BBCFD}"/>
    <cellStyle name="40% — акцент3 76" xfId="1558" xr:uid="{00000000-0005-0000-0000-000094060000}"/>
    <cellStyle name="40% — акцент3 76 2" xfId="6567" xr:uid="{F2CE0E33-FB9F-457E-A8DF-B6E45FFCC3CC}"/>
    <cellStyle name="40% — акцент3 77" xfId="1578" xr:uid="{00000000-0005-0000-0000-000095060000}"/>
    <cellStyle name="40% — акцент3 77 2" xfId="6587" xr:uid="{FC4C2CF4-743E-4042-9183-9CE16DD90C8C}"/>
    <cellStyle name="40% — акцент3 78" xfId="1598" xr:uid="{00000000-0005-0000-0000-000096060000}"/>
    <cellStyle name="40% — акцент3 78 2" xfId="6607" xr:uid="{1AD0C1EC-953A-46D9-ABCF-E5055C7F7B26}"/>
    <cellStyle name="40% — акцент3 79" xfId="1618" xr:uid="{00000000-0005-0000-0000-000097060000}"/>
    <cellStyle name="40% — акцент3 79 2" xfId="6627" xr:uid="{FC40116A-7382-4916-B56B-B56AE7E5E766}"/>
    <cellStyle name="40% — акцент3 8" xfId="198" xr:uid="{00000000-0005-0000-0000-000098060000}"/>
    <cellStyle name="40% — акцент3 8 2" xfId="5207" xr:uid="{F6EEF988-9984-4D0C-8CDB-95BA46583F42}"/>
    <cellStyle name="40% — акцент3 80" xfId="1638" xr:uid="{00000000-0005-0000-0000-000099060000}"/>
    <cellStyle name="40% — акцент3 80 2" xfId="6647" xr:uid="{64CD95D8-D2A9-4507-B34F-77BA50705148}"/>
    <cellStyle name="40% — акцент3 81" xfId="1658" xr:uid="{00000000-0005-0000-0000-00009A060000}"/>
    <cellStyle name="40% — акцент3 81 2" xfId="6667" xr:uid="{B6B39A96-B90B-4A9B-9DEC-F9E6B36D42CC}"/>
    <cellStyle name="40% — акцент3 82" xfId="1678" xr:uid="{00000000-0005-0000-0000-00009B060000}"/>
    <cellStyle name="40% — акцент3 82 2" xfId="6687" xr:uid="{3375F58C-EB5A-4A19-BC22-C148D6CBBA36}"/>
    <cellStyle name="40% — акцент3 83" xfId="1698" xr:uid="{00000000-0005-0000-0000-00009C060000}"/>
    <cellStyle name="40% — акцент3 83 2" xfId="6707" xr:uid="{EB97258C-2FF6-448D-BB0E-D2F78DB50506}"/>
    <cellStyle name="40% — акцент3 84" xfId="1718" xr:uid="{00000000-0005-0000-0000-00009D060000}"/>
    <cellStyle name="40% — акцент3 84 2" xfId="6727" xr:uid="{FF30E6CF-A813-4E35-8336-E9671D7BE02C}"/>
    <cellStyle name="40% — акцент3 85" xfId="1738" xr:uid="{00000000-0005-0000-0000-00009E060000}"/>
    <cellStyle name="40% — акцент3 85 2" xfId="6747" xr:uid="{7567814A-D06D-4DCE-8BCD-D2E88A81C535}"/>
    <cellStyle name="40% — акцент3 86" xfId="1758" xr:uid="{00000000-0005-0000-0000-00009F060000}"/>
    <cellStyle name="40% — акцент3 86 2" xfId="6767" xr:uid="{97FE2AF3-8839-4A1E-A260-0D4EBC60E718}"/>
    <cellStyle name="40% — акцент3 87" xfId="1778" xr:uid="{00000000-0005-0000-0000-0000A0060000}"/>
    <cellStyle name="40% — акцент3 87 2" xfId="6787" xr:uid="{8BFE7FC0-C226-4366-A522-0B2622BA0188}"/>
    <cellStyle name="40% — акцент3 88" xfId="1798" xr:uid="{00000000-0005-0000-0000-0000A1060000}"/>
    <cellStyle name="40% — акцент3 88 2" xfId="6807" xr:uid="{4627D3AC-A498-482C-A62A-015E56CEC860}"/>
    <cellStyle name="40% — акцент3 89" xfId="1818" xr:uid="{00000000-0005-0000-0000-0000A2060000}"/>
    <cellStyle name="40% — акцент3 89 2" xfId="6827" xr:uid="{9DD107C1-927C-4BFF-8479-6B35EB8DBB50}"/>
    <cellStyle name="40% — акцент3 9" xfId="218" xr:uid="{00000000-0005-0000-0000-0000A3060000}"/>
    <cellStyle name="40% — акцент3 9 2" xfId="5227" xr:uid="{4F03396E-4E55-4DBE-B284-8F218BE9D1C2}"/>
    <cellStyle name="40% — акцент3 90" xfId="1838" xr:uid="{00000000-0005-0000-0000-0000A4060000}"/>
    <cellStyle name="40% — акцент3 90 2" xfId="6847" xr:uid="{DDAAB446-DBA8-4738-9F8D-22E0A00C4467}"/>
    <cellStyle name="40% — акцент3 91" xfId="1858" xr:uid="{00000000-0005-0000-0000-0000A5060000}"/>
    <cellStyle name="40% — акцент3 91 2" xfId="6867" xr:uid="{ED46833E-9EFD-4633-8274-B7B94E050A3C}"/>
    <cellStyle name="40% — акцент3 92" xfId="1878" xr:uid="{00000000-0005-0000-0000-0000A6060000}"/>
    <cellStyle name="40% — акцент3 92 2" xfId="6887" xr:uid="{E076E8E8-A574-469C-8B10-33D9CFAFA372}"/>
    <cellStyle name="40% — акцент3 93" xfId="1898" xr:uid="{00000000-0005-0000-0000-0000A7060000}"/>
    <cellStyle name="40% — акцент3 93 2" xfId="6907" xr:uid="{8988004C-B21A-42F3-A2AA-B556A9216289}"/>
    <cellStyle name="40% — акцент3 94" xfId="1918" xr:uid="{00000000-0005-0000-0000-0000A8060000}"/>
    <cellStyle name="40% — акцент3 94 2" xfId="6927" xr:uid="{E7A03D04-D266-4527-8863-ED867F0EC3A0}"/>
    <cellStyle name="40% — акцент3 95" xfId="1938" xr:uid="{00000000-0005-0000-0000-0000A9060000}"/>
    <cellStyle name="40% — акцент3 95 2" xfId="6947" xr:uid="{3361AE80-B065-446F-AFE3-E54097D88EFC}"/>
    <cellStyle name="40% — акцент3 96" xfId="1958" xr:uid="{00000000-0005-0000-0000-0000AA060000}"/>
    <cellStyle name="40% — акцент3 96 2" xfId="6967" xr:uid="{B884F7B3-A848-4B16-9D38-4CE51735C438}"/>
    <cellStyle name="40% — акцент3 97" xfId="1978" xr:uid="{00000000-0005-0000-0000-0000AB060000}"/>
    <cellStyle name="40% — акцент3 97 2" xfId="6987" xr:uid="{25085966-3329-4D1C-A620-D9AD403AE050}"/>
    <cellStyle name="40% — акцент3 98" xfId="1998" xr:uid="{00000000-0005-0000-0000-0000AC060000}"/>
    <cellStyle name="40% — акцент3 98 2" xfId="7007" xr:uid="{EB054607-C1B8-4AC6-BC60-E064817BBC8F}"/>
    <cellStyle name="40% — акцент3 99" xfId="2018" xr:uid="{00000000-0005-0000-0000-0000AD060000}"/>
    <cellStyle name="40% — акцент3 99 2" xfId="7027" xr:uid="{52AB413A-188F-4518-AB02-F1ACF1989A9F}"/>
    <cellStyle name="40% — акцент4" xfId="10" builtinId="43" customBuiltin="1"/>
    <cellStyle name="40% — акцент4 10" xfId="241" xr:uid="{00000000-0005-0000-0000-0000AF060000}"/>
    <cellStyle name="40% — акцент4 10 2" xfId="5250" xr:uid="{59D8E7C1-8EA7-41E6-AC41-546A5A530B58}"/>
    <cellStyle name="40% — акцент4 100" xfId="2041" xr:uid="{00000000-0005-0000-0000-0000B0060000}"/>
    <cellStyle name="40% — акцент4 100 2" xfId="7050" xr:uid="{E4503AC9-D64F-496B-82EE-84F96727D7A9}"/>
    <cellStyle name="40% — акцент4 101" xfId="2061" xr:uid="{00000000-0005-0000-0000-0000B1060000}"/>
    <cellStyle name="40% — акцент4 101 2" xfId="7070" xr:uid="{041DF099-6A53-4CE4-8CC9-D182418CD673}"/>
    <cellStyle name="40% — акцент4 102" xfId="2081" xr:uid="{00000000-0005-0000-0000-0000B2060000}"/>
    <cellStyle name="40% — акцент4 102 2" xfId="7090" xr:uid="{F22324A1-8AF9-4433-968A-BCE47A985437}"/>
    <cellStyle name="40% — акцент4 103" xfId="2101" xr:uid="{00000000-0005-0000-0000-0000B3060000}"/>
    <cellStyle name="40% — акцент4 103 2" xfId="7110" xr:uid="{F77BB517-F9EA-410C-94C2-93F4E8AFC19E}"/>
    <cellStyle name="40% — акцент4 104" xfId="2121" xr:uid="{00000000-0005-0000-0000-0000B4060000}"/>
    <cellStyle name="40% — акцент4 104 2" xfId="7130" xr:uid="{5C745386-6EC3-4371-A265-5EB5C7236497}"/>
    <cellStyle name="40% — акцент4 105" xfId="2141" xr:uid="{00000000-0005-0000-0000-0000B5060000}"/>
    <cellStyle name="40% — акцент4 105 2" xfId="7150" xr:uid="{798A7407-BE23-47C2-8068-876CA9AAB347}"/>
    <cellStyle name="40% — акцент4 106" xfId="2161" xr:uid="{00000000-0005-0000-0000-0000B6060000}"/>
    <cellStyle name="40% — акцент4 106 2" xfId="7170" xr:uid="{DC8D868D-9BE7-40A6-BBBF-929FA5271739}"/>
    <cellStyle name="40% — акцент4 107" xfId="2181" xr:uid="{00000000-0005-0000-0000-0000B7060000}"/>
    <cellStyle name="40% — акцент4 107 2" xfId="7190" xr:uid="{A0662843-F187-44A9-94FE-9FE006E1ECE6}"/>
    <cellStyle name="40% — акцент4 108" xfId="2201" xr:uid="{00000000-0005-0000-0000-0000B8060000}"/>
    <cellStyle name="40% — акцент4 108 2" xfId="7210" xr:uid="{0CB2A188-ED9D-4AB8-8CB8-CEAB8F64AB5D}"/>
    <cellStyle name="40% — акцент4 109" xfId="2221" xr:uid="{00000000-0005-0000-0000-0000B9060000}"/>
    <cellStyle name="40% — акцент4 109 2" xfId="7230" xr:uid="{E2529E0A-84EF-4469-9B25-6A95D9EA0F69}"/>
    <cellStyle name="40% — акцент4 11" xfId="261" xr:uid="{00000000-0005-0000-0000-0000BA060000}"/>
    <cellStyle name="40% — акцент4 11 2" xfId="5270" xr:uid="{E9A8D582-CD07-4C1D-8AC9-95CC457313A7}"/>
    <cellStyle name="40% — акцент4 110" xfId="2241" xr:uid="{00000000-0005-0000-0000-0000BB060000}"/>
    <cellStyle name="40% — акцент4 110 2" xfId="7250" xr:uid="{73013389-9A81-439F-8D0E-8CC8413F1A8C}"/>
    <cellStyle name="40% — акцент4 111" xfId="2261" xr:uid="{00000000-0005-0000-0000-0000BC060000}"/>
    <cellStyle name="40% — акцент4 111 2" xfId="7270" xr:uid="{356E79E6-9A05-4F08-9B7E-CD3BFB1A8F1C}"/>
    <cellStyle name="40% — акцент4 112" xfId="2281" xr:uid="{00000000-0005-0000-0000-0000BD060000}"/>
    <cellStyle name="40% — акцент4 112 2" xfId="7290" xr:uid="{AEAFF0C7-A6FD-4127-9216-08E1DA927607}"/>
    <cellStyle name="40% — акцент4 113" xfId="2301" xr:uid="{00000000-0005-0000-0000-0000BE060000}"/>
    <cellStyle name="40% — акцент4 113 2" xfId="7310" xr:uid="{6438E0E7-68C0-41FA-BA0E-C5EE2BAF6826}"/>
    <cellStyle name="40% — акцент4 114" xfId="2321" xr:uid="{00000000-0005-0000-0000-0000BF060000}"/>
    <cellStyle name="40% — акцент4 114 2" xfId="7330" xr:uid="{1C58DC41-4300-4EE0-9CD1-D6C2AD2EA930}"/>
    <cellStyle name="40% — акцент4 115" xfId="2341" xr:uid="{00000000-0005-0000-0000-0000C0060000}"/>
    <cellStyle name="40% — акцент4 115 2" xfId="7350" xr:uid="{18DB75E0-2E66-4945-B4CC-AE429613A742}"/>
    <cellStyle name="40% — акцент4 116" xfId="2361" xr:uid="{00000000-0005-0000-0000-0000C1060000}"/>
    <cellStyle name="40% — акцент4 116 2" xfId="7370" xr:uid="{BDF8880F-8C10-4C87-A92E-8FF03FEB1AA2}"/>
    <cellStyle name="40% — акцент4 117" xfId="2381" xr:uid="{00000000-0005-0000-0000-0000C2060000}"/>
    <cellStyle name="40% — акцент4 117 2" xfId="7390" xr:uid="{41AB00DA-4D96-4FFA-BBC3-033CD06AB367}"/>
    <cellStyle name="40% — акцент4 118" xfId="2401" xr:uid="{00000000-0005-0000-0000-0000C3060000}"/>
    <cellStyle name="40% — акцент4 118 2" xfId="7410" xr:uid="{D96F28F3-F95C-444C-9D53-323C2337C3C4}"/>
    <cellStyle name="40% — акцент4 119" xfId="2421" xr:uid="{00000000-0005-0000-0000-0000C4060000}"/>
    <cellStyle name="40% — акцент4 119 2" xfId="7430" xr:uid="{B3B6AB83-E589-4CA4-9022-FB34FE763092}"/>
    <cellStyle name="40% — акцент4 12" xfId="281" xr:uid="{00000000-0005-0000-0000-0000C5060000}"/>
    <cellStyle name="40% — акцент4 12 2" xfId="5290" xr:uid="{FE6818FB-6A73-4F86-9AEB-A38E7A1C9FF3}"/>
    <cellStyle name="40% — акцент4 120" xfId="2441" xr:uid="{00000000-0005-0000-0000-0000C6060000}"/>
    <cellStyle name="40% — акцент4 120 2" xfId="7450" xr:uid="{E529B458-6E61-4A16-902D-0318AE41164D}"/>
    <cellStyle name="40% — акцент4 121" xfId="2461" xr:uid="{00000000-0005-0000-0000-0000C7060000}"/>
    <cellStyle name="40% — акцент4 121 2" xfId="7470" xr:uid="{2681FB77-2765-4023-84A1-021304E8A84B}"/>
    <cellStyle name="40% — акцент4 122" xfId="2481" xr:uid="{00000000-0005-0000-0000-0000C8060000}"/>
    <cellStyle name="40% — акцент4 122 2" xfId="7490" xr:uid="{5CE422A2-F257-4FD2-9797-72C3DD6D4644}"/>
    <cellStyle name="40% — акцент4 123" xfId="2501" xr:uid="{00000000-0005-0000-0000-0000C9060000}"/>
    <cellStyle name="40% — акцент4 123 2" xfId="7510" xr:uid="{4E200E62-E20D-46B3-A7E9-96F982B9238A}"/>
    <cellStyle name="40% — акцент4 124" xfId="2521" xr:uid="{00000000-0005-0000-0000-0000CA060000}"/>
    <cellStyle name="40% — акцент4 124 2" xfId="7530" xr:uid="{97278C6D-7573-494F-B3B0-AFD6B252A71C}"/>
    <cellStyle name="40% — акцент4 125" xfId="2541" xr:uid="{00000000-0005-0000-0000-0000CB060000}"/>
    <cellStyle name="40% — акцент4 125 2" xfId="7550" xr:uid="{4BFC0543-25AB-4CFD-B9FF-5F3AC4BCB5FA}"/>
    <cellStyle name="40% — акцент4 126" xfId="2561" xr:uid="{00000000-0005-0000-0000-0000CC060000}"/>
    <cellStyle name="40% — акцент4 126 2" xfId="7570" xr:uid="{9CD9BAC4-350C-4911-BCA6-73C7BA111213}"/>
    <cellStyle name="40% — акцент4 127" xfId="2581" xr:uid="{00000000-0005-0000-0000-0000CD060000}"/>
    <cellStyle name="40% — акцент4 127 2" xfId="7590" xr:uid="{BF591716-5B1E-4339-96BA-FCD1E05D630F}"/>
    <cellStyle name="40% — акцент4 128" xfId="2601" xr:uid="{00000000-0005-0000-0000-0000CE060000}"/>
    <cellStyle name="40% — акцент4 128 2" xfId="7610" xr:uid="{F993E25B-5B00-44E4-8AA7-370FB310CE61}"/>
    <cellStyle name="40% — акцент4 129" xfId="2621" xr:uid="{00000000-0005-0000-0000-0000CF060000}"/>
    <cellStyle name="40% — акцент4 129 2" xfId="7630" xr:uid="{5FEEEEBC-FF07-4DE9-8DEA-F818E520681F}"/>
    <cellStyle name="40% — акцент4 13" xfId="301" xr:uid="{00000000-0005-0000-0000-0000D0060000}"/>
    <cellStyle name="40% — акцент4 13 2" xfId="5310" xr:uid="{AC9BE9A8-F856-4F7D-A7F4-247A26B6687A}"/>
    <cellStyle name="40% — акцент4 130" xfId="2641" xr:uid="{00000000-0005-0000-0000-0000D1060000}"/>
    <cellStyle name="40% — акцент4 130 2" xfId="7650" xr:uid="{4CD89F8A-2A96-46C0-888C-11FB2C23958B}"/>
    <cellStyle name="40% — акцент4 131" xfId="2661" xr:uid="{00000000-0005-0000-0000-0000D2060000}"/>
    <cellStyle name="40% — акцент4 131 2" xfId="7670" xr:uid="{E2197942-F8C6-4A43-B8F3-542ABB40D60A}"/>
    <cellStyle name="40% — акцент4 132" xfId="2681" xr:uid="{00000000-0005-0000-0000-0000D3060000}"/>
    <cellStyle name="40% — акцент4 132 2" xfId="7690" xr:uid="{20BC75D4-F1F9-46A4-978A-47CD9411AFDC}"/>
    <cellStyle name="40% — акцент4 133" xfId="2701" xr:uid="{00000000-0005-0000-0000-0000D4060000}"/>
    <cellStyle name="40% — акцент4 133 2" xfId="7710" xr:uid="{66E62708-D65F-419D-AE9D-A0DF72988BC0}"/>
    <cellStyle name="40% — акцент4 134" xfId="2721" xr:uid="{00000000-0005-0000-0000-0000D5060000}"/>
    <cellStyle name="40% — акцент4 134 2" xfId="7730" xr:uid="{2D16660E-129B-4EEA-ABC7-619CB70C875E}"/>
    <cellStyle name="40% — акцент4 135" xfId="2741" xr:uid="{00000000-0005-0000-0000-0000D6060000}"/>
    <cellStyle name="40% — акцент4 135 2" xfId="7750" xr:uid="{3CF7A935-6A4A-4126-A11A-6F640543E718}"/>
    <cellStyle name="40% — акцент4 136" xfId="2761" xr:uid="{00000000-0005-0000-0000-0000D7060000}"/>
    <cellStyle name="40% — акцент4 136 2" xfId="7770" xr:uid="{0C699F10-61E1-46D2-A7D7-76EE84D01C9C}"/>
    <cellStyle name="40% — акцент4 137" xfId="2782" xr:uid="{00000000-0005-0000-0000-0000D8060000}"/>
    <cellStyle name="40% — акцент4 137 2" xfId="7791" xr:uid="{6E9B2189-13CE-42EC-916D-93D58C157C36}"/>
    <cellStyle name="40% — акцент4 138" xfId="2802" xr:uid="{00000000-0005-0000-0000-0000D9060000}"/>
    <cellStyle name="40% — акцент4 138 2" xfId="7811" xr:uid="{498A39A0-996D-40C2-B049-049110EC9A8E}"/>
    <cellStyle name="40% — акцент4 139" xfId="2822" xr:uid="{00000000-0005-0000-0000-0000DA060000}"/>
    <cellStyle name="40% — акцент4 139 2" xfId="7831" xr:uid="{1E39E1B3-E73C-4BFD-A777-7FBE2B4C0E82}"/>
    <cellStyle name="40% — акцент4 14" xfId="321" xr:uid="{00000000-0005-0000-0000-0000DB060000}"/>
    <cellStyle name="40% — акцент4 14 2" xfId="5330" xr:uid="{780F7498-7D6F-46C6-9E15-195C2CC39DA1}"/>
    <cellStyle name="40% — акцент4 140" xfId="2842" xr:uid="{00000000-0005-0000-0000-0000DC060000}"/>
    <cellStyle name="40% — акцент4 140 2" xfId="7851" xr:uid="{D0FCACEB-48F0-45A9-A7C9-2B26AA3A6676}"/>
    <cellStyle name="40% — акцент4 141" xfId="2862" xr:uid="{00000000-0005-0000-0000-0000DD060000}"/>
    <cellStyle name="40% — акцент4 141 2" xfId="7871" xr:uid="{5533972C-A3AD-41E6-AC7B-5A2D8F1B6782}"/>
    <cellStyle name="40% — акцент4 142" xfId="2882" xr:uid="{00000000-0005-0000-0000-0000DE060000}"/>
    <cellStyle name="40% — акцент4 142 2" xfId="7891" xr:uid="{5CA9BC35-3700-4EB9-8A98-4A49D347D162}"/>
    <cellStyle name="40% — акцент4 143" xfId="2902" xr:uid="{00000000-0005-0000-0000-0000DF060000}"/>
    <cellStyle name="40% — акцент4 143 2" xfId="7911" xr:uid="{5F976696-4824-431C-BA68-EDAB2ABC7B78}"/>
    <cellStyle name="40% — акцент4 144" xfId="2922" xr:uid="{00000000-0005-0000-0000-0000E0060000}"/>
    <cellStyle name="40% — акцент4 144 2" xfId="7931" xr:uid="{C1860C03-78E3-4B74-8995-978A301ACA95}"/>
    <cellStyle name="40% — акцент4 145" xfId="2942" xr:uid="{00000000-0005-0000-0000-0000E1060000}"/>
    <cellStyle name="40% — акцент4 145 2" xfId="7951" xr:uid="{C8DC736E-2D53-4B7F-8F31-59C30A11230E}"/>
    <cellStyle name="40% — акцент4 146" xfId="2962" xr:uid="{00000000-0005-0000-0000-0000E2060000}"/>
    <cellStyle name="40% — акцент4 146 2" xfId="7971" xr:uid="{9E2A8AB3-72E1-48AC-BDE4-147A3B77B5C5}"/>
    <cellStyle name="40% — акцент4 147" xfId="2982" xr:uid="{00000000-0005-0000-0000-0000E3060000}"/>
    <cellStyle name="40% — акцент4 147 2" xfId="7991" xr:uid="{A1B19B56-F9B9-4818-95F7-F758B1BA54E5}"/>
    <cellStyle name="40% — акцент4 148" xfId="3002" xr:uid="{00000000-0005-0000-0000-0000E4060000}"/>
    <cellStyle name="40% — акцент4 148 2" xfId="8011" xr:uid="{5A0FD61A-92C6-4CA9-B336-40CC0F2FE9C0}"/>
    <cellStyle name="40% — акцент4 149" xfId="3022" xr:uid="{00000000-0005-0000-0000-0000E5060000}"/>
    <cellStyle name="40% — акцент4 149 2" xfId="8031" xr:uid="{544AD50A-07F3-44E4-8A39-0DEF600BD3EE}"/>
    <cellStyle name="40% — акцент4 15" xfId="341" xr:uid="{00000000-0005-0000-0000-0000E6060000}"/>
    <cellStyle name="40% — акцент4 15 2" xfId="5350" xr:uid="{DE1C9D7B-EBC5-4D92-B775-BB838520728E}"/>
    <cellStyle name="40% — акцент4 150" xfId="3042" xr:uid="{00000000-0005-0000-0000-0000E7060000}"/>
    <cellStyle name="40% — акцент4 150 2" xfId="8051" xr:uid="{0BF5B901-8B92-448E-A3EA-7FEE20595C7A}"/>
    <cellStyle name="40% — акцент4 151" xfId="3062" xr:uid="{00000000-0005-0000-0000-0000E8060000}"/>
    <cellStyle name="40% — акцент4 151 2" xfId="8071" xr:uid="{A0BBE7AE-ABDD-45E2-B90F-C40F7CCBC973}"/>
    <cellStyle name="40% — акцент4 152" xfId="3082" xr:uid="{00000000-0005-0000-0000-0000E9060000}"/>
    <cellStyle name="40% — акцент4 152 2" xfId="8091" xr:uid="{E0C4DBEE-AAC8-4F6A-94E3-93B52410C1D1}"/>
    <cellStyle name="40% — акцент4 153" xfId="3102" xr:uid="{00000000-0005-0000-0000-0000EA060000}"/>
    <cellStyle name="40% — акцент4 153 2" xfId="8111" xr:uid="{2C05FCBE-A556-4F12-BA8D-C93ADEAB942E}"/>
    <cellStyle name="40% — акцент4 154" xfId="3122" xr:uid="{00000000-0005-0000-0000-0000EB060000}"/>
    <cellStyle name="40% — акцент4 154 2" xfId="8131" xr:uid="{EB0AA8D2-B652-4607-AD18-F8194DE98ADF}"/>
    <cellStyle name="40% — акцент4 155" xfId="3142" xr:uid="{00000000-0005-0000-0000-0000EC060000}"/>
    <cellStyle name="40% — акцент4 155 2" xfId="8151" xr:uid="{1D5F5F8B-3474-4BF7-AB07-5F79D84ABA7A}"/>
    <cellStyle name="40% — акцент4 156" xfId="3162" xr:uid="{00000000-0005-0000-0000-0000ED060000}"/>
    <cellStyle name="40% — акцент4 156 2" xfId="8171" xr:uid="{5568071C-3CAD-4AB5-8018-414ED2ADA49C}"/>
    <cellStyle name="40% — акцент4 157" xfId="3182" xr:uid="{00000000-0005-0000-0000-0000EE060000}"/>
    <cellStyle name="40% — акцент4 157 2" xfId="8191" xr:uid="{873B332F-4E8F-4595-BDBB-BB51892A4D87}"/>
    <cellStyle name="40% — акцент4 158" xfId="3202" xr:uid="{00000000-0005-0000-0000-0000EF060000}"/>
    <cellStyle name="40% — акцент4 158 2" xfId="8211" xr:uid="{8CCDF95C-7F89-43A1-B3E7-038C31639B61}"/>
    <cellStyle name="40% — акцент4 159" xfId="3222" xr:uid="{00000000-0005-0000-0000-0000F0060000}"/>
    <cellStyle name="40% — акцент4 159 2" xfId="8231" xr:uid="{AB670D74-0B88-4A0D-B585-33DF9605DFCB}"/>
    <cellStyle name="40% — акцент4 16" xfId="361" xr:uid="{00000000-0005-0000-0000-0000F1060000}"/>
    <cellStyle name="40% — акцент4 16 2" xfId="5370" xr:uid="{A541894F-C303-4776-8E70-D5BBBD06EA1F}"/>
    <cellStyle name="40% — акцент4 160" xfId="3242" xr:uid="{00000000-0005-0000-0000-0000F2060000}"/>
    <cellStyle name="40% — акцент4 160 2" xfId="8251" xr:uid="{FB2FE9E8-2683-4672-BE1B-79E6061E905F}"/>
    <cellStyle name="40% — акцент4 161" xfId="3262" xr:uid="{00000000-0005-0000-0000-0000F3060000}"/>
    <cellStyle name="40% — акцент4 161 2" xfId="8271" xr:uid="{C0F7DCF3-739F-47FB-B0ED-03C0E35E06CB}"/>
    <cellStyle name="40% — акцент4 162" xfId="3282" xr:uid="{00000000-0005-0000-0000-0000F4060000}"/>
    <cellStyle name="40% — акцент4 162 2" xfId="8291" xr:uid="{5D13B330-85D5-4374-948A-4CFFC18F0CD4}"/>
    <cellStyle name="40% — акцент4 163" xfId="3302" xr:uid="{00000000-0005-0000-0000-0000F5060000}"/>
    <cellStyle name="40% — акцент4 163 2" xfId="8311" xr:uid="{3BF9099C-A23A-4706-A62F-C4D5ADA36A70}"/>
    <cellStyle name="40% — акцент4 164" xfId="3322" xr:uid="{00000000-0005-0000-0000-0000F6060000}"/>
    <cellStyle name="40% — акцент4 164 2" xfId="8331" xr:uid="{77E99E91-1031-4D66-BF56-19339A12A2D6}"/>
    <cellStyle name="40% — акцент4 165" xfId="3342" xr:uid="{00000000-0005-0000-0000-0000F7060000}"/>
    <cellStyle name="40% — акцент4 165 2" xfId="8351" xr:uid="{A279CF11-B54C-4835-9264-F23A95870948}"/>
    <cellStyle name="40% — акцент4 166" xfId="3362" xr:uid="{00000000-0005-0000-0000-0000F8060000}"/>
    <cellStyle name="40% — акцент4 166 2" xfId="8371" xr:uid="{85A8A297-9879-4F29-A532-2848FA60A7E5}"/>
    <cellStyle name="40% — акцент4 167" xfId="3382" xr:uid="{00000000-0005-0000-0000-0000F9060000}"/>
    <cellStyle name="40% — акцент4 167 2" xfId="8391" xr:uid="{F39D461F-98AE-4480-8CC3-8EF609412B8E}"/>
    <cellStyle name="40% — акцент4 168" xfId="3402" xr:uid="{00000000-0005-0000-0000-0000FA060000}"/>
    <cellStyle name="40% — акцент4 168 2" xfId="8411" xr:uid="{604FECA9-6743-4246-8ED7-F17B7B9A4860}"/>
    <cellStyle name="40% — акцент4 169" xfId="3422" xr:uid="{00000000-0005-0000-0000-0000FB060000}"/>
    <cellStyle name="40% — акцент4 169 2" xfId="8431" xr:uid="{CB4C6453-4765-4EFB-97DE-C2B441349DA8}"/>
    <cellStyle name="40% — акцент4 17" xfId="381" xr:uid="{00000000-0005-0000-0000-0000FC060000}"/>
    <cellStyle name="40% — акцент4 17 2" xfId="5390" xr:uid="{75485EF0-57EC-490F-B563-3E8FAAE7A777}"/>
    <cellStyle name="40% — акцент4 170" xfId="3442" xr:uid="{00000000-0005-0000-0000-0000FD060000}"/>
    <cellStyle name="40% — акцент4 170 2" xfId="8451" xr:uid="{C910EFEF-DE6C-434F-8726-35B870AC0CBB}"/>
    <cellStyle name="40% — акцент4 171" xfId="3462" xr:uid="{00000000-0005-0000-0000-0000FE060000}"/>
    <cellStyle name="40% — акцент4 171 2" xfId="8471" xr:uid="{06947FA2-BDB1-47AF-9F43-EC86A601E69C}"/>
    <cellStyle name="40% — акцент4 172" xfId="3482" xr:uid="{00000000-0005-0000-0000-0000FF060000}"/>
    <cellStyle name="40% — акцент4 172 2" xfId="8491" xr:uid="{906E632D-0306-47E0-86ED-3B2578216A4C}"/>
    <cellStyle name="40% — акцент4 173" xfId="3502" xr:uid="{00000000-0005-0000-0000-000000070000}"/>
    <cellStyle name="40% — акцент4 173 2" xfId="8511" xr:uid="{A24DD1F0-116B-492C-9BD2-D585D3A8AD18}"/>
    <cellStyle name="40% — акцент4 174" xfId="3522" xr:uid="{00000000-0005-0000-0000-000001070000}"/>
    <cellStyle name="40% — акцент4 174 2" xfId="8531" xr:uid="{68838DA4-14AA-4786-A6E0-870C30886BF6}"/>
    <cellStyle name="40% — акцент4 175" xfId="3542" xr:uid="{00000000-0005-0000-0000-000002070000}"/>
    <cellStyle name="40% — акцент4 175 2" xfId="8551" xr:uid="{CF447678-0EAA-4486-A71A-F14C207A6B0F}"/>
    <cellStyle name="40% — акцент4 176" xfId="3562" xr:uid="{00000000-0005-0000-0000-000003070000}"/>
    <cellStyle name="40% — акцент4 176 2" xfId="8571" xr:uid="{F84E6078-EB82-4460-BB4C-3406F88D86A2}"/>
    <cellStyle name="40% — акцент4 177" xfId="3582" xr:uid="{00000000-0005-0000-0000-000004070000}"/>
    <cellStyle name="40% — акцент4 177 2" xfId="8591" xr:uid="{33D927D3-4194-41EB-8C94-83E9FDBB6AC9}"/>
    <cellStyle name="40% — акцент4 178" xfId="3602" xr:uid="{00000000-0005-0000-0000-000005070000}"/>
    <cellStyle name="40% — акцент4 178 2" xfId="8611" xr:uid="{C07B33F4-D28D-4E6D-9276-435C836BB013}"/>
    <cellStyle name="40% — акцент4 179" xfId="3622" xr:uid="{00000000-0005-0000-0000-000006070000}"/>
    <cellStyle name="40% — акцент4 179 2" xfId="8631" xr:uid="{64371D54-6C9D-4369-91C3-7D63FF9A2B29}"/>
    <cellStyle name="40% — акцент4 18" xfId="401" xr:uid="{00000000-0005-0000-0000-000007070000}"/>
    <cellStyle name="40% — акцент4 18 2" xfId="5410" xr:uid="{39A59D48-AF34-466D-A843-D404D0E9259F}"/>
    <cellStyle name="40% — акцент4 180" xfId="3642" xr:uid="{00000000-0005-0000-0000-000008070000}"/>
    <cellStyle name="40% — акцент4 180 2" xfId="8651" xr:uid="{41F69477-ECFF-4C4E-9737-B5843E6B3F82}"/>
    <cellStyle name="40% — акцент4 181" xfId="3662" xr:uid="{00000000-0005-0000-0000-000009070000}"/>
    <cellStyle name="40% — акцент4 181 2" xfId="8671" xr:uid="{CA5D5E45-76E5-41DD-B19A-254BCE05A187}"/>
    <cellStyle name="40% — акцент4 182" xfId="3682" xr:uid="{00000000-0005-0000-0000-00000A070000}"/>
    <cellStyle name="40% — акцент4 182 2" xfId="8691" xr:uid="{7C8133B2-0923-4930-9FBB-8FBC11BE1798}"/>
    <cellStyle name="40% — акцент4 183" xfId="3702" xr:uid="{00000000-0005-0000-0000-00000B070000}"/>
    <cellStyle name="40% — акцент4 183 2" xfId="8711" xr:uid="{5BC0B633-7191-4BE0-AF93-609A1F5A6DAA}"/>
    <cellStyle name="40% — акцент4 184" xfId="3722" xr:uid="{00000000-0005-0000-0000-00000C070000}"/>
    <cellStyle name="40% — акцент4 184 2" xfId="8731" xr:uid="{BDDAA773-F1A5-4B65-85FE-C5E8097BD29D}"/>
    <cellStyle name="40% — акцент4 185" xfId="3742" xr:uid="{00000000-0005-0000-0000-00000D070000}"/>
    <cellStyle name="40% — акцент4 185 2" xfId="8751" xr:uid="{8B4EED36-96B9-4AD6-BC13-AEBB50DE5A0D}"/>
    <cellStyle name="40% — акцент4 186" xfId="3762" xr:uid="{00000000-0005-0000-0000-00000E070000}"/>
    <cellStyle name="40% — акцент4 186 2" xfId="8771" xr:uid="{2931E92F-62F3-4AE3-A22F-B767ED270C7D}"/>
    <cellStyle name="40% — акцент4 187" xfId="3782" xr:uid="{00000000-0005-0000-0000-00000F070000}"/>
    <cellStyle name="40% — акцент4 187 2" xfId="8791" xr:uid="{F3A77A1A-9B7F-4E58-AFEA-F51F1A5CD58B}"/>
    <cellStyle name="40% — акцент4 188" xfId="3802" xr:uid="{00000000-0005-0000-0000-000010070000}"/>
    <cellStyle name="40% — акцент4 188 2" xfId="8811" xr:uid="{2E6DFB17-7106-43AB-AE81-1378B11D7D8A}"/>
    <cellStyle name="40% — акцент4 189" xfId="3822" xr:uid="{00000000-0005-0000-0000-000011070000}"/>
    <cellStyle name="40% — акцент4 189 2" xfId="8831" xr:uid="{A68953C0-5AEA-4C02-8381-90A0EC3D1C6A}"/>
    <cellStyle name="40% — акцент4 19" xfId="421" xr:uid="{00000000-0005-0000-0000-000012070000}"/>
    <cellStyle name="40% — акцент4 19 2" xfId="5430" xr:uid="{414DE2A8-5627-4DFF-A87E-59A8B74A5E76}"/>
    <cellStyle name="40% — акцент4 190" xfId="3842" xr:uid="{00000000-0005-0000-0000-000013070000}"/>
    <cellStyle name="40% — акцент4 190 2" xfId="8851" xr:uid="{B11B6C22-C3D0-482B-AD9C-303FE1F86D6F}"/>
    <cellStyle name="40% — акцент4 191" xfId="3862" xr:uid="{00000000-0005-0000-0000-0000150F0000}"/>
    <cellStyle name="40% — акцент4 191 2" xfId="8871" xr:uid="{50DD1116-76A5-4369-A6A9-54125DAE17BF}"/>
    <cellStyle name="40% — акцент4 192" xfId="3882" xr:uid="{00000000-0005-0000-0000-0000290F0000}"/>
    <cellStyle name="40% — акцент4 192 2" xfId="8891" xr:uid="{2462EA1C-080C-4992-9FC9-C91F5AFBE571}"/>
    <cellStyle name="40% — акцент4 193" xfId="3902" xr:uid="{00000000-0005-0000-0000-00003D0F0000}"/>
    <cellStyle name="40% — акцент4 193 2" xfId="8911" xr:uid="{EEF6D7CB-8D9E-477A-B5F5-9C5AD5DD03DD}"/>
    <cellStyle name="40% — акцент4 194" xfId="3922" xr:uid="{00000000-0005-0000-0000-0000510F0000}"/>
    <cellStyle name="40% — акцент4 194 2" xfId="8931" xr:uid="{1112566A-3B3A-424F-A092-E915E6EB2395}"/>
    <cellStyle name="40% — акцент4 195" xfId="3942" xr:uid="{00000000-0005-0000-0000-0000650F0000}"/>
    <cellStyle name="40% — акцент4 195 2" xfId="8951" xr:uid="{FC79320B-D181-4DE4-8614-E496C7CB2662}"/>
    <cellStyle name="40% — акцент4 196" xfId="3962" xr:uid="{00000000-0005-0000-0000-0000790F0000}"/>
    <cellStyle name="40% — акцент4 196 2" xfId="8971" xr:uid="{EC509A54-3194-428A-B7AE-DEA101161837}"/>
    <cellStyle name="40% — акцент4 197" xfId="3982" xr:uid="{00000000-0005-0000-0000-00008D0F0000}"/>
    <cellStyle name="40% — акцент4 197 2" xfId="8991" xr:uid="{CCF295E7-DACD-40AA-A3BB-E98E49DB1AB9}"/>
    <cellStyle name="40% — акцент4 198" xfId="4002" xr:uid="{00000000-0005-0000-0000-0000A10F0000}"/>
    <cellStyle name="40% — акцент4 198 2" xfId="9011" xr:uid="{344B0991-AF39-4392-A38E-A09C2ABD45A4}"/>
    <cellStyle name="40% — акцент4 199" xfId="4022" xr:uid="{00000000-0005-0000-0000-0000B50F0000}"/>
    <cellStyle name="40% — акцент4 199 2" xfId="9031" xr:uid="{7B36D332-DA71-4795-8DAB-7BFA82EA8B48}"/>
    <cellStyle name="40% — акцент4 2" xfId="79" xr:uid="{00000000-0005-0000-0000-000014070000}"/>
    <cellStyle name="40% — акцент4 2 2" xfId="5093" xr:uid="{052945E3-1C14-408B-B444-C89E0FC08D58}"/>
    <cellStyle name="40% — акцент4 20" xfId="441" xr:uid="{00000000-0005-0000-0000-000015070000}"/>
    <cellStyle name="40% — акцент4 20 2" xfId="5450" xr:uid="{7ED9CAED-06E4-4DD5-8274-B336BB1894C1}"/>
    <cellStyle name="40% — акцент4 200" xfId="4042" xr:uid="{00000000-0005-0000-0000-0000C90F0000}"/>
    <cellStyle name="40% — акцент4 200 2" xfId="9051" xr:uid="{19780089-407B-4571-B20A-89741027639F}"/>
    <cellStyle name="40% — акцент4 201" xfId="4062" xr:uid="{00000000-0005-0000-0000-0000DD0F0000}"/>
    <cellStyle name="40% — акцент4 201 2" xfId="9071" xr:uid="{CCDC707F-9AE0-48D4-8F08-DD962371FD57}"/>
    <cellStyle name="40% — акцент4 202" xfId="4082" xr:uid="{00000000-0005-0000-0000-0000F10F0000}"/>
    <cellStyle name="40% — акцент4 202 2" xfId="9091" xr:uid="{E57F48C1-8E73-496B-B4DC-1334FF1A6E69}"/>
    <cellStyle name="40% — акцент4 203" xfId="4102" xr:uid="{00000000-0005-0000-0000-000005100000}"/>
    <cellStyle name="40% — акцент4 203 2" xfId="9111" xr:uid="{300D3768-A679-4848-B007-237F60A02B81}"/>
    <cellStyle name="40% — акцент4 204" xfId="4122" xr:uid="{00000000-0005-0000-0000-000019100000}"/>
    <cellStyle name="40% — акцент4 204 2" xfId="9131" xr:uid="{F1694F24-1139-40A3-B25E-2082E09E0A31}"/>
    <cellStyle name="40% — акцент4 205" xfId="4142" xr:uid="{00000000-0005-0000-0000-00002D100000}"/>
    <cellStyle name="40% — акцент4 205 2" xfId="9151" xr:uid="{09EC193B-AF5A-4A82-8332-88EC16D03313}"/>
    <cellStyle name="40% — акцент4 206" xfId="4162" xr:uid="{00000000-0005-0000-0000-000041100000}"/>
    <cellStyle name="40% — акцент4 206 2" xfId="9171" xr:uid="{2B935CEF-9EB0-4174-8F75-48E5FE3E6152}"/>
    <cellStyle name="40% — акцент4 207" xfId="4182" xr:uid="{00000000-0005-0000-0000-000055100000}"/>
    <cellStyle name="40% — акцент4 207 2" xfId="9191" xr:uid="{D915F67E-80CE-4237-BB3A-D9C7DBE516D1}"/>
    <cellStyle name="40% — акцент4 208" xfId="4202" xr:uid="{00000000-0005-0000-0000-000069100000}"/>
    <cellStyle name="40% — акцент4 208 2" xfId="9211" xr:uid="{605D16B0-5328-4169-A319-7AA12075FD14}"/>
    <cellStyle name="40% — акцент4 209" xfId="4222" xr:uid="{00000000-0005-0000-0000-00007D100000}"/>
    <cellStyle name="40% — акцент4 209 2" xfId="9231" xr:uid="{411DAC1D-5E62-447D-B820-39BD99FD7D82}"/>
    <cellStyle name="40% — акцент4 21" xfId="461" xr:uid="{00000000-0005-0000-0000-000016070000}"/>
    <cellStyle name="40% — акцент4 21 2" xfId="5470" xr:uid="{C17F3C7B-4049-4E60-ABFE-4852A59BF264}"/>
    <cellStyle name="40% — акцент4 210" xfId="4242" xr:uid="{00000000-0005-0000-0000-000091100000}"/>
    <cellStyle name="40% — акцент4 210 2" xfId="9251" xr:uid="{A9E1915B-F77D-43FA-9D29-9FE792397537}"/>
    <cellStyle name="40% — акцент4 211" xfId="4262" xr:uid="{00000000-0005-0000-0000-0000A5100000}"/>
    <cellStyle name="40% — акцент4 211 2" xfId="9271" xr:uid="{A2AE6983-9E95-494D-93EE-95DB24B2B08D}"/>
    <cellStyle name="40% — акцент4 212" xfId="4282" xr:uid="{00000000-0005-0000-0000-0000B9100000}"/>
    <cellStyle name="40% — акцент4 212 2" xfId="9291" xr:uid="{121999C1-07A3-4650-B4F7-5231C12585BA}"/>
    <cellStyle name="40% — акцент4 213" xfId="4302" xr:uid="{00000000-0005-0000-0000-0000CD100000}"/>
    <cellStyle name="40% — акцент4 213 2" xfId="9311" xr:uid="{A79D905A-475F-4F22-8011-A07721AF69A9}"/>
    <cellStyle name="40% — акцент4 214" xfId="4322" xr:uid="{00000000-0005-0000-0000-0000E1100000}"/>
    <cellStyle name="40% — акцент4 214 2" xfId="9331" xr:uid="{F50BD293-0E97-43A9-A7CF-958F5149BAF7}"/>
    <cellStyle name="40% — акцент4 215" xfId="4342" xr:uid="{00000000-0005-0000-0000-0000F5100000}"/>
    <cellStyle name="40% — акцент4 215 2" xfId="9351" xr:uid="{319B23E6-D0DB-4829-80C8-3C1EBFF75D53}"/>
    <cellStyle name="40% — акцент4 216" xfId="4362" xr:uid="{00000000-0005-0000-0000-000009110000}"/>
    <cellStyle name="40% — акцент4 216 2" xfId="9371" xr:uid="{4E2F9448-D833-4A60-9586-A7CDBBBD1955}"/>
    <cellStyle name="40% — акцент4 217" xfId="4382" xr:uid="{00000000-0005-0000-0000-00001D110000}"/>
    <cellStyle name="40% — акцент4 217 2" xfId="9391" xr:uid="{951EEB67-6AAD-4272-8D3A-56576C8A707F}"/>
    <cellStyle name="40% — акцент4 218" xfId="4402" xr:uid="{00000000-0005-0000-0000-000031110000}"/>
    <cellStyle name="40% — акцент4 218 2" xfId="9411" xr:uid="{4C59FE49-BABA-4A19-8B9D-0EDA8FC3E77B}"/>
    <cellStyle name="40% — акцент4 219" xfId="4422" xr:uid="{00000000-0005-0000-0000-000045110000}"/>
    <cellStyle name="40% — акцент4 219 2" xfId="9431" xr:uid="{E6445D64-A3BA-49AE-8B5E-B044E885FCA3}"/>
    <cellStyle name="40% — акцент4 22" xfId="481" xr:uid="{00000000-0005-0000-0000-000017070000}"/>
    <cellStyle name="40% — акцент4 22 2" xfId="5490" xr:uid="{BFB70BB1-DE79-415D-A52A-E6DDE6FED1B0}"/>
    <cellStyle name="40% — акцент4 220" xfId="4442" xr:uid="{00000000-0005-0000-0000-000059110000}"/>
    <cellStyle name="40% — акцент4 220 2" xfId="9451" xr:uid="{A5D8A33B-3BB7-4D07-A0BE-F6EB8BF3D0C2}"/>
    <cellStyle name="40% — акцент4 221" xfId="4462" xr:uid="{00000000-0005-0000-0000-00006D110000}"/>
    <cellStyle name="40% — акцент4 221 2" xfId="9471" xr:uid="{04EA07B8-54B8-4FD8-8625-37C49526E20D}"/>
    <cellStyle name="40% — акцент4 222" xfId="4482" xr:uid="{00000000-0005-0000-0000-000081110000}"/>
    <cellStyle name="40% — акцент4 222 2" xfId="9491" xr:uid="{78B0D096-5ABE-4F81-8562-0024ADCEE02A}"/>
    <cellStyle name="40% — акцент4 223" xfId="4502" xr:uid="{00000000-0005-0000-0000-000095110000}"/>
    <cellStyle name="40% — акцент4 223 2" xfId="9511" xr:uid="{5BE94FC5-8CB1-4BBD-B9CB-FA49DBF994BC}"/>
    <cellStyle name="40% — акцент4 224" xfId="4522" xr:uid="{00000000-0005-0000-0000-0000A9110000}"/>
    <cellStyle name="40% — акцент4 224 2" xfId="9531" xr:uid="{9E8B52E9-A345-499B-98F4-389D3E2D6373}"/>
    <cellStyle name="40% — акцент4 225" xfId="4542" xr:uid="{00000000-0005-0000-0000-0000BD110000}"/>
    <cellStyle name="40% — акцент4 225 2" xfId="9551" xr:uid="{7481192D-8AD8-4639-90BD-6054D0944D3D}"/>
    <cellStyle name="40% — акцент4 226" xfId="4562" xr:uid="{00000000-0005-0000-0000-0000D1110000}"/>
    <cellStyle name="40% — акцент4 226 2" xfId="9571" xr:uid="{98C49A65-7CF3-43F6-B319-1D47A89FB754}"/>
    <cellStyle name="40% — акцент4 227" xfId="4582" xr:uid="{00000000-0005-0000-0000-0000E5110000}"/>
    <cellStyle name="40% — акцент4 227 2" xfId="9591" xr:uid="{15E9CAE6-621B-47DD-BCDB-43089672FDEE}"/>
    <cellStyle name="40% — акцент4 228" xfId="4602" xr:uid="{00000000-0005-0000-0000-0000F9110000}"/>
    <cellStyle name="40% — акцент4 228 2" xfId="9611" xr:uid="{2FAE4A2F-1F9A-4CAF-B888-54E3EDA1118E}"/>
    <cellStyle name="40% — акцент4 229" xfId="4622" xr:uid="{00000000-0005-0000-0000-00000D120000}"/>
    <cellStyle name="40% — акцент4 229 2" xfId="9631" xr:uid="{81196574-023F-41A5-959B-9EECEE36F764}"/>
    <cellStyle name="40% — акцент4 23" xfId="501" xr:uid="{00000000-0005-0000-0000-000018070000}"/>
    <cellStyle name="40% — акцент4 23 2" xfId="5510" xr:uid="{E71E222D-8463-4218-8594-247477725CC9}"/>
    <cellStyle name="40% — акцент4 230" xfId="4642" xr:uid="{00000000-0005-0000-0000-000021120000}"/>
    <cellStyle name="40% — акцент4 230 2" xfId="9651" xr:uid="{3FD1DF37-F020-46C4-B67D-99B1987980A2}"/>
    <cellStyle name="40% — акцент4 231" xfId="4662" xr:uid="{00000000-0005-0000-0000-000035120000}"/>
    <cellStyle name="40% — акцент4 231 2" xfId="9671" xr:uid="{66C47F2B-A8C6-43FA-BE6C-6C4C191A22ED}"/>
    <cellStyle name="40% — акцент4 232" xfId="4682" xr:uid="{00000000-0005-0000-0000-000049120000}"/>
    <cellStyle name="40% — акцент4 232 2" xfId="9691" xr:uid="{EBC50CFC-590D-48A4-B9FC-CF237193A5CF}"/>
    <cellStyle name="40% — акцент4 233" xfId="4702" xr:uid="{00000000-0005-0000-0000-00005D120000}"/>
    <cellStyle name="40% — акцент4 233 2" xfId="9711" xr:uid="{6DC0CCA0-E93E-4821-9DE3-767B159C912D}"/>
    <cellStyle name="40% — акцент4 234" xfId="4722" xr:uid="{00000000-0005-0000-0000-000071120000}"/>
    <cellStyle name="40% — акцент4 234 2" xfId="9731" xr:uid="{B1FC566B-2817-488D-A863-7F297EF0EF4F}"/>
    <cellStyle name="40% — акцент4 235" xfId="4742" xr:uid="{00000000-0005-0000-0000-000085120000}"/>
    <cellStyle name="40% — акцент4 235 2" xfId="9751" xr:uid="{B96DCDB2-E1E8-4E8C-BDE5-10324CD31671}"/>
    <cellStyle name="40% — акцент4 236" xfId="4762" xr:uid="{00000000-0005-0000-0000-000099120000}"/>
    <cellStyle name="40% — акцент4 236 2" xfId="9771" xr:uid="{4FF984B6-17B4-4B83-AB15-DCD57650AAD8}"/>
    <cellStyle name="40% — акцент4 237" xfId="4782" xr:uid="{00000000-0005-0000-0000-0000AD120000}"/>
    <cellStyle name="40% — акцент4 237 2" xfId="9791" xr:uid="{E36CEC52-483C-4494-868C-57E42BEA2C60}"/>
    <cellStyle name="40% — акцент4 238" xfId="4802" xr:uid="{00000000-0005-0000-0000-0000C1120000}"/>
    <cellStyle name="40% — акцент4 238 2" xfId="9811" xr:uid="{EFC70122-82FD-443E-A9E6-2F3C1C0ADCE1}"/>
    <cellStyle name="40% — акцент4 239" xfId="4822" xr:uid="{00000000-0005-0000-0000-0000D5120000}"/>
    <cellStyle name="40% — акцент4 239 2" xfId="9831" xr:uid="{0262CC75-E9C2-4E6B-B7B8-0547CAB62371}"/>
    <cellStyle name="40% — акцент4 24" xfId="521" xr:uid="{00000000-0005-0000-0000-000019070000}"/>
    <cellStyle name="40% — акцент4 24 2" xfId="5530" xr:uid="{1FD52027-53B0-434F-AF2A-50BFD3542041}"/>
    <cellStyle name="40% — акцент4 240" xfId="4842" xr:uid="{00000000-0005-0000-0000-0000E9120000}"/>
    <cellStyle name="40% — акцент4 240 2" xfId="9851" xr:uid="{F22CC3BE-DAF7-4C0B-A13E-C3FA980CA223}"/>
    <cellStyle name="40% — акцент4 241" xfId="4862" xr:uid="{00000000-0005-0000-0000-0000FD120000}"/>
    <cellStyle name="40% — акцент4 241 2" xfId="9871" xr:uid="{7EF277A5-9082-44A7-9800-D58217A45BF5}"/>
    <cellStyle name="40% — акцент4 242" xfId="4882" xr:uid="{00000000-0005-0000-0000-000011130000}"/>
    <cellStyle name="40% — акцент4 242 2" xfId="9891" xr:uid="{25918C02-D083-419A-97B2-55492ED9C3F2}"/>
    <cellStyle name="40% — акцент4 243" xfId="4902" xr:uid="{00000000-0005-0000-0000-000025130000}"/>
    <cellStyle name="40% — акцент4 243 2" xfId="9911" xr:uid="{55DB8EA2-128C-4105-9DE1-D98177B6CD0A}"/>
    <cellStyle name="40% — акцент4 244" xfId="4922" xr:uid="{00000000-0005-0000-0000-000039130000}"/>
    <cellStyle name="40% — акцент4 244 2" xfId="9931" xr:uid="{9FABB766-5EC3-4EA3-92BA-1AC8D746F165}"/>
    <cellStyle name="40% — акцент4 245" xfId="4942" xr:uid="{00000000-0005-0000-0000-00004D130000}"/>
    <cellStyle name="40% — акцент4 245 2" xfId="9951" xr:uid="{53BF51EB-8675-4719-9C64-5F1A21E72D71}"/>
    <cellStyle name="40% — акцент4 246" xfId="4962" xr:uid="{00000000-0005-0000-0000-000061130000}"/>
    <cellStyle name="40% — акцент4 246 2" xfId="9971" xr:uid="{E7ACA2B6-0C85-42AB-950E-DACA6EC75BAE}"/>
    <cellStyle name="40% — акцент4 247" xfId="4982" xr:uid="{00000000-0005-0000-0000-000075130000}"/>
    <cellStyle name="40% — акцент4 247 2" xfId="9991" xr:uid="{4FF85A62-6E29-429A-BCCD-5D7B4D033958}"/>
    <cellStyle name="40% — акцент4 248" xfId="5002" xr:uid="{00000000-0005-0000-0000-000089130000}"/>
    <cellStyle name="40% — акцент4 248 2" xfId="10011" xr:uid="{60D74AB9-894F-4BC4-827E-07304F097E96}"/>
    <cellStyle name="40% — акцент4 249" xfId="5022" xr:uid="{00000000-0005-0000-0000-00009D130000}"/>
    <cellStyle name="40% — акцент4 249 2" xfId="10031" xr:uid="{2B94C8AF-0AE5-4548-A782-7019C59277E9}"/>
    <cellStyle name="40% — акцент4 25" xfId="541" xr:uid="{00000000-0005-0000-0000-00001A070000}"/>
    <cellStyle name="40% — акцент4 25 2" xfId="5550" xr:uid="{5EB7A116-BA4F-4657-B6F3-76CB68DEA543}"/>
    <cellStyle name="40% — акцент4 250" xfId="5042" xr:uid="{00000000-0005-0000-0000-0000B1130000}"/>
    <cellStyle name="40% — акцент4 250 2" xfId="10051" xr:uid="{CEB746AB-7D59-480E-A520-04FD4F2E32FD}"/>
    <cellStyle name="40% — акцент4 251" xfId="10071" xr:uid="{2A056CAC-9AB9-46C5-93C6-8C391BE17A9C}"/>
    <cellStyle name="40% — акцент4 252" xfId="10091" xr:uid="{696029B2-2517-4EA7-91E4-A7708A09C874}"/>
    <cellStyle name="40% — акцент4 253" xfId="10111" xr:uid="{6117369B-6E2D-44E2-A6C4-E71380CB8986}"/>
    <cellStyle name="40% — акцент4 254" xfId="10131" xr:uid="{0578B4A3-4F59-454E-826B-E08D8C093205}"/>
    <cellStyle name="40% — акцент4 255" xfId="10151" xr:uid="{10996B83-258A-4900-99B1-8E2B3DD94281}"/>
    <cellStyle name="40% — акцент4 256" xfId="10171" xr:uid="{C205FBF3-E0EA-4D12-ABDD-3282F39CF891}"/>
    <cellStyle name="40% — акцент4 257" xfId="10191" xr:uid="{76E09254-A78C-4032-8E36-DD0667635200}"/>
    <cellStyle name="40% — акцент4 258" xfId="10211" xr:uid="{DF63F4CB-F01B-4EC8-8B1B-015CBDB08D60}"/>
    <cellStyle name="40% — акцент4 259" xfId="10231" xr:uid="{672C7C1F-53A1-4279-BCB2-66F41FADFE0A}"/>
    <cellStyle name="40% — акцент4 26" xfId="561" xr:uid="{00000000-0005-0000-0000-00001B070000}"/>
    <cellStyle name="40% — акцент4 26 2" xfId="5570" xr:uid="{AC4EFBDE-2696-42EB-8B5F-EFB33F8CA543}"/>
    <cellStyle name="40% — акцент4 260" xfId="10251" xr:uid="{E23CB973-03FA-4B82-BEAB-397DBF752B3A}"/>
    <cellStyle name="40% — акцент4 261" xfId="10271" xr:uid="{D23458B8-21F5-45C6-9B61-0255CB82BB14}"/>
    <cellStyle name="40% — акцент4 262" xfId="10291" xr:uid="{F55585AF-F326-4B15-A555-FD64F53D8BC8}"/>
    <cellStyle name="40% — акцент4 263" xfId="10311" xr:uid="{FA3BDD3D-12EB-4876-8B53-C37863C5CE19}"/>
    <cellStyle name="40% — акцент4 264" xfId="10331" xr:uid="{FA96F962-1856-4FBF-8BBC-604C30FEAE9A}"/>
    <cellStyle name="40% — акцент4 265" xfId="10351" xr:uid="{69BB8FDD-0A94-4216-B42C-B59FCC3B65E6}"/>
    <cellStyle name="40% — акцент4 266" xfId="10371" xr:uid="{D8D11244-47D5-46BB-AD0E-4BE23E1E19B1}"/>
    <cellStyle name="40% — акцент4 267" xfId="10391" xr:uid="{160B77CE-B89B-4C1F-BA7D-BC2ADCA0D149}"/>
    <cellStyle name="40% — акцент4 268" xfId="10411" xr:uid="{8BEBF7C7-9400-4B36-8175-33DF7D5EFD5F}"/>
    <cellStyle name="40% — акцент4 269" xfId="10431" xr:uid="{B3D36C64-31C0-4C04-B7CE-9CE1E85BBDF3}"/>
    <cellStyle name="40% — акцент4 27" xfId="581" xr:uid="{00000000-0005-0000-0000-00001C070000}"/>
    <cellStyle name="40% — акцент4 27 2" xfId="5590" xr:uid="{E822BC69-AB97-4DFD-B224-3B8657FD932D}"/>
    <cellStyle name="40% — акцент4 270" xfId="10451" xr:uid="{97974598-9CB1-494F-8D61-5A2228383EFB}"/>
    <cellStyle name="40% — акцент4 271" xfId="10490" xr:uid="{30DABB5B-7F66-461F-9D74-418507F51CFB}"/>
    <cellStyle name="40% — акцент4 272" xfId="10512" xr:uid="{FB16AE7D-A001-4631-B98A-F837930E5ACA}"/>
    <cellStyle name="40% — акцент4 273" xfId="10532" xr:uid="{0FF42123-592B-4537-9166-3BAC8575F07F}"/>
    <cellStyle name="40% — акцент4 274" xfId="10552" xr:uid="{EF352913-555E-4E3F-92D9-D94EBFBF0B69}"/>
    <cellStyle name="40% — акцент4 275" xfId="10572" xr:uid="{B5F38D69-8203-4239-95A1-ED5FE5ED3D5E}"/>
    <cellStyle name="40% — акцент4 276" xfId="10592" xr:uid="{E2395A9D-17D9-4B0D-B471-26599AA42EF4}"/>
    <cellStyle name="40% — акцент4 277" xfId="10612" xr:uid="{D4284F0C-FF8F-4B3E-9B69-B5FC28411BC3}"/>
    <cellStyle name="40% — акцент4 278" xfId="10632" xr:uid="{56C13BBF-4754-4F11-BE5E-7684543DEDC8}"/>
    <cellStyle name="40% — акцент4 279" xfId="10652" xr:uid="{39A61E1C-FD34-4C9D-8F80-67E149368CF0}"/>
    <cellStyle name="40% — акцент4 28" xfId="601" xr:uid="{00000000-0005-0000-0000-00001D070000}"/>
    <cellStyle name="40% — акцент4 28 2" xfId="5610" xr:uid="{46F28BAC-22F3-4F92-831A-75BEDE3D3A1C}"/>
    <cellStyle name="40% — акцент4 280" xfId="10672" xr:uid="{9035C2D7-86B7-46BA-887F-E519B47CBADE}"/>
    <cellStyle name="40% — акцент4 281" xfId="10692" xr:uid="{F46A2A60-BC09-4C62-92B0-BF5642CB6131}"/>
    <cellStyle name="40% — акцент4 282" xfId="10712" xr:uid="{0F456929-C2AF-4D6D-B498-55501B5CB346}"/>
    <cellStyle name="40% — акцент4 283" xfId="10732" xr:uid="{A862D5F0-B4F3-4280-9B3C-04FE65AA40DE}"/>
    <cellStyle name="40% — акцент4 284" xfId="10752" xr:uid="{1A6627F4-E54E-4138-BADB-9F5703102603}"/>
    <cellStyle name="40% — акцент4 285" xfId="10772" xr:uid="{854C45D7-143A-4DDF-B401-34D2E209B184}"/>
    <cellStyle name="40% — акцент4 286" xfId="10792" xr:uid="{E0AFD88F-A829-4657-9291-837066853D52}"/>
    <cellStyle name="40% — акцент4 287" xfId="10812" xr:uid="{0FE50104-845B-40A5-91C8-49306F585052}"/>
    <cellStyle name="40% — акцент4 288" xfId="10832" xr:uid="{4FD0D364-93F5-4B44-9CDF-15329E1BB73E}"/>
    <cellStyle name="40% — акцент4 289" xfId="10852" xr:uid="{19BAE563-3253-413F-AC6E-212418132358}"/>
    <cellStyle name="40% — акцент4 29" xfId="621" xr:uid="{00000000-0005-0000-0000-00001E070000}"/>
    <cellStyle name="40% — акцент4 29 2" xfId="5630" xr:uid="{853ED5B2-E9EB-4D9F-92E8-9331DD813333}"/>
    <cellStyle name="40% — акцент4 290" xfId="10872" xr:uid="{4695CEF1-8764-47D7-B75C-A654305EA99C}"/>
    <cellStyle name="40% — акцент4 291" xfId="10892" xr:uid="{E515A1D9-429E-4ABC-9BCF-F07EEF34D509}"/>
    <cellStyle name="40% — акцент4 292" xfId="10912" xr:uid="{3E79DE5F-BED0-4F53-85E9-5273B1F2D8E6}"/>
    <cellStyle name="40% — акцент4 293" xfId="10932" xr:uid="{39BC9589-E314-4033-96B0-DAFF9A25074E}"/>
    <cellStyle name="40% — акцент4 294" xfId="10952" xr:uid="{D3125E29-29F7-480A-8AB9-FC266382932D}"/>
    <cellStyle name="40% — акцент4 295" xfId="10972" xr:uid="{48D07806-9217-4DD4-B9BB-DB76861A874E}"/>
    <cellStyle name="40% — акцент4 296" xfId="10992" xr:uid="{05B22ECE-C05C-44B7-97A2-91D0A7AFD689}"/>
    <cellStyle name="40% — акцент4 297" xfId="11012" xr:uid="{AEBAAED8-8E6A-47BA-A862-4DCEBF4A0492}"/>
    <cellStyle name="40% — акцент4 298" xfId="11032" xr:uid="{6F7D4E5D-EEAC-4F1E-8FD7-7605A713608F}"/>
    <cellStyle name="40% — акцент4 299" xfId="11052" xr:uid="{09AAEDAB-7058-4341-8D0B-2D4D9A16D714}"/>
    <cellStyle name="40% — акцент4 3" xfId="101" xr:uid="{00000000-0005-0000-0000-00001F070000}"/>
    <cellStyle name="40% — акцент4 3 2" xfId="5110" xr:uid="{176853D2-22C0-47CE-B653-E702ECCC5A38}"/>
    <cellStyle name="40% — акцент4 30" xfId="641" xr:uid="{00000000-0005-0000-0000-000020070000}"/>
    <cellStyle name="40% — акцент4 30 2" xfId="5650" xr:uid="{2FA067A9-D783-4CBD-897F-B6A7FAAD2434}"/>
    <cellStyle name="40% — акцент4 300" xfId="11072" xr:uid="{27DC8006-D96E-483C-99DE-964C27BAD1A1}"/>
    <cellStyle name="40% — акцент4 301" xfId="11092" xr:uid="{346B6ED6-EC5C-41EA-B229-36E3F393F251}"/>
    <cellStyle name="40% — акцент4 302" xfId="11112" xr:uid="{171CE3BF-AA11-4496-94F6-30B0207C9B7A}"/>
    <cellStyle name="40% — акцент4 303" xfId="11132" xr:uid="{EB24A6A2-8FCB-44AA-8936-3D9957A1B252}"/>
    <cellStyle name="40% — акцент4 304" xfId="11152" xr:uid="{91FE9DFE-8434-404B-BCDD-56461855455D}"/>
    <cellStyle name="40% — акцент4 305" xfId="11172" xr:uid="{B78C5729-45DF-4A08-B5DB-B6D17A89673E}"/>
    <cellStyle name="40% — акцент4 306" xfId="11192" xr:uid="{249B3C69-ED06-4DC1-ABE6-C9B0747BDEC3}"/>
    <cellStyle name="40% — акцент4 307" xfId="11212" xr:uid="{57907272-DEBA-4BE1-9E78-D51CB994F1C4}"/>
    <cellStyle name="40% — акцент4 308" xfId="11232" xr:uid="{2B37CC0F-2E49-44DB-8A9D-A834C1DB2275}"/>
    <cellStyle name="40% — акцент4 309" xfId="11252" xr:uid="{DB4DB783-FB33-407B-86ED-FAB91094CB9D}"/>
    <cellStyle name="40% — акцент4 31" xfId="661" xr:uid="{00000000-0005-0000-0000-000021070000}"/>
    <cellStyle name="40% — акцент4 31 2" xfId="5670" xr:uid="{25AC16F4-A2F7-4371-B255-AB25ADC0F0B5}"/>
    <cellStyle name="40% — акцент4 310" xfId="11272" xr:uid="{E0804DC4-7046-4AEE-8EE8-F509045D309A}"/>
    <cellStyle name="40% — акцент4 311" xfId="11292" xr:uid="{879CF5D6-DC20-4F4D-B58B-A991D84390A3}"/>
    <cellStyle name="40% — акцент4 312" xfId="11312" xr:uid="{10269B7C-BBE9-4D92-B033-D4AA85DCBDE3}"/>
    <cellStyle name="40% — акцент4 313" xfId="11332" xr:uid="{CF9EC304-7046-4D2D-A272-621BA8662EA7}"/>
    <cellStyle name="40% — акцент4 314" xfId="11352" xr:uid="{906A5839-5056-4C8C-A427-18D570A83F54}"/>
    <cellStyle name="40% — акцент4 315" xfId="11372" xr:uid="{DBC41751-9854-41F5-B86B-45D928D8628E}"/>
    <cellStyle name="40% — акцент4 316" xfId="11392" xr:uid="{79CDB861-6F7B-4A0E-87E9-CF67917CFA68}"/>
    <cellStyle name="40% — акцент4 317" xfId="11412" xr:uid="{B9708535-D6F1-409F-BF50-79BE61D67A0B}"/>
    <cellStyle name="40% — акцент4 318" xfId="11432" xr:uid="{07FBCF40-A09C-4582-A72F-7A90523592CD}"/>
    <cellStyle name="40% — акцент4 319" xfId="11452" xr:uid="{0FD9CF76-C9C3-4AEE-9FC3-A9BF79F727DE}"/>
    <cellStyle name="40% — акцент4 32" xfId="681" xr:uid="{00000000-0005-0000-0000-000022070000}"/>
    <cellStyle name="40% — акцент4 32 2" xfId="5690" xr:uid="{5D2C52E3-0ADA-43B7-B43A-F0E520E77422}"/>
    <cellStyle name="40% — акцент4 320" xfId="11472" xr:uid="{2E0AE793-6D8F-416D-AE04-9251DB44388E}"/>
    <cellStyle name="40% — акцент4 321" xfId="11492" xr:uid="{E0E8B646-F3D2-4FC3-B596-97060EE3F106}"/>
    <cellStyle name="40% — акцент4 322" xfId="11512" xr:uid="{96D819E9-60A8-40F7-8AAC-B18E18088BB6}"/>
    <cellStyle name="40% — акцент4 323" xfId="11532" xr:uid="{D0620528-6F02-4A94-AB0B-BBDE9C0D8C00}"/>
    <cellStyle name="40% — акцент4 324" xfId="11552" xr:uid="{85EFBCCB-9D6D-4A23-9CE9-F7663022159D}"/>
    <cellStyle name="40% — акцент4 325" xfId="11572" xr:uid="{4AEC0EF7-5267-4C58-BEFF-0BD3050C144F}"/>
    <cellStyle name="40% — акцент4 326" xfId="11592" xr:uid="{C07B831B-3DF0-4568-8771-183B23AE0B8A}"/>
    <cellStyle name="40% — акцент4 327" xfId="11612" xr:uid="{5FE26FB1-68EF-4DD7-A9CB-AB94B6A65699}"/>
    <cellStyle name="40% — акцент4 328" xfId="11632" xr:uid="{7B1A24D8-C3FD-4EC8-80F4-1C09BEE88752}"/>
    <cellStyle name="40% — акцент4 329" xfId="11652" xr:uid="{56973430-3D03-4FDD-84B4-55A027AC441A}"/>
    <cellStyle name="40% — акцент4 33" xfId="701" xr:uid="{00000000-0005-0000-0000-000023070000}"/>
    <cellStyle name="40% — акцент4 33 2" xfId="5710" xr:uid="{D2D97291-D0D0-4048-BDE2-3EC6181966FE}"/>
    <cellStyle name="40% — акцент4 330" xfId="11672" xr:uid="{52F57233-978E-47BE-9B0F-48B1ED616009}"/>
    <cellStyle name="40% — акцент4 331" xfId="11692" xr:uid="{FACF93C8-0DB6-465F-AF9A-9E3CD588F186}"/>
    <cellStyle name="40% — акцент4 332" xfId="11712" xr:uid="{3BB82355-793B-45BC-89CA-9FB2A33B0A7B}"/>
    <cellStyle name="40% — акцент4 333" xfId="11732" xr:uid="{87120CEE-8246-4BEA-A2A8-B5DDC18E6B25}"/>
    <cellStyle name="40% — акцент4 334" xfId="11752" xr:uid="{36378D87-8266-4251-B2A8-2203342EF5AF}"/>
    <cellStyle name="40% — акцент4 335" xfId="11772" xr:uid="{7C2D2648-F7EC-452D-80FF-4DF9767E1F86}"/>
    <cellStyle name="40% — акцент4 336" xfId="11792" xr:uid="{B63B07DD-B777-40C9-98BA-CF45C8A311EC}"/>
    <cellStyle name="40% — акцент4 337" xfId="11812" xr:uid="{8DE0F191-B63D-4C07-A05B-DA43970E7002}"/>
    <cellStyle name="40% — акцент4 338" xfId="11832" xr:uid="{54879023-7880-466F-AF15-6E10B72EA96E}"/>
    <cellStyle name="40% — акцент4 339" xfId="11852" xr:uid="{E1B1626F-922C-40E1-BAF5-4B83F973D669}"/>
    <cellStyle name="40% — акцент4 34" xfId="721" xr:uid="{00000000-0005-0000-0000-000024070000}"/>
    <cellStyle name="40% — акцент4 34 2" xfId="5730" xr:uid="{8FC10CD4-BE8E-4552-B327-542BAAA7FC02}"/>
    <cellStyle name="40% — акцент4 340" xfId="11872" xr:uid="{531F6715-6BEE-406F-BDAA-4E8DC5A1AE74}"/>
    <cellStyle name="40% — акцент4 341" xfId="11892" xr:uid="{93DEBDCD-ECAD-4273-8DB1-3BBF68756666}"/>
    <cellStyle name="40% — акцент4 342" xfId="11912" xr:uid="{D5831B80-051A-4B75-95FD-4A78F759B0AF}"/>
    <cellStyle name="40% — акцент4 343" xfId="11932" xr:uid="{9B6F78A0-B11E-4B4D-A629-0AD07EA99401}"/>
    <cellStyle name="40% — акцент4 344" xfId="11952" xr:uid="{B3B5ABDB-82A2-429C-86D9-64172535EB99}"/>
    <cellStyle name="40% — акцент4 345" xfId="11972" xr:uid="{EB3F11B0-6422-4B66-95C5-8D5C4109B7F4}"/>
    <cellStyle name="40% — акцент4 346" xfId="11992" xr:uid="{BDF4A35A-A16E-470C-982D-AA6300B01624}"/>
    <cellStyle name="40% — акцент4 347" xfId="12012" xr:uid="{753702E9-1CDB-4FFD-962F-2CBC24D636F8}"/>
    <cellStyle name="40% — акцент4 348" xfId="12032" xr:uid="{9E9A8BED-07F6-4D7D-8EF8-195380325DD2}"/>
    <cellStyle name="40% — акцент4 349" xfId="12052" xr:uid="{F8FDDAD7-3951-43A4-8D58-604ED4A1BFBB}"/>
    <cellStyle name="40% — акцент4 35" xfId="741" xr:uid="{00000000-0005-0000-0000-000025070000}"/>
    <cellStyle name="40% — акцент4 35 2" xfId="5750" xr:uid="{DD9DD9EA-EA72-4556-83BA-16EEFA9CEBA6}"/>
    <cellStyle name="40% — акцент4 350" xfId="12072" xr:uid="{AE2F89D4-8A49-4060-A359-89E2504AF53A}"/>
    <cellStyle name="40% — акцент4 351" xfId="12092" xr:uid="{1497E538-4178-41E9-9B7B-F761F188DD6C}"/>
    <cellStyle name="40% — акцент4 352" xfId="12112" xr:uid="{EBB70CEE-2238-45D2-A75E-D16CB8FE50EB}"/>
    <cellStyle name="40% — акцент4 353" xfId="12132" xr:uid="{284D8BEA-6AB6-4048-ADB6-F6A71A13E535}"/>
    <cellStyle name="40% — акцент4 354" xfId="12152" xr:uid="{A1B81814-23ED-48CD-B5DA-20B51EF983C7}"/>
    <cellStyle name="40% — акцент4 355" xfId="12172" xr:uid="{99AE1325-F1DE-434C-986F-B0CE403A40F6}"/>
    <cellStyle name="40% — акцент4 356" xfId="12192" xr:uid="{FEB63842-D63D-4558-8F7D-855FEF6912D3}"/>
    <cellStyle name="40% — акцент4 357" xfId="12212" xr:uid="{0937CAA4-598C-4DD7-80CA-AB00F1F0AAA2}"/>
    <cellStyle name="40% — акцент4 358" xfId="12232" xr:uid="{35BAC0C1-25BC-49C7-86CE-3AAE5F8E13F6}"/>
    <cellStyle name="40% — акцент4 359" xfId="12252" xr:uid="{18FDD0D7-68D1-46CA-B6EB-F4FE71F5ED55}"/>
    <cellStyle name="40% — акцент4 36" xfId="761" xr:uid="{00000000-0005-0000-0000-000026070000}"/>
    <cellStyle name="40% — акцент4 36 2" xfId="5770" xr:uid="{71C413AB-AEA3-4C85-B85E-BB3BE4874C2E}"/>
    <cellStyle name="40% — акцент4 360" xfId="12272" xr:uid="{7CCFD2ED-2F73-4581-8678-0AD6DF6BD56A}"/>
    <cellStyle name="40% — акцент4 361" xfId="12292" xr:uid="{F797E449-DD55-4AD8-99B6-37F470858FDE}"/>
    <cellStyle name="40% — акцент4 362" xfId="12312" xr:uid="{61606298-793A-4382-ADF3-E99C22C0BD41}"/>
    <cellStyle name="40% — акцент4 363" xfId="12332" xr:uid="{E49EC70B-C473-4E0F-A5EA-5084C6E6908C}"/>
    <cellStyle name="40% — акцент4 364" xfId="12352" xr:uid="{8C172758-0DB0-4E8E-8D3F-6B7E96866602}"/>
    <cellStyle name="40% — акцент4 365" xfId="12372" xr:uid="{971A8421-B08F-4EFA-86F5-3A3954FD9F96}"/>
    <cellStyle name="40% — акцент4 366" xfId="5061" xr:uid="{2925F1FE-5FD2-4A00-A314-2E6E0D951972}"/>
    <cellStyle name="40% — акцент4 37" xfId="781" xr:uid="{00000000-0005-0000-0000-000027070000}"/>
    <cellStyle name="40% — акцент4 37 2" xfId="5790" xr:uid="{7B7F7795-2CAB-4D0C-A5E6-A60A43B6190E}"/>
    <cellStyle name="40% — акцент4 38" xfId="801" xr:uid="{00000000-0005-0000-0000-000028070000}"/>
    <cellStyle name="40% — акцент4 38 2" xfId="5810" xr:uid="{62616B28-828F-4FB4-BB3E-2035A05E1F74}"/>
    <cellStyle name="40% — акцент4 39" xfId="821" xr:uid="{00000000-0005-0000-0000-000029070000}"/>
    <cellStyle name="40% — акцент4 39 2" xfId="5830" xr:uid="{83A7A71E-FF4D-48EE-9681-64C1D134540E}"/>
    <cellStyle name="40% — акцент4 4" xfId="121" xr:uid="{00000000-0005-0000-0000-00002A070000}"/>
    <cellStyle name="40% — акцент4 4 2" xfId="5130" xr:uid="{5B766C85-6CCE-4414-9FFA-DA6B671A8D61}"/>
    <cellStyle name="40% — акцент4 40" xfId="841" xr:uid="{00000000-0005-0000-0000-00002B070000}"/>
    <cellStyle name="40% — акцент4 40 2" xfId="5850" xr:uid="{C43AFCBC-F9D0-465F-AABF-4A7D2D2281EC}"/>
    <cellStyle name="40% — акцент4 41" xfId="861" xr:uid="{00000000-0005-0000-0000-00002C070000}"/>
    <cellStyle name="40% — акцент4 41 2" xfId="5870" xr:uid="{2D5863F5-19FA-443F-8B9B-26EDF16433FB}"/>
    <cellStyle name="40% — акцент4 42" xfId="881" xr:uid="{00000000-0005-0000-0000-00002D070000}"/>
    <cellStyle name="40% — акцент4 42 2" xfId="5890" xr:uid="{556EBFA3-B9AC-4571-ABE1-E87E1146E59B}"/>
    <cellStyle name="40% — акцент4 43" xfId="901" xr:uid="{00000000-0005-0000-0000-00002E070000}"/>
    <cellStyle name="40% — акцент4 43 2" xfId="5910" xr:uid="{26425906-6E9B-43DA-9F4C-4CFE7F7A14A9}"/>
    <cellStyle name="40% — акцент4 44" xfId="921" xr:uid="{00000000-0005-0000-0000-00002F070000}"/>
    <cellStyle name="40% — акцент4 44 2" xfId="5930" xr:uid="{DAB092BC-6520-4E3F-A445-72CA5FC9E09B}"/>
    <cellStyle name="40% — акцент4 45" xfId="941" xr:uid="{00000000-0005-0000-0000-000030070000}"/>
    <cellStyle name="40% — акцент4 45 2" xfId="5950" xr:uid="{42B1B9FC-68CE-460D-B59E-6F53C987B0C7}"/>
    <cellStyle name="40% — акцент4 46" xfId="961" xr:uid="{00000000-0005-0000-0000-000031070000}"/>
    <cellStyle name="40% — акцент4 46 2" xfId="5970" xr:uid="{6E9887CF-FCC5-47D9-BBC2-FBBF79879DC2}"/>
    <cellStyle name="40% — акцент4 47" xfId="981" xr:uid="{00000000-0005-0000-0000-000032070000}"/>
    <cellStyle name="40% — акцент4 47 2" xfId="5990" xr:uid="{E9508866-5ACF-474A-94A5-F80EF43C6C3E}"/>
    <cellStyle name="40% — акцент4 48" xfId="1001" xr:uid="{00000000-0005-0000-0000-000033070000}"/>
    <cellStyle name="40% — акцент4 48 2" xfId="6010" xr:uid="{62E77D73-A8AA-419B-AEA1-881921DC15EE}"/>
    <cellStyle name="40% — акцент4 49" xfId="1021" xr:uid="{00000000-0005-0000-0000-000034070000}"/>
    <cellStyle name="40% — акцент4 49 2" xfId="6030" xr:uid="{241CD8B2-1A0D-4605-B0F5-7DD0B4DE4DF6}"/>
    <cellStyle name="40% — акцент4 5" xfId="141" xr:uid="{00000000-0005-0000-0000-000035070000}"/>
    <cellStyle name="40% — акцент4 5 2" xfId="5150" xr:uid="{A0109D57-7965-4658-9319-54DBB1320259}"/>
    <cellStyle name="40% — акцент4 50" xfId="1041" xr:uid="{00000000-0005-0000-0000-000036070000}"/>
    <cellStyle name="40% — акцент4 50 2" xfId="6050" xr:uid="{13E6BB96-AA26-4B1A-9D52-21074F4E48EA}"/>
    <cellStyle name="40% — акцент4 51" xfId="1061" xr:uid="{00000000-0005-0000-0000-000037070000}"/>
    <cellStyle name="40% — акцент4 51 2" xfId="6070" xr:uid="{AE0F7EE1-3A58-4FA6-B370-4CCF689780B0}"/>
    <cellStyle name="40% — акцент4 52" xfId="1081" xr:uid="{00000000-0005-0000-0000-000038070000}"/>
    <cellStyle name="40% — акцент4 52 2" xfId="6090" xr:uid="{3B94B041-137B-4D10-A395-582FF13D40ED}"/>
    <cellStyle name="40% — акцент4 53" xfId="1101" xr:uid="{00000000-0005-0000-0000-000039070000}"/>
    <cellStyle name="40% — акцент4 53 2" xfId="6110" xr:uid="{F7313A15-DDA8-4714-BA9F-930F92DBB775}"/>
    <cellStyle name="40% — акцент4 54" xfId="1121" xr:uid="{00000000-0005-0000-0000-00003A070000}"/>
    <cellStyle name="40% — акцент4 54 2" xfId="6130" xr:uid="{3CC71AEF-40C1-4EB5-9875-E9B5423A41F7}"/>
    <cellStyle name="40% — акцент4 55" xfId="1141" xr:uid="{00000000-0005-0000-0000-00003B070000}"/>
    <cellStyle name="40% — акцент4 55 2" xfId="6150" xr:uid="{346B26C9-AA34-4FE4-BD3A-52E9692B355B}"/>
    <cellStyle name="40% — акцент4 56" xfId="1161" xr:uid="{00000000-0005-0000-0000-00003C070000}"/>
    <cellStyle name="40% — акцент4 56 2" xfId="6170" xr:uid="{2EF74B2E-3901-40A2-AD15-4B17F4D18CA7}"/>
    <cellStyle name="40% — акцент4 57" xfId="1181" xr:uid="{00000000-0005-0000-0000-00003D070000}"/>
    <cellStyle name="40% — акцент4 57 2" xfId="6190" xr:uid="{12517451-7771-4628-9612-A794959BA108}"/>
    <cellStyle name="40% — акцент4 58" xfId="1201" xr:uid="{00000000-0005-0000-0000-00003E070000}"/>
    <cellStyle name="40% — акцент4 58 2" xfId="6210" xr:uid="{020DFF66-9B94-404C-90F6-A3C9C423DE47}"/>
    <cellStyle name="40% — акцент4 59" xfId="1221" xr:uid="{00000000-0005-0000-0000-00003F070000}"/>
    <cellStyle name="40% — акцент4 59 2" xfId="6230" xr:uid="{EC97A066-B418-4251-9EFC-CB6543E927E8}"/>
    <cellStyle name="40% — акцент4 6" xfId="161" xr:uid="{00000000-0005-0000-0000-000040070000}"/>
    <cellStyle name="40% — акцент4 6 2" xfId="5170" xr:uid="{91F277E1-2C8E-48F5-B433-2FA200A58825}"/>
    <cellStyle name="40% — акцент4 60" xfId="1241" xr:uid="{00000000-0005-0000-0000-000041070000}"/>
    <cellStyle name="40% — акцент4 60 2" xfId="6250" xr:uid="{3B4575D3-BA21-4BD0-A972-9B216E1181C8}"/>
    <cellStyle name="40% — акцент4 61" xfId="1261" xr:uid="{00000000-0005-0000-0000-000042070000}"/>
    <cellStyle name="40% — акцент4 61 2" xfId="6270" xr:uid="{489860ED-654B-4118-8F77-2151619F0DA8}"/>
    <cellStyle name="40% — акцент4 62" xfId="1281" xr:uid="{00000000-0005-0000-0000-000043070000}"/>
    <cellStyle name="40% — акцент4 62 2" xfId="6290" xr:uid="{4E5C3CA6-FE07-4763-BC02-D49C6E794D0C}"/>
    <cellStyle name="40% — акцент4 63" xfId="1301" xr:uid="{00000000-0005-0000-0000-000044070000}"/>
    <cellStyle name="40% — акцент4 63 2" xfId="6310" xr:uid="{1CCC707F-0514-4BD8-94A0-796FB1A78D05}"/>
    <cellStyle name="40% — акцент4 64" xfId="1321" xr:uid="{00000000-0005-0000-0000-000045070000}"/>
    <cellStyle name="40% — акцент4 64 2" xfId="6330" xr:uid="{F16F18FF-E716-4D71-BC7D-08FB303FB5BE}"/>
    <cellStyle name="40% — акцент4 65" xfId="1341" xr:uid="{00000000-0005-0000-0000-000046070000}"/>
    <cellStyle name="40% — акцент4 65 2" xfId="6350" xr:uid="{C68391B2-E1B1-4A58-A6CB-53B1C8B6A247}"/>
    <cellStyle name="40% — акцент4 66" xfId="1361" xr:uid="{00000000-0005-0000-0000-000047070000}"/>
    <cellStyle name="40% — акцент4 66 2" xfId="6370" xr:uid="{15F481D8-C7AB-4235-962D-66141388BDF0}"/>
    <cellStyle name="40% — акцент4 67" xfId="1381" xr:uid="{00000000-0005-0000-0000-000048070000}"/>
    <cellStyle name="40% — акцент4 67 2" xfId="6390" xr:uid="{BB17DAD9-A90D-49BB-9338-5399BBB01938}"/>
    <cellStyle name="40% — акцент4 68" xfId="1401" xr:uid="{00000000-0005-0000-0000-000049070000}"/>
    <cellStyle name="40% — акцент4 68 2" xfId="6410" xr:uid="{C8F1EA28-DBD3-4A6E-8F5E-4CE22B664FDB}"/>
    <cellStyle name="40% — акцент4 69" xfId="1421" xr:uid="{00000000-0005-0000-0000-00004A070000}"/>
    <cellStyle name="40% — акцент4 69 2" xfId="6430" xr:uid="{FC242996-0C83-4F06-A55C-DD41BD8CE2E5}"/>
    <cellStyle name="40% — акцент4 7" xfId="181" xr:uid="{00000000-0005-0000-0000-00004B070000}"/>
    <cellStyle name="40% — акцент4 7 2" xfId="5190" xr:uid="{D9350706-2280-4919-BB92-D37E0506B66A}"/>
    <cellStyle name="40% — акцент4 70" xfId="1441" xr:uid="{00000000-0005-0000-0000-00004C070000}"/>
    <cellStyle name="40% — акцент4 70 2" xfId="6450" xr:uid="{7B1B72B2-10DF-474A-A18B-D9138121E934}"/>
    <cellStyle name="40% — акцент4 71" xfId="1461" xr:uid="{00000000-0005-0000-0000-00004D070000}"/>
    <cellStyle name="40% — акцент4 71 2" xfId="6470" xr:uid="{80864DC5-2E34-4E62-98AC-1FCF81EE3F70}"/>
    <cellStyle name="40% — акцент4 72" xfId="1481" xr:uid="{00000000-0005-0000-0000-00004E070000}"/>
    <cellStyle name="40% — акцент4 72 2" xfId="6490" xr:uid="{D25ACF7C-612C-42F1-9402-4968ECC041E4}"/>
    <cellStyle name="40% — акцент4 73" xfId="1501" xr:uid="{00000000-0005-0000-0000-00004F070000}"/>
    <cellStyle name="40% — акцент4 73 2" xfId="6510" xr:uid="{4C9452F7-AE0B-4C4E-9050-5689A7D85191}"/>
    <cellStyle name="40% — акцент4 74" xfId="1521" xr:uid="{00000000-0005-0000-0000-000050070000}"/>
    <cellStyle name="40% — акцент4 74 2" xfId="6530" xr:uid="{98DCC5B3-7644-4CE2-AFF2-84FF45032A0E}"/>
    <cellStyle name="40% — акцент4 75" xfId="1541" xr:uid="{00000000-0005-0000-0000-000051070000}"/>
    <cellStyle name="40% — акцент4 75 2" xfId="6550" xr:uid="{54622494-AFB6-4F87-A1A2-62E6DD44794D}"/>
    <cellStyle name="40% — акцент4 76" xfId="1561" xr:uid="{00000000-0005-0000-0000-000052070000}"/>
    <cellStyle name="40% — акцент4 76 2" xfId="6570" xr:uid="{E76434A3-D931-4D8B-8D78-8F01352F8854}"/>
    <cellStyle name="40% — акцент4 77" xfId="1581" xr:uid="{00000000-0005-0000-0000-000053070000}"/>
    <cellStyle name="40% — акцент4 77 2" xfId="6590" xr:uid="{4FE7835D-226D-4602-B5D7-CA104A9CEB82}"/>
    <cellStyle name="40% — акцент4 78" xfId="1601" xr:uid="{00000000-0005-0000-0000-000054070000}"/>
    <cellStyle name="40% — акцент4 78 2" xfId="6610" xr:uid="{42251006-B998-4C63-A40D-FF83D13B9DCE}"/>
    <cellStyle name="40% — акцент4 79" xfId="1621" xr:uid="{00000000-0005-0000-0000-000055070000}"/>
    <cellStyle name="40% — акцент4 79 2" xfId="6630" xr:uid="{10439A18-372B-4DB4-831B-4AB43B8F586F}"/>
    <cellStyle name="40% — акцент4 8" xfId="201" xr:uid="{00000000-0005-0000-0000-000056070000}"/>
    <cellStyle name="40% — акцент4 8 2" xfId="5210" xr:uid="{57F5FC02-81FC-4D2F-8DA6-8D74F2A7EAE9}"/>
    <cellStyle name="40% — акцент4 80" xfId="1641" xr:uid="{00000000-0005-0000-0000-000057070000}"/>
    <cellStyle name="40% — акцент4 80 2" xfId="6650" xr:uid="{56C8A216-E9C1-405A-947C-BF31F1D74391}"/>
    <cellStyle name="40% — акцент4 81" xfId="1661" xr:uid="{00000000-0005-0000-0000-000058070000}"/>
    <cellStyle name="40% — акцент4 81 2" xfId="6670" xr:uid="{4933C9F0-9996-4645-B208-3BCBA0902C10}"/>
    <cellStyle name="40% — акцент4 82" xfId="1681" xr:uid="{00000000-0005-0000-0000-000059070000}"/>
    <cellStyle name="40% — акцент4 82 2" xfId="6690" xr:uid="{962C50FB-AFA8-4C6D-9F6B-E46998A32DB0}"/>
    <cellStyle name="40% — акцент4 83" xfId="1701" xr:uid="{00000000-0005-0000-0000-00005A070000}"/>
    <cellStyle name="40% — акцент4 83 2" xfId="6710" xr:uid="{9D1B551E-AE46-4C42-B989-FE5FF643B7E1}"/>
    <cellStyle name="40% — акцент4 84" xfId="1721" xr:uid="{00000000-0005-0000-0000-00005B070000}"/>
    <cellStyle name="40% — акцент4 84 2" xfId="6730" xr:uid="{E540DCDB-2D95-4422-8508-141B2068B8F5}"/>
    <cellStyle name="40% — акцент4 85" xfId="1741" xr:uid="{00000000-0005-0000-0000-00005C070000}"/>
    <cellStyle name="40% — акцент4 85 2" xfId="6750" xr:uid="{C20909FC-6236-4C5B-8271-ADD4FB6C6F56}"/>
    <cellStyle name="40% — акцент4 86" xfId="1761" xr:uid="{00000000-0005-0000-0000-00005D070000}"/>
    <cellStyle name="40% — акцент4 86 2" xfId="6770" xr:uid="{E08BED46-9CA2-42B5-9DCC-A896F238CCD1}"/>
    <cellStyle name="40% — акцент4 87" xfId="1781" xr:uid="{00000000-0005-0000-0000-00005E070000}"/>
    <cellStyle name="40% — акцент4 87 2" xfId="6790" xr:uid="{1124748D-CF23-48A2-A0D0-B507101BAFE4}"/>
    <cellStyle name="40% — акцент4 88" xfId="1801" xr:uid="{00000000-0005-0000-0000-00005F070000}"/>
    <cellStyle name="40% — акцент4 88 2" xfId="6810" xr:uid="{032FF566-4917-4774-92F3-71A52DCC9603}"/>
    <cellStyle name="40% — акцент4 89" xfId="1821" xr:uid="{00000000-0005-0000-0000-000060070000}"/>
    <cellStyle name="40% — акцент4 89 2" xfId="6830" xr:uid="{6C3EB843-CF8F-4C78-930C-EE24270BFB05}"/>
    <cellStyle name="40% — акцент4 9" xfId="221" xr:uid="{00000000-0005-0000-0000-000061070000}"/>
    <cellStyle name="40% — акцент4 9 2" xfId="5230" xr:uid="{A5D6A46B-BCCC-48D1-A606-3507C1F4600D}"/>
    <cellStyle name="40% — акцент4 90" xfId="1841" xr:uid="{00000000-0005-0000-0000-000062070000}"/>
    <cellStyle name="40% — акцент4 90 2" xfId="6850" xr:uid="{6DCD0851-D4A6-4DA9-AE93-A07CE634184A}"/>
    <cellStyle name="40% — акцент4 91" xfId="1861" xr:uid="{00000000-0005-0000-0000-000063070000}"/>
    <cellStyle name="40% — акцент4 91 2" xfId="6870" xr:uid="{BD43FA1A-65AF-402A-9868-8B3912EE105A}"/>
    <cellStyle name="40% — акцент4 92" xfId="1881" xr:uid="{00000000-0005-0000-0000-000064070000}"/>
    <cellStyle name="40% — акцент4 92 2" xfId="6890" xr:uid="{D9CE40FB-7516-4C38-BC91-837DBD18E62C}"/>
    <cellStyle name="40% — акцент4 93" xfId="1901" xr:uid="{00000000-0005-0000-0000-000065070000}"/>
    <cellStyle name="40% — акцент4 93 2" xfId="6910" xr:uid="{6D407A82-33A7-48DE-8677-0D6455755CDF}"/>
    <cellStyle name="40% — акцент4 94" xfId="1921" xr:uid="{00000000-0005-0000-0000-000066070000}"/>
    <cellStyle name="40% — акцент4 94 2" xfId="6930" xr:uid="{D64060A4-EDAA-49FB-BA05-1AC4E7D1618F}"/>
    <cellStyle name="40% — акцент4 95" xfId="1941" xr:uid="{00000000-0005-0000-0000-000067070000}"/>
    <cellStyle name="40% — акцент4 95 2" xfId="6950" xr:uid="{E601A03D-B8F3-4073-9C13-D7335518BD94}"/>
    <cellStyle name="40% — акцент4 96" xfId="1961" xr:uid="{00000000-0005-0000-0000-000068070000}"/>
    <cellStyle name="40% — акцент4 96 2" xfId="6970" xr:uid="{4FC94BCB-9F4F-42E0-995C-AE5B63123181}"/>
    <cellStyle name="40% — акцент4 97" xfId="1981" xr:uid="{00000000-0005-0000-0000-000069070000}"/>
    <cellStyle name="40% — акцент4 97 2" xfId="6990" xr:uid="{BB4B0BF6-9F5C-49DA-B0A7-C406390253B6}"/>
    <cellStyle name="40% — акцент4 98" xfId="2001" xr:uid="{00000000-0005-0000-0000-00006A070000}"/>
    <cellStyle name="40% — акцент4 98 2" xfId="7010" xr:uid="{87CA2ED1-43AA-4AFC-9772-34DDCBCF88C7}"/>
    <cellStyle name="40% — акцент4 99" xfId="2021" xr:uid="{00000000-0005-0000-0000-00006B070000}"/>
    <cellStyle name="40% — акцент4 99 2" xfId="7030" xr:uid="{0AD40597-118C-468D-885E-B5C4DEBEB42E}"/>
    <cellStyle name="40% — акцент5" xfId="11" builtinId="47" customBuiltin="1"/>
    <cellStyle name="40% — акцент5 10" xfId="244" xr:uid="{00000000-0005-0000-0000-00006D070000}"/>
    <cellStyle name="40% — акцент5 10 2" xfId="5253" xr:uid="{98947E0F-07DD-4223-98FD-20341DEA4D7E}"/>
    <cellStyle name="40% — акцент5 100" xfId="2044" xr:uid="{00000000-0005-0000-0000-00006E070000}"/>
    <cellStyle name="40% — акцент5 100 2" xfId="7053" xr:uid="{DC0E0B27-1A6E-4515-B71E-E9E5970EA95F}"/>
    <cellStyle name="40% — акцент5 101" xfId="2064" xr:uid="{00000000-0005-0000-0000-00006F070000}"/>
    <cellStyle name="40% — акцент5 101 2" xfId="7073" xr:uid="{AED6194F-9FAA-429C-BAAA-341B6AE862C3}"/>
    <cellStyle name="40% — акцент5 102" xfId="2084" xr:uid="{00000000-0005-0000-0000-000070070000}"/>
    <cellStyle name="40% — акцент5 102 2" xfId="7093" xr:uid="{336B3225-69D4-43D8-AD39-015AD753AA27}"/>
    <cellStyle name="40% — акцент5 103" xfId="2104" xr:uid="{00000000-0005-0000-0000-000071070000}"/>
    <cellStyle name="40% — акцент5 103 2" xfId="7113" xr:uid="{39DC90A8-B36A-4D41-90DB-E9BE7D4D168B}"/>
    <cellStyle name="40% — акцент5 104" xfId="2124" xr:uid="{00000000-0005-0000-0000-000072070000}"/>
    <cellStyle name="40% — акцент5 104 2" xfId="7133" xr:uid="{DA766382-A646-4361-8D4E-0EBCB03C305D}"/>
    <cellStyle name="40% — акцент5 105" xfId="2144" xr:uid="{00000000-0005-0000-0000-000073070000}"/>
    <cellStyle name="40% — акцент5 105 2" xfId="7153" xr:uid="{78EEA178-C21E-4107-98A9-1934BAC1E4A5}"/>
    <cellStyle name="40% — акцент5 106" xfId="2164" xr:uid="{00000000-0005-0000-0000-000074070000}"/>
    <cellStyle name="40% — акцент5 106 2" xfId="7173" xr:uid="{0CE4ABB7-0A21-4355-AEB7-2A135DF51CA2}"/>
    <cellStyle name="40% — акцент5 107" xfId="2184" xr:uid="{00000000-0005-0000-0000-000075070000}"/>
    <cellStyle name="40% — акцент5 107 2" xfId="7193" xr:uid="{EC604F05-E934-4797-B4E2-613A9D0340CF}"/>
    <cellStyle name="40% — акцент5 108" xfId="2204" xr:uid="{00000000-0005-0000-0000-000076070000}"/>
    <cellStyle name="40% — акцент5 108 2" xfId="7213" xr:uid="{BAF8ADAF-44FB-4FFB-8C15-0A1E85273196}"/>
    <cellStyle name="40% — акцент5 109" xfId="2224" xr:uid="{00000000-0005-0000-0000-000077070000}"/>
    <cellStyle name="40% — акцент5 109 2" xfId="7233" xr:uid="{00546CEB-6D5A-4E27-9576-EFF615484705}"/>
    <cellStyle name="40% — акцент5 11" xfId="264" xr:uid="{00000000-0005-0000-0000-000078070000}"/>
    <cellStyle name="40% — акцент5 11 2" xfId="5273" xr:uid="{8ABE1DB2-587D-42DD-9CFB-0CB54DA74E54}"/>
    <cellStyle name="40% — акцент5 110" xfId="2244" xr:uid="{00000000-0005-0000-0000-000079070000}"/>
    <cellStyle name="40% — акцент5 110 2" xfId="7253" xr:uid="{4D383001-1DAB-4369-8600-E3C1BC87648D}"/>
    <cellStyle name="40% — акцент5 111" xfId="2264" xr:uid="{00000000-0005-0000-0000-00007A070000}"/>
    <cellStyle name="40% — акцент5 111 2" xfId="7273" xr:uid="{235BAA73-3B68-4298-8087-3576986200E7}"/>
    <cellStyle name="40% — акцент5 112" xfId="2284" xr:uid="{00000000-0005-0000-0000-00007B070000}"/>
    <cellStyle name="40% — акцент5 112 2" xfId="7293" xr:uid="{6567E07A-63C3-4EBB-A4CF-9ECB2198A93A}"/>
    <cellStyle name="40% — акцент5 113" xfId="2304" xr:uid="{00000000-0005-0000-0000-00007C070000}"/>
    <cellStyle name="40% — акцент5 113 2" xfId="7313" xr:uid="{6D4C3C7F-3ADF-43CE-813F-95D056D4EC1B}"/>
    <cellStyle name="40% — акцент5 114" xfId="2324" xr:uid="{00000000-0005-0000-0000-00007D070000}"/>
    <cellStyle name="40% — акцент5 114 2" xfId="7333" xr:uid="{69AE80CB-9288-412D-BF5B-9BADAD5C6497}"/>
    <cellStyle name="40% — акцент5 115" xfId="2344" xr:uid="{00000000-0005-0000-0000-00007E070000}"/>
    <cellStyle name="40% — акцент5 115 2" xfId="7353" xr:uid="{7C2A48E7-4B54-43EE-B36B-E990009ED488}"/>
    <cellStyle name="40% — акцент5 116" xfId="2364" xr:uid="{00000000-0005-0000-0000-00007F070000}"/>
    <cellStyle name="40% — акцент5 116 2" xfId="7373" xr:uid="{E1C0BF07-52B5-4457-9E05-E5F1123A98F7}"/>
    <cellStyle name="40% — акцент5 117" xfId="2384" xr:uid="{00000000-0005-0000-0000-000080070000}"/>
    <cellStyle name="40% — акцент5 117 2" xfId="7393" xr:uid="{96C0C77D-10FD-4873-BC9F-4E49B1A626C8}"/>
    <cellStyle name="40% — акцент5 118" xfId="2404" xr:uid="{00000000-0005-0000-0000-000081070000}"/>
    <cellStyle name="40% — акцент5 118 2" xfId="7413" xr:uid="{259A32A5-EB83-4B6A-BE59-84543353F1D4}"/>
    <cellStyle name="40% — акцент5 119" xfId="2424" xr:uid="{00000000-0005-0000-0000-000082070000}"/>
    <cellStyle name="40% — акцент5 119 2" xfId="7433" xr:uid="{1080EC60-D68C-4C16-B93E-249BD5BFB9E4}"/>
    <cellStyle name="40% — акцент5 12" xfId="284" xr:uid="{00000000-0005-0000-0000-000083070000}"/>
    <cellStyle name="40% — акцент5 12 2" xfId="5293" xr:uid="{ECAA53EC-DDD0-44D9-BC7A-1CF297169EFF}"/>
    <cellStyle name="40% — акцент5 120" xfId="2444" xr:uid="{00000000-0005-0000-0000-000084070000}"/>
    <cellStyle name="40% — акцент5 120 2" xfId="7453" xr:uid="{8A1FC2DE-24E9-485B-907C-77FE3A60EE87}"/>
    <cellStyle name="40% — акцент5 121" xfId="2464" xr:uid="{00000000-0005-0000-0000-000085070000}"/>
    <cellStyle name="40% — акцент5 121 2" xfId="7473" xr:uid="{E15BEFEF-77D9-43B2-8C09-075245BEB192}"/>
    <cellStyle name="40% — акцент5 122" xfId="2484" xr:uid="{00000000-0005-0000-0000-000086070000}"/>
    <cellStyle name="40% — акцент5 122 2" xfId="7493" xr:uid="{3BA1F230-5D5F-4BF7-97EB-4ABCC115B69B}"/>
    <cellStyle name="40% — акцент5 123" xfId="2504" xr:uid="{00000000-0005-0000-0000-000087070000}"/>
    <cellStyle name="40% — акцент5 123 2" xfId="7513" xr:uid="{72001A36-CD12-49C0-BA78-31B997ADA66E}"/>
    <cellStyle name="40% — акцент5 124" xfId="2524" xr:uid="{00000000-0005-0000-0000-000088070000}"/>
    <cellStyle name="40% — акцент5 124 2" xfId="7533" xr:uid="{C546E339-DFE1-47FB-BB1B-5AFC5C0D7CC5}"/>
    <cellStyle name="40% — акцент5 125" xfId="2544" xr:uid="{00000000-0005-0000-0000-000089070000}"/>
    <cellStyle name="40% — акцент5 125 2" xfId="7553" xr:uid="{F84DFA96-2E14-4DA0-B841-3B968FA748AF}"/>
    <cellStyle name="40% — акцент5 126" xfId="2564" xr:uid="{00000000-0005-0000-0000-00008A070000}"/>
    <cellStyle name="40% — акцент5 126 2" xfId="7573" xr:uid="{5E54A31A-980C-4B10-9FE1-25E24355B084}"/>
    <cellStyle name="40% — акцент5 127" xfId="2584" xr:uid="{00000000-0005-0000-0000-00008B070000}"/>
    <cellStyle name="40% — акцент5 127 2" xfId="7593" xr:uid="{2DB99AF9-BE9C-486B-8FB9-D5B10C6A5C5A}"/>
    <cellStyle name="40% — акцент5 128" xfId="2604" xr:uid="{00000000-0005-0000-0000-00008C070000}"/>
    <cellStyle name="40% — акцент5 128 2" xfId="7613" xr:uid="{093D845C-AC42-4B56-B7CD-95A8E0832B17}"/>
    <cellStyle name="40% — акцент5 129" xfId="2624" xr:uid="{00000000-0005-0000-0000-00008D070000}"/>
    <cellStyle name="40% — акцент5 129 2" xfId="7633" xr:uid="{F1548BA7-F183-4CB0-A846-6F486669E0E0}"/>
    <cellStyle name="40% — акцент5 13" xfId="304" xr:uid="{00000000-0005-0000-0000-00008E070000}"/>
    <cellStyle name="40% — акцент5 13 2" xfId="5313" xr:uid="{8E7D9C7E-167E-4A51-B7FA-B0010DFD304D}"/>
    <cellStyle name="40% — акцент5 130" xfId="2644" xr:uid="{00000000-0005-0000-0000-00008F070000}"/>
    <cellStyle name="40% — акцент5 130 2" xfId="7653" xr:uid="{34D2AFAB-18BF-44C9-AB97-94468C13C4E5}"/>
    <cellStyle name="40% — акцент5 131" xfId="2664" xr:uid="{00000000-0005-0000-0000-000090070000}"/>
    <cellStyle name="40% — акцент5 131 2" xfId="7673" xr:uid="{98F3EA14-A3EB-4817-BB3D-AB8DE9BEBBA0}"/>
    <cellStyle name="40% — акцент5 132" xfId="2684" xr:uid="{00000000-0005-0000-0000-000091070000}"/>
    <cellStyle name="40% — акцент5 132 2" xfId="7693" xr:uid="{BC3D5D47-4263-4FA9-AAED-FCA283A40981}"/>
    <cellStyle name="40% — акцент5 133" xfId="2704" xr:uid="{00000000-0005-0000-0000-000092070000}"/>
    <cellStyle name="40% — акцент5 133 2" xfId="7713" xr:uid="{E8060DFA-C237-4FE3-A78D-20AE786E110F}"/>
    <cellStyle name="40% — акцент5 134" xfId="2724" xr:uid="{00000000-0005-0000-0000-000093070000}"/>
    <cellStyle name="40% — акцент5 134 2" xfId="7733" xr:uid="{75243D92-F5A8-4294-B4AD-582F9E07E691}"/>
    <cellStyle name="40% — акцент5 135" xfId="2744" xr:uid="{00000000-0005-0000-0000-000094070000}"/>
    <cellStyle name="40% — акцент5 135 2" xfId="7753" xr:uid="{650B9EC4-3608-4E8E-B1AB-BD8EE5E32528}"/>
    <cellStyle name="40% — акцент5 136" xfId="2764" xr:uid="{00000000-0005-0000-0000-000095070000}"/>
    <cellStyle name="40% — акцент5 136 2" xfId="7773" xr:uid="{CEB5154B-302F-4C14-9053-CCDF8E98E472}"/>
    <cellStyle name="40% — акцент5 137" xfId="2785" xr:uid="{00000000-0005-0000-0000-000096070000}"/>
    <cellStyle name="40% — акцент5 137 2" xfId="7794" xr:uid="{81CE15E3-C6B3-4DD2-A5EF-A38256CC9AE2}"/>
    <cellStyle name="40% — акцент5 138" xfId="2805" xr:uid="{00000000-0005-0000-0000-000097070000}"/>
    <cellStyle name="40% — акцент5 138 2" xfId="7814" xr:uid="{12C6536E-D2D7-4A38-A356-F9A6FF436993}"/>
    <cellStyle name="40% — акцент5 139" xfId="2825" xr:uid="{00000000-0005-0000-0000-000098070000}"/>
    <cellStyle name="40% — акцент5 139 2" xfId="7834" xr:uid="{023FC1E8-565B-477A-B2F6-3D64B7CFB7EF}"/>
    <cellStyle name="40% — акцент5 14" xfId="324" xr:uid="{00000000-0005-0000-0000-000099070000}"/>
    <cellStyle name="40% — акцент5 14 2" xfId="5333" xr:uid="{D8D6F500-F284-469E-A81A-CC26989EFDB4}"/>
    <cellStyle name="40% — акцент5 140" xfId="2845" xr:uid="{00000000-0005-0000-0000-00009A070000}"/>
    <cellStyle name="40% — акцент5 140 2" xfId="7854" xr:uid="{6F6CF013-55C1-40E1-82BF-7FBA7ABDF581}"/>
    <cellStyle name="40% — акцент5 141" xfId="2865" xr:uid="{00000000-0005-0000-0000-00009B070000}"/>
    <cellStyle name="40% — акцент5 141 2" xfId="7874" xr:uid="{C4D331A3-779B-426A-9F5E-A1CA9C4E3D7C}"/>
    <cellStyle name="40% — акцент5 142" xfId="2885" xr:uid="{00000000-0005-0000-0000-00009C070000}"/>
    <cellStyle name="40% — акцент5 142 2" xfId="7894" xr:uid="{1467B0E8-D3EF-415D-9F3B-61E95D5A2B2A}"/>
    <cellStyle name="40% — акцент5 143" xfId="2905" xr:uid="{00000000-0005-0000-0000-00009D070000}"/>
    <cellStyle name="40% — акцент5 143 2" xfId="7914" xr:uid="{A2BF8F35-C67F-401C-8620-16C93706C98E}"/>
    <cellStyle name="40% — акцент5 144" xfId="2925" xr:uid="{00000000-0005-0000-0000-00009E070000}"/>
    <cellStyle name="40% — акцент5 144 2" xfId="7934" xr:uid="{2C50B31F-982C-4B61-81D8-1394F5416EDE}"/>
    <cellStyle name="40% — акцент5 145" xfId="2945" xr:uid="{00000000-0005-0000-0000-00009F070000}"/>
    <cellStyle name="40% — акцент5 145 2" xfId="7954" xr:uid="{9EEE3C16-AFC2-42BD-8144-DD65CD0DD7AF}"/>
    <cellStyle name="40% — акцент5 146" xfId="2965" xr:uid="{00000000-0005-0000-0000-0000A0070000}"/>
    <cellStyle name="40% — акцент5 146 2" xfId="7974" xr:uid="{4CF6D1BC-DD1A-4CFB-BE24-960FABD5B072}"/>
    <cellStyle name="40% — акцент5 147" xfId="2985" xr:uid="{00000000-0005-0000-0000-0000A1070000}"/>
    <cellStyle name="40% — акцент5 147 2" xfId="7994" xr:uid="{4BDB8939-2BC3-430B-8DBB-5106F35A8CA8}"/>
    <cellStyle name="40% — акцент5 148" xfId="3005" xr:uid="{00000000-0005-0000-0000-0000A2070000}"/>
    <cellStyle name="40% — акцент5 148 2" xfId="8014" xr:uid="{B01734A2-C250-416D-B3A3-26768C5B06D7}"/>
    <cellStyle name="40% — акцент5 149" xfId="3025" xr:uid="{00000000-0005-0000-0000-0000A3070000}"/>
    <cellStyle name="40% — акцент5 149 2" xfId="8034" xr:uid="{1D1077CE-B8B5-4A6D-96C4-2BF89F12E0C7}"/>
    <cellStyle name="40% — акцент5 15" xfId="344" xr:uid="{00000000-0005-0000-0000-0000A4070000}"/>
    <cellStyle name="40% — акцент5 15 2" xfId="5353" xr:uid="{8C168E75-4576-4033-B3CF-532686D744E4}"/>
    <cellStyle name="40% — акцент5 150" xfId="3045" xr:uid="{00000000-0005-0000-0000-0000A5070000}"/>
    <cellStyle name="40% — акцент5 150 2" xfId="8054" xr:uid="{D3F3CDA2-9D40-4696-9E08-1675C87E6074}"/>
    <cellStyle name="40% — акцент5 151" xfId="3065" xr:uid="{00000000-0005-0000-0000-0000A6070000}"/>
    <cellStyle name="40% — акцент5 151 2" xfId="8074" xr:uid="{DC37078E-DF19-426C-A729-56F7A4789411}"/>
    <cellStyle name="40% — акцент5 152" xfId="3085" xr:uid="{00000000-0005-0000-0000-0000A7070000}"/>
    <cellStyle name="40% — акцент5 152 2" xfId="8094" xr:uid="{C81F8DA9-B786-4D9E-A37D-EC2BEB6716AE}"/>
    <cellStyle name="40% — акцент5 153" xfId="3105" xr:uid="{00000000-0005-0000-0000-0000A8070000}"/>
    <cellStyle name="40% — акцент5 153 2" xfId="8114" xr:uid="{FA421A7F-9D2C-42B0-BAA1-7AECB4419CCC}"/>
    <cellStyle name="40% — акцент5 154" xfId="3125" xr:uid="{00000000-0005-0000-0000-0000A9070000}"/>
    <cellStyle name="40% — акцент5 154 2" xfId="8134" xr:uid="{6604C90D-504D-42A5-B3FC-BBE949F66748}"/>
    <cellStyle name="40% — акцент5 155" xfId="3145" xr:uid="{00000000-0005-0000-0000-0000AA070000}"/>
    <cellStyle name="40% — акцент5 155 2" xfId="8154" xr:uid="{EB6847F0-E12C-49EF-8531-5EE5B1A26F6C}"/>
    <cellStyle name="40% — акцент5 156" xfId="3165" xr:uid="{00000000-0005-0000-0000-0000AB070000}"/>
    <cellStyle name="40% — акцент5 156 2" xfId="8174" xr:uid="{A69AF0CB-771C-4EEE-96AB-EE8BA343596A}"/>
    <cellStyle name="40% — акцент5 157" xfId="3185" xr:uid="{00000000-0005-0000-0000-0000AC070000}"/>
    <cellStyle name="40% — акцент5 157 2" xfId="8194" xr:uid="{F7F5992E-C0DF-4CB1-9E7B-C2683B190817}"/>
    <cellStyle name="40% — акцент5 158" xfId="3205" xr:uid="{00000000-0005-0000-0000-0000AD070000}"/>
    <cellStyle name="40% — акцент5 158 2" xfId="8214" xr:uid="{025DE894-C49D-4E91-9E75-C6C45EC4A47B}"/>
    <cellStyle name="40% — акцент5 159" xfId="3225" xr:uid="{00000000-0005-0000-0000-0000AE070000}"/>
    <cellStyle name="40% — акцент5 159 2" xfId="8234" xr:uid="{F38B9A79-58D7-4046-B5B9-48EBC9E1F595}"/>
    <cellStyle name="40% — акцент5 16" xfId="364" xr:uid="{00000000-0005-0000-0000-0000AF070000}"/>
    <cellStyle name="40% — акцент5 16 2" xfId="5373" xr:uid="{10A3AD24-E392-492B-8497-CC4FF0BA318C}"/>
    <cellStyle name="40% — акцент5 160" xfId="3245" xr:uid="{00000000-0005-0000-0000-0000B0070000}"/>
    <cellStyle name="40% — акцент5 160 2" xfId="8254" xr:uid="{0C41AB98-5D46-46BA-AB2C-05A4922F629D}"/>
    <cellStyle name="40% — акцент5 161" xfId="3265" xr:uid="{00000000-0005-0000-0000-0000B1070000}"/>
    <cellStyle name="40% — акцент5 161 2" xfId="8274" xr:uid="{074D254F-85EF-44D6-B5C7-E137C87549BD}"/>
    <cellStyle name="40% — акцент5 162" xfId="3285" xr:uid="{00000000-0005-0000-0000-0000B2070000}"/>
    <cellStyle name="40% — акцент5 162 2" xfId="8294" xr:uid="{FFA1ADD5-75E6-4614-B327-4CBDF1A56F86}"/>
    <cellStyle name="40% — акцент5 163" xfId="3305" xr:uid="{00000000-0005-0000-0000-0000B3070000}"/>
    <cellStyle name="40% — акцент5 163 2" xfId="8314" xr:uid="{71078B9A-782F-47FF-A19F-15F35BB6FA66}"/>
    <cellStyle name="40% — акцент5 164" xfId="3325" xr:uid="{00000000-0005-0000-0000-0000B4070000}"/>
    <cellStyle name="40% — акцент5 164 2" xfId="8334" xr:uid="{7E04241B-3AD5-4029-9C2A-C456C2707D3F}"/>
    <cellStyle name="40% — акцент5 165" xfId="3345" xr:uid="{00000000-0005-0000-0000-0000B5070000}"/>
    <cellStyle name="40% — акцент5 165 2" xfId="8354" xr:uid="{3B7865C5-2C24-46D4-A5A6-178497EBFE3A}"/>
    <cellStyle name="40% — акцент5 166" xfId="3365" xr:uid="{00000000-0005-0000-0000-0000B6070000}"/>
    <cellStyle name="40% — акцент5 166 2" xfId="8374" xr:uid="{7423C45F-C87D-45B3-BEC6-D77A819CB20F}"/>
    <cellStyle name="40% — акцент5 167" xfId="3385" xr:uid="{00000000-0005-0000-0000-0000B7070000}"/>
    <cellStyle name="40% — акцент5 167 2" xfId="8394" xr:uid="{4E9F7A1C-D08A-4825-BD3B-F4F52DA55890}"/>
    <cellStyle name="40% — акцент5 168" xfId="3405" xr:uid="{00000000-0005-0000-0000-0000B8070000}"/>
    <cellStyle name="40% — акцент5 168 2" xfId="8414" xr:uid="{36FA501F-6BB4-4ECF-B61B-43613D6CA841}"/>
    <cellStyle name="40% — акцент5 169" xfId="3425" xr:uid="{00000000-0005-0000-0000-0000B9070000}"/>
    <cellStyle name="40% — акцент5 169 2" xfId="8434" xr:uid="{29873735-A168-48DD-86CC-9122866D5422}"/>
    <cellStyle name="40% — акцент5 17" xfId="384" xr:uid="{00000000-0005-0000-0000-0000BA070000}"/>
    <cellStyle name="40% — акцент5 17 2" xfId="5393" xr:uid="{DC0DF853-4D1D-40E2-9504-8E428C945426}"/>
    <cellStyle name="40% — акцент5 170" xfId="3445" xr:uid="{00000000-0005-0000-0000-0000BB070000}"/>
    <cellStyle name="40% — акцент5 170 2" xfId="8454" xr:uid="{A1AD3895-B2EE-4CCC-B041-56CE7B40789F}"/>
    <cellStyle name="40% — акцент5 171" xfId="3465" xr:uid="{00000000-0005-0000-0000-0000BC070000}"/>
    <cellStyle name="40% — акцент5 171 2" xfId="8474" xr:uid="{8CF17D26-5FC6-4B30-A9A5-A7381925CF85}"/>
    <cellStyle name="40% — акцент5 172" xfId="3485" xr:uid="{00000000-0005-0000-0000-0000BD070000}"/>
    <cellStyle name="40% — акцент5 172 2" xfId="8494" xr:uid="{53DFBB37-DA80-4010-98BC-FBB237F8BBC0}"/>
    <cellStyle name="40% — акцент5 173" xfId="3505" xr:uid="{00000000-0005-0000-0000-0000BE070000}"/>
    <cellStyle name="40% — акцент5 173 2" xfId="8514" xr:uid="{ABF85790-0DCB-4323-8BD5-963844D85745}"/>
    <cellStyle name="40% — акцент5 174" xfId="3525" xr:uid="{00000000-0005-0000-0000-0000BF070000}"/>
    <cellStyle name="40% — акцент5 174 2" xfId="8534" xr:uid="{881ED2E2-0A47-4A1C-98B4-D4D4E87BD8A0}"/>
    <cellStyle name="40% — акцент5 175" xfId="3545" xr:uid="{00000000-0005-0000-0000-0000C0070000}"/>
    <cellStyle name="40% — акцент5 175 2" xfId="8554" xr:uid="{C498B55A-7540-442C-91C7-D2AE35B2A383}"/>
    <cellStyle name="40% — акцент5 176" xfId="3565" xr:uid="{00000000-0005-0000-0000-0000C1070000}"/>
    <cellStyle name="40% — акцент5 176 2" xfId="8574" xr:uid="{8B218738-2B1A-4AE4-9E08-C23CBA7E260A}"/>
    <cellStyle name="40% — акцент5 177" xfId="3585" xr:uid="{00000000-0005-0000-0000-0000C2070000}"/>
    <cellStyle name="40% — акцент5 177 2" xfId="8594" xr:uid="{49DE17C1-8885-4C49-9301-41A924D9CA73}"/>
    <cellStyle name="40% — акцент5 178" xfId="3605" xr:uid="{00000000-0005-0000-0000-0000C3070000}"/>
    <cellStyle name="40% — акцент5 178 2" xfId="8614" xr:uid="{22DDA1B4-F264-4EDA-BCD3-44D7F039297C}"/>
    <cellStyle name="40% — акцент5 179" xfId="3625" xr:uid="{00000000-0005-0000-0000-0000C4070000}"/>
    <cellStyle name="40% — акцент5 179 2" xfId="8634" xr:uid="{26526815-7A53-4A9A-B8FB-9A538BA204FC}"/>
    <cellStyle name="40% — акцент5 18" xfId="404" xr:uid="{00000000-0005-0000-0000-0000C5070000}"/>
    <cellStyle name="40% — акцент5 18 2" xfId="5413" xr:uid="{40844303-1EC4-4BD5-AD42-CD0C9A74A937}"/>
    <cellStyle name="40% — акцент5 180" xfId="3645" xr:uid="{00000000-0005-0000-0000-0000C6070000}"/>
    <cellStyle name="40% — акцент5 180 2" xfId="8654" xr:uid="{77183E22-BC0D-4DC1-B097-4E87579DB77C}"/>
    <cellStyle name="40% — акцент5 181" xfId="3665" xr:uid="{00000000-0005-0000-0000-0000C7070000}"/>
    <cellStyle name="40% — акцент5 181 2" xfId="8674" xr:uid="{B3EA07A2-0E4A-486D-8596-02E1FE2C200C}"/>
    <cellStyle name="40% — акцент5 182" xfId="3685" xr:uid="{00000000-0005-0000-0000-0000C8070000}"/>
    <cellStyle name="40% — акцент5 182 2" xfId="8694" xr:uid="{EBBC8EC7-CCD2-4032-9149-97ADDA841488}"/>
    <cellStyle name="40% — акцент5 183" xfId="3705" xr:uid="{00000000-0005-0000-0000-0000C9070000}"/>
    <cellStyle name="40% — акцент5 183 2" xfId="8714" xr:uid="{EFF397A0-4D82-48B3-A7DA-08397D2116A8}"/>
    <cellStyle name="40% — акцент5 184" xfId="3725" xr:uid="{00000000-0005-0000-0000-0000CA070000}"/>
    <cellStyle name="40% — акцент5 184 2" xfId="8734" xr:uid="{CD9E10AD-617A-4FD1-A2E9-C9B2D6AF3185}"/>
    <cellStyle name="40% — акцент5 185" xfId="3745" xr:uid="{00000000-0005-0000-0000-0000CB070000}"/>
    <cellStyle name="40% — акцент5 185 2" xfId="8754" xr:uid="{3FAC8CF4-7BE5-4BA4-BCE5-B64D4A2B3E1F}"/>
    <cellStyle name="40% — акцент5 186" xfId="3765" xr:uid="{00000000-0005-0000-0000-0000CC070000}"/>
    <cellStyle name="40% — акцент5 186 2" xfId="8774" xr:uid="{90CE7B0B-8A3F-4F11-A597-0F766CCCA8A7}"/>
    <cellStyle name="40% — акцент5 187" xfId="3785" xr:uid="{00000000-0005-0000-0000-0000CD070000}"/>
    <cellStyle name="40% — акцент5 187 2" xfId="8794" xr:uid="{7E92B6BD-4D6E-417C-815A-47B86B96436C}"/>
    <cellStyle name="40% — акцент5 188" xfId="3805" xr:uid="{00000000-0005-0000-0000-0000CE070000}"/>
    <cellStyle name="40% — акцент5 188 2" xfId="8814" xr:uid="{1398EE90-F987-425A-B38B-668E820CA44D}"/>
    <cellStyle name="40% — акцент5 189" xfId="3825" xr:uid="{00000000-0005-0000-0000-0000CF070000}"/>
    <cellStyle name="40% — акцент5 189 2" xfId="8834" xr:uid="{280E752D-3CB9-42DC-B889-EF5AD92ED602}"/>
    <cellStyle name="40% — акцент5 19" xfId="424" xr:uid="{00000000-0005-0000-0000-0000D0070000}"/>
    <cellStyle name="40% — акцент5 19 2" xfId="5433" xr:uid="{C941B49E-4683-4EE5-968F-718E4F2FD5D2}"/>
    <cellStyle name="40% — акцент5 190" xfId="3845" xr:uid="{00000000-0005-0000-0000-0000D1070000}"/>
    <cellStyle name="40% — акцент5 190 2" xfId="8854" xr:uid="{97D458E1-FC71-4752-AC13-AB67748B1238}"/>
    <cellStyle name="40% — акцент5 191" xfId="3865" xr:uid="{00000000-0005-0000-0000-0000160F0000}"/>
    <cellStyle name="40% — акцент5 191 2" xfId="8874" xr:uid="{63ADB876-48B9-47D0-A6CF-9E850F04C061}"/>
    <cellStyle name="40% — акцент5 192" xfId="3885" xr:uid="{00000000-0005-0000-0000-00002A0F0000}"/>
    <cellStyle name="40% — акцент5 192 2" xfId="8894" xr:uid="{E98AF8FA-2DCB-427B-AEDD-F0A657448724}"/>
    <cellStyle name="40% — акцент5 193" xfId="3905" xr:uid="{00000000-0005-0000-0000-00003E0F0000}"/>
    <cellStyle name="40% — акцент5 193 2" xfId="8914" xr:uid="{B23777EF-CE15-4D4B-A101-C07962238068}"/>
    <cellStyle name="40% — акцент5 194" xfId="3925" xr:uid="{00000000-0005-0000-0000-0000520F0000}"/>
    <cellStyle name="40% — акцент5 194 2" xfId="8934" xr:uid="{3E8D4CFE-A0DB-4746-AB07-AA8A4D4FD2C3}"/>
    <cellStyle name="40% — акцент5 195" xfId="3945" xr:uid="{00000000-0005-0000-0000-0000660F0000}"/>
    <cellStyle name="40% — акцент5 195 2" xfId="8954" xr:uid="{BB307D32-53B5-4382-8546-83DB54CD0C09}"/>
    <cellStyle name="40% — акцент5 196" xfId="3965" xr:uid="{00000000-0005-0000-0000-00007A0F0000}"/>
    <cellStyle name="40% — акцент5 196 2" xfId="8974" xr:uid="{8B750571-BC83-4826-9DF7-05FD2903A744}"/>
    <cellStyle name="40% — акцент5 197" xfId="3985" xr:uid="{00000000-0005-0000-0000-00008E0F0000}"/>
    <cellStyle name="40% — акцент5 197 2" xfId="8994" xr:uid="{5AAFFA31-C19A-4F82-89E7-E3C28142F05F}"/>
    <cellStyle name="40% — акцент5 198" xfId="4005" xr:uid="{00000000-0005-0000-0000-0000A20F0000}"/>
    <cellStyle name="40% — акцент5 198 2" xfId="9014" xr:uid="{4713F1AB-2995-4AC4-9C5D-36580395EA03}"/>
    <cellStyle name="40% — акцент5 199" xfId="4025" xr:uid="{00000000-0005-0000-0000-0000B60F0000}"/>
    <cellStyle name="40% — акцент5 199 2" xfId="9034" xr:uid="{C7510575-7D08-4B5F-B9CE-0F7306822071}"/>
    <cellStyle name="40% — акцент5 2" xfId="83" xr:uid="{00000000-0005-0000-0000-0000D2070000}"/>
    <cellStyle name="40% — акцент5 2 2" xfId="5095" xr:uid="{1FC9A04E-35CD-40D7-B298-E50956836F26}"/>
    <cellStyle name="40% — акцент5 20" xfId="444" xr:uid="{00000000-0005-0000-0000-0000D3070000}"/>
    <cellStyle name="40% — акцент5 20 2" xfId="5453" xr:uid="{C099CE65-C4A9-41FC-896B-55C36B92AEDF}"/>
    <cellStyle name="40% — акцент5 200" xfId="4045" xr:uid="{00000000-0005-0000-0000-0000CA0F0000}"/>
    <cellStyle name="40% — акцент5 200 2" xfId="9054" xr:uid="{F9351C59-6EBE-49B1-B7BE-C0CCDEE67AC0}"/>
    <cellStyle name="40% — акцент5 201" xfId="4065" xr:uid="{00000000-0005-0000-0000-0000DE0F0000}"/>
    <cellStyle name="40% — акцент5 201 2" xfId="9074" xr:uid="{E7C7F66F-111F-4871-8293-409A33AE8EE2}"/>
    <cellStyle name="40% — акцент5 202" xfId="4085" xr:uid="{00000000-0005-0000-0000-0000F20F0000}"/>
    <cellStyle name="40% — акцент5 202 2" xfId="9094" xr:uid="{7206247F-C105-4A1F-948F-CE3F11670736}"/>
    <cellStyle name="40% — акцент5 203" xfId="4105" xr:uid="{00000000-0005-0000-0000-000006100000}"/>
    <cellStyle name="40% — акцент5 203 2" xfId="9114" xr:uid="{BA881393-B9FD-475A-9587-C3102CAB1B5E}"/>
    <cellStyle name="40% — акцент5 204" xfId="4125" xr:uid="{00000000-0005-0000-0000-00001A100000}"/>
    <cellStyle name="40% — акцент5 204 2" xfId="9134" xr:uid="{06AE5B7B-02F0-4C7D-BE91-39507F1213C8}"/>
    <cellStyle name="40% — акцент5 205" xfId="4145" xr:uid="{00000000-0005-0000-0000-00002E100000}"/>
    <cellStyle name="40% — акцент5 205 2" xfId="9154" xr:uid="{F6F18825-BA2D-420D-9775-B2E841DBB612}"/>
    <cellStyle name="40% — акцент5 206" xfId="4165" xr:uid="{00000000-0005-0000-0000-000042100000}"/>
    <cellStyle name="40% — акцент5 206 2" xfId="9174" xr:uid="{44504601-0491-43FC-9E85-42F3C88520F6}"/>
    <cellStyle name="40% — акцент5 207" xfId="4185" xr:uid="{00000000-0005-0000-0000-000056100000}"/>
    <cellStyle name="40% — акцент5 207 2" xfId="9194" xr:uid="{BF1BE829-A450-4EBB-A1C7-C5054FA13152}"/>
    <cellStyle name="40% — акцент5 208" xfId="4205" xr:uid="{00000000-0005-0000-0000-00006A100000}"/>
    <cellStyle name="40% — акцент5 208 2" xfId="9214" xr:uid="{29B78DD0-1105-465A-B5A2-0A8D71777126}"/>
    <cellStyle name="40% — акцент5 209" xfId="4225" xr:uid="{00000000-0005-0000-0000-00007E100000}"/>
    <cellStyle name="40% — акцент5 209 2" xfId="9234" xr:uid="{0C9DD7E3-8E7A-44FF-893F-B2D0255EC021}"/>
    <cellStyle name="40% — акцент5 21" xfId="464" xr:uid="{00000000-0005-0000-0000-0000D4070000}"/>
    <cellStyle name="40% — акцент5 21 2" xfId="5473" xr:uid="{D7E487BF-0023-4762-99A0-E8290642982A}"/>
    <cellStyle name="40% — акцент5 210" xfId="4245" xr:uid="{00000000-0005-0000-0000-000092100000}"/>
    <cellStyle name="40% — акцент5 210 2" xfId="9254" xr:uid="{C17890F8-496E-4590-9F1B-58AB5C9F3197}"/>
    <cellStyle name="40% — акцент5 211" xfId="4265" xr:uid="{00000000-0005-0000-0000-0000A6100000}"/>
    <cellStyle name="40% — акцент5 211 2" xfId="9274" xr:uid="{8C2DCA9C-5A79-4D6D-9631-39EFF08C99F0}"/>
    <cellStyle name="40% — акцент5 212" xfId="4285" xr:uid="{00000000-0005-0000-0000-0000BA100000}"/>
    <cellStyle name="40% — акцент5 212 2" xfId="9294" xr:uid="{181855F0-0E60-4E7D-85D2-08F86C2996CA}"/>
    <cellStyle name="40% — акцент5 213" xfId="4305" xr:uid="{00000000-0005-0000-0000-0000CE100000}"/>
    <cellStyle name="40% — акцент5 213 2" xfId="9314" xr:uid="{AFE78E2B-AE5F-4EEF-B61B-C74EEAFF5617}"/>
    <cellStyle name="40% — акцент5 214" xfId="4325" xr:uid="{00000000-0005-0000-0000-0000E2100000}"/>
    <cellStyle name="40% — акцент5 214 2" xfId="9334" xr:uid="{A45E3330-4149-47D3-9657-7B02E30A8F72}"/>
    <cellStyle name="40% — акцент5 215" xfId="4345" xr:uid="{00000000-0005-0000-0000-0000F6100000}"/>
    <cellStyle name="40% — акцент5 215 2" xfId="9354" xr:uid="{CA377ACF-B05B-4BDC-825D-49A934757619}"/>
    <cellStyle name="40% — акцент5 216" xfId="4365" xr:uid="{00000000-0005-0000-0000-00000A110000}"/>
    <cellStyle name="40% — акцент5 216 2" xfId="9374" xr:uid="{A1F53A58-0C41-4F5D-8EDF-12C6FC956DAC}"/>
    <cellStyle name="40% — акцент5 217" xfId="4385" xr:uid="{00000000-0005-0000-0000-00001E110000}"/>
    <cellStyle name="40% — акцент5 217 2" xfId="9394" xr:uid="{615BC883-F8DC-4BFE-BE58-9C71F0DBB1A0}"/>
    <cellStyle name="40% — акцент5 218" xfId="4405" xr:uid="{00000000-0005-0000-0000-000032110000}"/>
    <cellStyle name="40% — акцент5 218 2" xfId="9414" xr:uid="{FFDB74C4-2CDD-4483-B5C7-D8EC5ECE268E}"/>
    <cellStyle name="40% — акцент5 219" xfId="4425" xr:uid="{00000000-0005-0000-0000-000046110000}"/>
    <cellStyle name="40% — акцент5 219 2" xfId="9434" xr:uid="{C70E84E6-25D7-428C-BBF6-0797A59A0C23}"/>
    <cellStyle name="40% — акцент5 22" xfId="484" xr:uid="{00000000-0005-0000-0000-0000D5070000}"/>
    <cellStyle name="40% — акцент5 22 2" xfId="5493" xr:uid="{C577DC92-FA37-4D01-9FB4-481FAAEDCA93}"/>
    <cellStyle name="40% — акцент5 220" xfId="4445" xr:uid="{00000000-0005-0000-0000-00005A110000}"/>
    <cellStyle name="40% — акцент5 220 2" xfId="9454" xr:uid="{F78A7963-447C-4C60-BCBC-5921695B5DCD}"/>
    <cellStyle name="40% — акцент5 221" xfId="4465" xr:uid="{00000000-0005-0000-0000-00006E110000}"/>
    <cellStyle name="40% — акцент5 221 2" xfId="9474" xr:uid="{4084C8AF-9F92-43FE-8440-C456A3B5143B}"/>
    <cellStyle name="40% — акцент5 222" xfId="4485" xr:uid="{00000000-0005-0000-0000-000082110000}"/>
    <cellStyle name="40% — акцент5 222 2" xfId="9494" xr:uid="{14AF29DB-3B9C-4C5C-AEAC-3298841346AE}"/>
    <cellStyle name="40% — акцент5 223" xfId="4505" xr:uid="{00000000-0005-0000-0000-000096110000}"/>
    <cellStyle name="40% — акцент5 223 2" xfId="9514" xr:uid="{0EA5140D-E75F-432A-9428-FEB343C3EA38}"/>
    <cellStyle name="40% — акцент5 224" xfId="4525" xr:uid="{00000000-0005-0000-0000-0000AA110000}"/>
    <cellStyle name="40% — акцент5 224 2" xfId="9534" xr:uid="{0CAEAA2C-04B1-42AD-BE2E-CCD4B5AC4413}"/>
    <cellStyle name="40% — акцент5 225" xfId="4545" xr:uid="{00000000-0005-0000-0000-0000BE110000}"/>
    <cellStyle name="40% — акцент5 225 2" xfId="9554" xr:uid="{5F699701-5301-46E0-8BD0-996E87482E3B}"/>
    <cellStyle name="40% — акцент5 226" xfId="4565" xr:uid="{00000000-0005-0000-0000-0000D2110000}"/>
    <cellStyle name="40% — акцент5 226 2" xfId="9574" xr:uid="{F65FF00F-DDC7-4800-96E7-B9E564CF3F3E}"/>
    <cellStyle name="40% — акцент5 227" xfId="4585" xr:uid="{00000000-0005-0000-0000-0000E6110000}"/>
    <cellStyle name="40% — акцент5 227 2" xfId="9594" xr:uid="{2B4886A2-6B7A-4F58-A3F9-F916F2661C99}"/>
    <cellStyle name="40% — акцент5 228" xfId="4605" xr:uid="{00000000-0005-0000-0000-0000FA110000}"/>
    <cellStyle name="40% — акцент5 228 2" xfId="9614" xr:uid="{A27FCFD6-1924-40D3-A293-D6745D555485}"/>
    <cellStyle name="40% — акцент5 229" xfId="4625" xr:uid="{00000000-0005-0000-0000-00000E120000}"/>
    <cellStyle name="40% — акцент5 229 2" xfId="9634" xr:uid="{95D279AC-F5E8-4379-B924-D47D0B7EAF2B}"/>
    <cellStyle name="40% — акцент5 23" xfId="504" xr:uid="{00000000-0005-0000-0000-0000D6070000}"/>
    <cellStyle name="40% — акцент5 23 2" xfId="5513" xr:uid="{B26751C9-17FE-4FF2-AA49-CB379FD544DE}"/>
    <cellStyle name="40% — акцент5 230" xfId="4645" xr:uid="{00000000-0005-0000-0000-000022120000}"/>
    <cellStyle name="40% — акцент5 230 2" xfId="9654" xr:uid="{3A17A651-A027-44B5-8F4E-0B2DB3AB909C}"/>
    <cellStyle name="40% — акцент5 231" xfId="4665" xr:uid="{00000000-0005-0000-0000-000036120000}"/>
    <cellStyle name="40% — акцент5 231 2" xfId="9674" xr:uid="{578886C9-9D10-45F1-9885-4BA166F10093}"/>
    <cellStyle name="40% — акцент5 232" xfId="4685" xr:uid="{00000000-0005-0000-0000-00004A120000}"/>
    <cellStyle name="40% — акцент5 232 2" xfId="9694" xr:uid="{D8C840D8-00E5-4394-BEB5-3A9F31156432}"/>
    <cellStyle name="40% — акцент5 233" xfId="4705" xr:uid="{00000000-0005-0000-0000-00005E120000}"/>
    <cellStyle name="40% — акцент5 233 2" xfId="9714" xr:uid="{9BA9AE4F-44BA-40A4-B86B-48C21EFB7B31}"/>
    <cellStyle name="40% — акцент5 234" xfId="4725" xr:uid="{00000000-0005-0000-0000-000072120000}"/>
    <cellStyle name="40% — акцент5 234 2" xfId="9734" xr:uid="{A5A366EB-BBC3-4174-90CC-29EB1181931F}"/>
    <cellStyle name="40% — акцент5 235" xfId="4745" xr:uid="{00000000-0005-0000-0000-000086120000}"/>
    <cellStyle name="40% — акцент5 235 2" xfId="9754" xr:uid="{506BD997-A3EE-48A9-8E98-9CF0F700F1D3}"/>
    <cellStyle name="40% — акцент5 236" xfId="4765" xr:uid="{00000000-0005-0000-0000-00009A120000}"/>
    <cellStyle name="40% — акцент5 236 2" xfId="9774" xr:uid="{BC370042-70FC-443C-ACAD-23E225FE92D6}"/>
    <cellStyle name="40% — акцент5 237" xfId="4785" xr:uid="{00000000-0005-0000-0000-0000AE120000}"/>
    <cellStyle name="40% — акцент5 237 2" xfId="9794" xr:uid="{E830711F-4E8C-483B-9E73-87517F3FABFF}"/>
    <cellStyle name="40% — акцент5 238" xfId="4805" xr:uid="{00000000-0005-0000-0000-0000C2120000}"/>
    <cellStyle name="40% — акцент5 238 2" xfId="9814" xr:uid="{9D23C5BA-E9CF-4E0C-A7D7-5A40DAF6C2C6}"/>
    <cellStyle name="40% — акцент5 239" xfId="4825" xr:uid="{00000000-0005-0000-0000-0000D6120000}"/>
    <cellStyle name="40% — акцент5 239 2" xfId="9834" xr:uid="{B09EE9AF-7271-4EF8-805D-60C651ABBB3A}"/>
    <cellStyle name="40% — акцент5 24" xfId="524" xr:uid="{00000000-0005-0000-0000-0000D7070000}"/>
    <cellStyle name="40% — акцент5 24 2" xfId="5533" xr:uid="{1872ED31-F724-451D-A61A-D83D47396B33}"/>
    <cellStyle name="40% — акцент5 240" xfId="4845" xr:uid="{00000000-0005-0000-0000-0000EA120000}"/>
    <cellStyle name="40% — акцент5 240 2" xfId="9854" xr:uid="{2153EE9A-760C-42FA-A035-57CBCDA3A255}"/>
    <cellStyle name="40% — акцент5 241" xfId="4865" xr:uid="{00000000-0005-0000-0000-0000FE120000}"/>
    <cellStyle name="40% — акцент5 241 2" xfId="9874" xr:uid="{DC15E7C5-A930-477A-A2EB-050BEB6094F5}"/>
    <cellStyle name="40% — акцент5 242" xfId="4885" xr:uid="{00000000-0005-0000-0000-000012130000}"/>
    <cellStyle name="40% — акцент5 242 2" xfId="9894" xr:uid="{FF442946-67CC-4825-BEEE-40582ABB5FDB}"/>
    <cellStyle name="40% — акцент5 243" xfId="4905" xr:uid="{00000000-0005-0000-0000-000026130000}"/>
    <cellStyle name="40% — акцент5 243 2" xfId="9914" xr:uid="{079D3448-0C2E-4244-ADD4-2B30B53B610F}"/>
    <cellStyle name="40% — акцент5 244" xfId="4925" xr:uid="{00000000-0005-0000-0000-00003A130000}"/>
    <cellStyle name="40% — акцент5 244 2" xfId="9934" xr:uid="{D37CD049-8B90-4E15-9130-462E8FBB438B}"/>
    <cellStyle name="40% — акцент5 245" xfId="4945" xr:uid="{00000000-0005-0000-0000-00004E130000}"/>
    <cellStyle name="40% — акцент5 245 2" xfId="9954" xr:uid="{65A1E413-6D74-4F4E-889C-0DC3E7C38C9A}"/>
    <cellStyle name="40% — акцент5 246" xfId="4965" xr:uid="{00000000-0005-0000-0000-000062130000}"/>
    <cellStyle name="40% — акцент5 246 2" xfId="9974" xr:uid="{1514E4CA-F655-4AD0-A6A8-02AEF9615F3C}"/>
    <cellStyle name="40% — акцент5 247" xfId="4985" xr:uid="{00000000-0005-0000-0000-000076130000}"/>
    <cellStyle name="40% — акцент5 247 2" xfId="9994" xr:uid="{31E13EDA-AA0C-449D-9090-458A646FE0FC}"/>
    <cellStyle name="40% — акцент5 248" xfId="5005" xr:uid="{00000000-0005-0000-0000-00008A130000}"/>
    <cellStyle name="40% — акцент5 248 2" xfId="10014" xr:uid="{1CE333E0-1BE5-4923-A689-1A3809E554F6}"/>
    <cellStyle name="40% — акцент5 249" xfId="5025" xr:uid="{00000000-0005-0000-0000-00009E130000}"/>
    <cellStyle name="40% — акцент5 249 2" xfId="10034" xr:uid="{F124FE46-2845-4474-9817-5421E0D2E3C9}"/>
    <cellStyle name="40% — акцент5 25" xfId="544" xr:uid="{00000000-0005-0000-0000-0000D8070000}"/>
    <cellStyle name="40% — акцент5 25 2" xfId="5553" xr:uid="{CE69FBC5-5AE9-48B6-AA88-9C0B83D1CBB2}"/>
    <cellStyle name="40% — акцент5 250" xfId="5045" xr:uid="{00000000-0005-0000-0000-0000B2130000}"/>
    <cellStyle name="40% — акцент5 250 2" xfId="10054" xr:uid="{E66B1844-2E3C-4A40-9DC9-0BA3CEE99013}"/>
    <cellStyle name="40% — акцент5 251" xfId="10074" xr:uid="{0D27D48C-B2EF-4203-8D4F-A19C01528182}"/>
    <cellStyle name="40% — акцент5 252" xfId="10094" xr:uid="{0D07691A-D01E-4FCB-B2E1-D4F9D1666ADA}"/>
    <cellStyle name="40% — акцент5 253" xfId="10114" xr:uid="{5BAF15F0-CFF0-49A3-B9D4-848E1EE279BD}"/>
    <cellStyle name="40% — акцент5 254" xfId="10134" xr:uid="{8992BBCD-DE1F-4D24-9F12-A8FD3C61DD45}"/>
    <cellStyle name="40% — акцент5 255" xfId="10154" xr:uid="{16473889-3DCB-4902-BCF1-4EDCFA340939}"/>
    <cellStyle name="40% — акцент5 256" xfId="10174" xr:uid="{4A64761A-37E0-49A1-93AF-B820F32D1EC6}"/>
    <cellStyle name="40% — акцент5 257" xfId="10194" xr:uid="{A4FC1632-66ED-4890-9335-054620A03389}"/>
    <cellStyle name="40% — акцент5 258" xfId="10214" xr:uid="{DCC9AFF5-BFD9-4F01-917B-28B0FBD394BB}"/>
    <cellStyle name="40% — акцент5 259" xfId="10234" xr:uid="{1D72FFA7-0895-45EB-A351-CCA5A1F30796}"/>
    <cellStyle name="40% — акцент5 26" xfId="564" xr:uid="{00000000-0005-0000-0000-0000D9070000}"/>
    <cellStyle name="40% — акцент5 26 2" xfId="5573" xr:uid="{D47AF1EB-37F4-4232-B5FD-8DE511D6082E}"/>
    <cellStyle name="40% — акцент5 260" xfId="10254" xr:uid="{31611698-404C-457D-9F2F-1EE57DF54A21}"/>
    <cellStyle name="40% — акцент5 261" xfId="10274" xr:uid="{AD3C25F7-CEB2-4C22-995E-BEA964AD4E1E}"/>
    <cellStyle name="40% — акцент5 262" xfId="10294" xr:uid="{61C25BEE-EB7B-4F00-9E26-D76B839262F2}"/>
    <cellStyle name="40% — акцент5 263" xfId="10314" xr:uid="{7715855B-2F73-4787-9AC4-DBE1B6E5593D}"/>
    <cellStyle name="40% — акцент5 264" xfId="10334" xr:uid="{6F00F058-25AC-4209-84A9-14C28D57C193}"/>
    <cellStyle name="40% — акцент5 265" xfId="10354" xr:uid="{87EEE1BB-19D3-4E31-A0B8-7F6949E95655}"/>
    <cellStyle name="40% — акцент5 266" xfId="10374" xr:uid="{0478ECE1-1D48-4EA5-8006-AACD0D15CDC9}"/>
    <cellStyle name="40% — акцент5 267" xfId="10394" xr:uid="{ED9DFB29-9380-4087-8366-663C2B34459A}"/>
    <cellStyle name="40% — акцент5 268" xfId="10414" xr:uid="{12B25FAF-9B32-4036-BEE7-7A4E1959B2A2}"/>
    <cellStyle name="40% — акцент5 269" xfId="10434" xr:uid="{C1BD4889-CCA9-444F-846E-77527F7CD30D}"/>
    <cellStyle name="40% — акцент5 27" xfId="584" xr:uid="{00000000-0005-0000-0000-0000DA070000}"/>
    <cellStyle name="40% — акцент5 27 2" xfId="5593" xr:uid="{3901D27A-9C7D-4D17-B8FF-D97D52D181B3}"/>
    <cellStyle name="40% — акцент5 270" xfId="10454" xr:uid="{6E09CB7F-3E5E-4A4F-A70D-ACA2465636F6}"/>
    <cellStyle name="40% — акцент5 271" xfId="10494" xr:uid="{1FA6176B-6039-4C5E-8282-6ADABF19A2B4}"/>
    <cellStyle name="40% — акцент5 272" xfId="10515" xr:uid="{042F301B-E7F4-40FD-97C1-C73DDE0F8E77}"/>
    <cellStyle name="40% — акцент5 273" xfId="10535" xr:uid="{1CD4020F-AD5C-4DCF-B753-5AB0285B9895}"/>
    <cellStyle name="40% — акцент5 274" xfId="10555" xr:uid="{E9A88462-71AB-4BA7-9BF3-8555B6BCCFCA}"/>
    <cellStyle name="40% — акцент5 275" xfId="10575" xr:uid="{1A529933-27CA-43C7-A6D9-0ADC564B8BA0}"/>
    <cellStyle name="40% — акцент5 276" xfId="10595" xr:uid="{4C6F226F-726C-42B3-B44C-A54B6B2688C4}"/>
    <cellStyle name="40% — акцент5 277" xfId="10615" xr:uid="{0A090377-4FF8-49D6-AF89-935F4B8516DE}"/>
    <cellStyle name="40% — акцент5 278" xfId="10635" xr:uid="{EAEBDE6E-2A4D-4A1E-B694-75554B8CBE42}"/>
    <cellStyle name="40% — акцент5 279" xfId="10655" xr:uid="{C747FBF2-967E-4D57-ADF7-15342A482A97}"/>
    <cellStyle name="40% — акцент5 28" xfId="604" xr:uid="{00000000-0005-0000-0000-0000DB070000}"/>
    <cellStyle name="40% — акцент5 28 2" xfId="5613" xr:uid="{2CAAC2D7-3ACB-4A59-800D-3B88A575DD36}"/>
    <cellStyle name="40% — акцент5 280" xfId="10675" xr:uid="{F21C96A6-A303-4BFD-A9E1-B5E6237A641E}"/>
    <cellStyle name="40% — акцент5 281" xfId="10695" xr:uid="{5A163C57-DECA-4637-B730-A20FB4AD7E00}"/>
    <cellStyle name="40% — акцент5 282" xfId="10715" xr:uid="{8EB9408C-CC4E-4149-B710-26C256BACBDB}"/>
    <cellStyle name="40% — акцент5 283" xfId="10735" xr:uid="{10AF8367-2B41-48D8-9BFD-070B63213473}"/>
    <cellStyle name="40% — акцент5 284" xfId="10755" xr:uid="{5540B1B2-FD23-43E2-96B1-D2967C00B53E}"/>
    <cellStyle name="40% — акцент5 285" xfId="10775" xr:uid="{9A17A373-619A-49E9-A766-32887E6225FE}"/>
    <cellStyle name="40% — акцент5 286" xfId="10795" xr:uid="{A4094222-F886-48A9-8BC5-A7347221BB14}"/>
    <cellStyle name="40% — акцент5 287" xfId="10815" xr:uid="{99024E08-0887-4CE5-B691-92ADA7AD0FE8}"/>
    <cellStyle name="40% — акцент5 288" xfId="10835" xr:uid="{A3CFC06E-2210-4EAB-B35B-90D7573F75E2}"/>
    <cellStyle name="40% — акцент5 289" xfId="10855" xr:uid="{4F9A7CC2-22B3-4AFF-9B52-AF75A7CA5C7F}"/>
    <cellStyle name="40% — акцент5 29" xfId="624" xr:uid="{00000000-0005-0000-0000-0000DC070000}"/>
    <cellStyle name="40% — акцент5 29 2" xfId="5633" xr:uid="{6CB4EEE8-64C6-41AB-A9D9-2DA10349635E}"/>
    <cellStyle name="40% — акцент5 290" xfId="10875" xr:uid="{DF37CC57-EFC3-45ED-909A-640D47C132DF}"/>
    <cellStyle name="40% — акцент5 291" xfId="10895" xr:uid="{3AAC9CFF-327D-45D4-8240-3F8FAB3E15E3}"/>
    <cellStyle name="40% — акцент5 292" xfId="10915" xr:uid="{250FA4EB-D7F1-42DF-BAF4-5485D82709A7}"/>
    <cellStyle name="40% — акцент5 293" xfId="10935" xr:uid="{B87383FA-FADF-4819-AC1D-5659D1DEA02A}"/>
    <cellStyle name="40% — акцент5 294" xfId="10955" xr:uid="{6572A13B-2610-4677-8F58-58C5F177D62D}"/>
    <cellStyle name="40% — акцент5 295" xfId="10975" xr:uid="{64478088-FD62-47D6-99DC-7E601D39E842}"/>
    <cellStyle name="40% — акцент5 296" xfId="10995" xr:uid="{8BEAEEB4-3F96-4BD6-9223-F23D0250291F}"/>
    <cellStyle name="40% — акцент5 297" xfId="11015" xr:uid="{F9C491C2-6EF9-4E4A-84FB-0FD37F9DF4DA}"/>
    <cellStyle name="40% — акцент5 298" xfId="11035" xr:uid="{56ECAF95-DD9E-47ED-8F9D-7EF7E40C19ED}"/>
    <cellStyle name="40% — акцент5 299" xfId="11055" xr:uid="{866E9A09-E612-46E7-8656-0424498A25CC}"/>
    <cellStyle name="40% — акцент5 3" xfId="104" xr:uid="{00000000-0005-0000-0000-0000DD070000}"/>
    <cellStyle name="40% — акцент5 3 2" xfId="5113" xr:uid="{D0848B0D-B26A-4BCE-919A-79A57DF3C033}"/>
    <cellStyle name="40% — акцент5 30" xfId="644" xr:uid="{00000000-0005-0000-0000-0000DE070000}"/>
    <cellStyle name="40% — акцент5 30 2" xfId="5653" xr:uid="{C7B78B35-0BB3-4438-95D0-3E5732700E61}"/>
    <cellStyle name="40% — акцент5 300" xfId="11075" xr:uid="{060B85B1-CC07-42F1-8F90-6002402540F6}"/>
    <cellStyle name="40% — акцент5 301" xfId="11095" xr:uid="{00B617D6-C4AD-49FC-86E8-E5028FA81CB0}"/>
    <cellStyle name="40% — акцент5 302" xfId="11115" xr:uid="{F1603041-2907-419F-B38B-C215A43B3763}"/>
    <cellStyle name="40% — акцент5 303" xfId="11135" xr:uid="{B6A6B754-33D9-4715-80F4-AF1515285B63}"/>
    <cellStyle name="40% — акцент5 304" xfId="11155" xr:uid="{4DCF9A15-BAA3-43ED-ACF2-8AE9CA1C10DD}"/>
    <cellStyle name="40% — акцент5 305" xfId="11175" xr:uid="{5472EE6C-BDF0-4D88-82C9-C1E3938C89DF}"/>
    <cellStyle name="40% — акцент5 306" xfId="11195" xr:uid="{1EB2A8EC-8915-4123-9412-60F4B072E207}"/>
    <cellStyle name="40% — акцент5 307" xfId="11215" xr:uid="{1D8912D9-049D-483D-A1AA-BDBAAFEA43BA}"/>
    <cellStyle name="40% — акцент5 308" xfId="11235" xr:uid="{B3ECD509-B18F-486B-9E75-6FAF730F6FC5}"/>
    <cellStyle name="40% — акцент5 309" xfId="11255" xr:uid="{6B825863-C76E-4E45-B7E7-7437738DF4E1}"/>
    <cellStyle name="40% — акцент5 31" xfId="664" xr:uid="{00000000-0005-0000-0000-0000DF070000}"/>
    <cellStyle name="40% — акцент5 31 2" xfId="5673" xr:uid="{0B2F9F84-B171-4A53-9A92-634F0B88EE69}"/>
    <cellStyle name="40% — акцент5 310" xfId="11275" xr:uid="{5F0790E8-8402-4C52-9643-9C9442D516CC}"/>
    <cellStyle name="40% — акцент5 311" xfId="11295" xr:uid="{A7D2E793-3205-45BC-A707-F50F1BC7A3F2}"/>
    <cellStyle name="40% — акцент5 312" xfId="11315" xr:uid="{D0762010-1300-4971-B69B-DC7043A1BBE6}"/>
    <cellStyle name="40% — акцент5 313" xfId="11335" xr:uid="{2D998C7A-5906-4833-BA4A-14F75673E1FF}"/>
    <cellStyle name="40% — акцент5 314" xfId="11355" xr:uid="{2EAC9E3C-DB4E-4958-ADE2-5B901BCBB9B6}"/>
    <cellStyle name="40% — акцент5 315" xfId="11375" xr:uid="{38EB273C-8B28-40E0-BAF4-34E5D1912857}"/>
    <cellStyle name="40% — акцент5 316" xfId="11395" xr:uid="{DEA97451-DDAA-449B-A5A8-239F95D98EA0}"/>
    <cellStyle name="40% — акцент5 317" xfId="11415" xr:uid="{42CED1A1-91C3-44EC-8E0A-2369A05F7BC5}"/>
    <cellStyle name="40% — акцент5 318" xfId="11435" xr:uid="{4314DC85-69CB-4531-937F-2E2E12348D46}"/>
    <cellStyle name="40% — акцент5 319" xfId="11455" xr:uid="{6FD9664B-4936-4BEC-9E62-9B7929685C59}"/>
    <cellStyle name="40% — акцент5 32" xfId="684" xr:uid="{00000000-0005-0000-0000-0000E0070000}"/>
    <cellStyle name="40% — акцент5 32 2" xfId="5693" xr:uid="{6D217757-6E35-4296-92E2-158ACCCE90B7}"/>
    <cellStyle name="40% — акцент5 320" xfId="11475" xr:uid="{41774AEB-1BA2-4940-9D64-D1606CC3FAF1}"/>
    <cellStyle name="40% — акцент5 321" xfId="11495" xr:uid="{6157D8FF-220A-4E15-9DB5-3CCF1311ABEB}"/>
    <cellStyle name="40% — акцент5 322" xfId="11515" xr:uid="{DF007D69-D565-43A6-95EC-2D33CF451967}"/>
    <cellStyle name="40% — акцент5 323" xfId="11535" xr:uid="{1340118E-6636-4A2C-AEC1-D5CB5A6E4DF2}"/>
    <cellStyle name="40% — акцент5 324" xfId="11555" xr:uid="{A331FFDB-4E8A-47A8-B76D-993646F5C758}"/>
    <cellStyle name="40% — акцент5 325" xfId="11575" xr:uid="{BB4CB404-FEC9-4A6D-82C4-7868E0A233D2}"/>
    <cellStyle name="40% — акцент5 326" xfId="11595" xr:uid="{F1953B48-D5EB-4466-B257-77C98766A211}"/>
    <cellStyle name="40% — акцент5 327" xfId="11615" xr:uid="{C5453413-FA93-457C-8482-B5B41518C1A9}"/>
    <cellStyle name="40% — акцент5 328" xfId="11635" xr:uid="{4C613C7C-146D-42ED-9E1F-FC333C2A9F16}"/>
    <cellStyle name="40% — акцент5 329" xfId="11655" xr:uid="{B0B59A17-3852-4211-A42A-2B7F1489543F}"/>
    <cellStyle name="40% — акцент5 33" xfId="704" xr:uid="{00000000-0005-0000-0000-0000E1070000}"/>
    <cellStyle name="40% — акцент5 33 2" xfId="5713" xr:uid="{6FC8ED3D-86BC-4FC6-9EA5-CAC8F115A979}"/>
    <cellStyle name="40% — акцент5 330" xfId="11675" xr:uid="{FD2B7ADA-D510-4390-8419-C052F5B0A000}"/>
    <cellStyle name="40% — акцент5 331" xfId="11695" xr:uid="{D704DDAD-E75C-4B95-AF45-D1561313C0EC}"/>
    <cellStyle name="40% — акцент5 332" xfId="11715" xr:uid="{239D0AA5-288D-4E9C-88E9-7CC3BCEF12F0}"/>
    <cellStyle name="40% — акцент5 333" xfId="11735" xr:uid="{75FD30BA-A6B5-41C8-A3FD-BBC0E90CBFEA}"/>
    <cellStyle name="40% — акцент5 334" xfId="11755" xr:uid="{761AF53D-C39A-4F24-B21C-2D98728BAC9C}"/>
    <cellStyle name="40% — акцент5 335" xfId="11775" xr:uid="{0D204CBB-FA85-4955-BFC2-F9F38A897811}"/>
    <cellStyle name="40% — акцент5 336" xfId="11795" xr:uid="{1944CEE6-0375-4C25-8D76-F1AD28C9763C}"/>
    <cellStyle name="40% — акцент5 337" xfId="11815" xr:uid="{CC31B768-A920-4530-9F9B-BFD6AD9B91BA}"/>
    <cellStyle name="40% — акцент5 338" xfId="11835" xr:uid="{A33CEB46-D48C-4422-BFE1-72E501E93D13}"/>
    <cellStyle name="40% — акцент5 339" xfId="11855" xr:uid="{345F41B1-5C98-4C19-B4C1-8E5A905C144F}"/>
    <cellStyle name="40% — акцент5 34" xfId="724" xr:uid="{00000000-0005-0000-0000-0000E2070000}"/>
    <cellStyle name="40% — акцент5 34 2" xfId="5733" xr:uid="{683D54B8-05B5-49E3-B241-C819D47641FA}"/>
    <cellStyle name="40% — акцент5 340" xfId="11875" xr:uid="{422321F3-85EE-4D67-89F2-106B49F6F061}"/>
    <cellStyle name="40% — акцент5 341" xfId="11895" xr:uid="{60DC97E7-9F7B-4CA6-9F1A-9646A2F3AD5B}"/>
    <cellStyle name="40% — акцент5 342" xfId="11915" xr:uid="{12E48483-35C7-4A22-8996-B8CC00FB3430}"/>
    <cellStyle name="40% — акцент5 343" xfId="11935" xr:uid="{BA4841BB-49AE-4C56-8191-D93508C7FF01}"/>
    <cellStyle name="40% — акцент5 344" xfId="11955" xr:uid="{B482B6A6-7620-4694-BE6C-8236BAC9FF94}"/>
    <cellStyle name="40% — акцент5 345" xfId="11975" xr:uid="{C6F059F4-AEB0-47C1-A44D-9205A45D9818}"/>
    <cellStyle name="40% — акцент5 346" xfId="11995" xr:uid="{CC669D43-FC7C-4B8B-B92E-BA59FAFC923B}"/>
    <cellStyle name="40% — акцент5 347" xfId="12015" xr:uid="{AA5CB972-BEF7-44C2-8018-9A4150182B75}"/>
    <cellStyle name="40% — акцент5 348" xfId="12035" xr:uid="{6E55E90F-00D4-4CF6-B249-FEC61A73F78D}"/>
    <cellStyle name="40% — акцент5 349" xfId="12055" xr:uid="{777BF61F-C887-4F37-9864-696BAA20ECA3}"/>
    <cellStyle name="40% — акцент5 35" xfId="744" xr:uid="{00000000-0005-0000-0000-0000E3070000}"/>
    <cellStyle name="40% — акцент5 35 2" xfId="5753" xr:uid="{46027B82-3521-4BB1-A651-C32B4EF404F5}"/>
    <cellStyle name="40% — акцент5 350" xfId="12075" xr:uid="{DC110657-98D8-452A-B5FD-7089D40EFA10}"/>
    <cellStyle name="40% — акцент5 351" xfId="12095" xr:uid="{77DE42F0-B0FF-4DC2-888C-C09F90B961AD}"/>
    <cellStyle name="40% — акцент5 352" xfId="12115" xr:uid="{1EBCCBA6-DDCE-49B3-8307-3873BDB5C2D3}"/>
    <cellStyle name="40% — акцент5 353" xfId="12135" xr:uid="{80D41696-98FF-4372-9F34-B50989310173}"/>
    <cellStyle name="40% — акцент5 354" xfId="12155" xr:uid="{B9A48B57-59D5-4CF3-BDC3-B1B6507E4D61}"/>
    <cellStyle name="40% — акцент5 355" xfId="12175" xr:uid="{109113E6-F278-46A0-9B2F-0806E99D4AD8}"/>
    <cellStyle name="40% — акцент5 356" xfId="12195" xr:uid="{A024B1EE-02E1-4978-96A3-15BF1BC61C60}"/>
    <cellStyle name="40% — акцент5 357" xfId="12215" xr:uid="{1B2DBD0D-0F91-48EB-A3FA-9BD6B637EEA5}"/>
    <cellStyle name="40% — акцент5 358" xfId="12235" xr:uid="{0AE6158C-3482-4849-8EAA-20E45A157E8C}"/>
    <cellStyle name="40% — акцент5 359" xfId="12255" xr:uid="{059FD71A-10FF-45EA-A386-C65EFF613062}"/>
    <cellStyle name="40% — акцент5 36" xfId="764" xr:uid="{00000000-0005-0000-0000-0000E4070000}"/>
    <cellStyle name="40% — акцент5 36 2" xfId="5773" xr:uid="{9F94D7D2-958E-435D-A259-53C89923E509}"/>
    <cellStyle name="40% — акцент5 360" xfId="12275" xr:uid="{CEE0AEF9-AFB4-4CC9-A1F6-AC2458B7AC17}"/>
    <cellStyle name="40% — акцент5 361" xfId="12295" xr:uid="{B3689780-F3BD-4D5F-BE7F-360502842F65}"/>
    <cellStyle name="40% — акцент5 362" xfId="12315" xr:uid="{A51C61F4-0352-4D62-8724-7B771742CD0A}"/>
    <cellStyle name="40% — акцент5 363" xfId="12335" xr:uid="{3084F303-ED65-4DA9-BACE-B50B04889CEC}"/>
    <cellStyle name="40% — акцент5 364" xfId="12355" xr:uid="{85C7DE8C-581D-43D6-A844-22EA7A79400F}"/>
    <cellStyle name="40% — акцент5 365" xfId="12375" xr:uid="{3F704B88-4ADB-4495-8025-EA2F80904CB6}"/>
    <cellStyle name="40% — акцент5 366" xfId="5062" xr:uid="{D98919E0-C65F-47CA-B429-91225C08F4CD}"/>
    <cellStyle name="40% — акцент5 37" xfId="784" xr:uid="{00000000-0005-0000-0000-0000E5070000}"/>
    <cellStyle name="40% — акцент5 37 2" xfId="5793" xr:uid="{38E298BD-8CB2-4E73-A02E-55E20F70A576}"/>
    <cellStyle name="40% — акцент5 38" xfId="804" xr:uid="{00000000-0005-0000-0000-0000E6070000}"/>
    <cellStyle name="40% — акцент5 38 2" xfId="5813" xr:uid="{F14FCBC9-AE91-40ED-B9E3-BA90E5B713CB}"/>
    <cellStyle name="40% — акцент5 39" xfId="824" xr:uid="{00000000-0005-0000-0000-0000E7070000}"/>
    <cellStyle name="40% — акцент5 39 2" xfId="5833" xr:uid="{EA56D575-B483-4BB3-BD63-C5D8771AE526}"/>
    <cellStyle name="40% — акцент5 4" xfId="124" xr:uid="{00000000-0005-0000-0000-0000E8070000}"/>
    <cellStyle name="40% — акцент5 4 2" xfId="5133" xr:uid="{267DD3F7-189E-4B12-930E-751121128C6D}"/>
    <cellStyle name="40% — акцент5 40" xfId="844" xr:uid="{00000000-0005-0000-0000-0000E9070000}"/>
    <cellStyle name="40% — акцент5 40 2" xfId="5853" xr:uid="{14748EC8-22B8-4740-9D71-B7E796FCD123}"/>
    <cellStyle name="40% — акцент5 41" xfId="864" xr:uid="{00000000-0005-0000-0000-0000EA070000}"/>
    <cellStyle name="40% — акцент5 41 2" xfId="5873" xr:uid="{BAECE493-8469-4D9A-BD0F-17C38288B584}"/>
    <cellStyle name="40% — акцент5 42" xfId="884" xr:uid="{00000000-0005-0000-0000-0000EB070000}"/>
    <cellStyle name="40% — акцент5 42 2" xfId="5893" xr:uid="{D7BED55A-2A71-4566-9244-9F89E2A30FC5}"/>
    <cellStyle name="40% — акцент5 43" xfId="904" xr:uid="{00000000-0005-0000-0000-0000EC070000}"/>
    <cellStyle name="40% — акцент5 43 2" xfId="5913" xr:uid="{C7AD2C2F-2CD0-4395-84AD-2FC33F04ACD2}"/>
    <cellStyle name="40% — акцент5 44" xfId="924" xr:uid="{00000000-0005-0000-0000-0000ED070000}"/>
    <cellStyle name="40% — акцент5 44 2" xfId="5933" xr:uid="{7E39B12D-6D58-4D37-86EC-0C9429A5CAA0}"/>
    <cellStyle name="40% — акцент5 45" xfId="944" xr:uid="{00000000-0005-0000-0000-0000EE070000}"/>
    <cellStyle name="40% — акцент5 45 2" xfId="5953" xr:uid="{15ADC7EB-05A9-4351-A925-5E2BF853A259}"/>
    <cellStyle name="40% — акцент5 46" xfId="964" xr:uid="{00000000-0005-0000-0000-0000EF070000}"/>
    <cellStyle name="40% — акцент5 46 2" xfId="5973" xr:uid="{F0267E67-A51F-4BBD-B514-7FFD4334B6F9}"/>
    <cellStyle name="40% — акцент5 47" xfId="984" xr:uid="{00000000-0005-0000-0000-0000F0070000}"/>
    <cellStyle name="40% — акцент5 47 2" xfId="5993" xr:uid="{66CB88B4-49AD-47E9-8DAA-DE557E30E9B0}"/>
    <cellStyle name="40% — акцент5 48" xfId="1004" xr:uid="{00000000-0005-0000-0000-0000F1070000}"/>
    <cellStyle name="40% — акцент5 48 2" xfId="6013" xr:uid="{75CA25B3-BBCA-4EB8-8ECF-D796E8B30A3A}"/>
    <cellStyle name="40% — акцент5 49" xfId="1024" xr:uid="{00000000-0005-0000-0000-0000F2070000}"/>
    <cellStyle name="40% — акцент5 49 2" xfId="6033" xr:uid="{149D7638-C1EF-44F1-AC9B-EE123FD46E26}"/>
    <cellStyle name="40% — акцент5 5" xfId="144" xr:uid="{00000000-0005-0000-0000-0000F3070000}"/>
    <cellStyle name="40% — акцент5 5 2" xfId="5153" xr:uid="{531E31E7-AEFF-4484-B245-2C87908F076D}"/>
    <cellStyle name="40% — акцент5 50" xfId="1044" xr:uid="{00000000-0005-0000-0000-0000F4070000}"/>
    <cellStyle name="40% — акцент5 50 2" xfId="6053" xr:uid="{9FE3B3D1-49B2-4C29-9A7C-CABC2B83FA79}"/>
    <cellStyle name="40% — акцент5 51" xfId="1064" xr:uid="{00000000-0005-0000-0000-0000F5070000}"/>
    <cellStyle name="40% — акцент5 51 2" xfId="6073" xr:uid="{5EE8ACAB-F400-40E1-BE24-E95DFD99DFBA}"/>
    <cellStyle name="40% — акцент5 52" xfId="1084" xr:uid="{00000000-0005-0000-0000-0000F6070000}"/>
    <cellStyle name="40% — акцент5 52 2" xfId="6093" xr:uid="{55AD1696-5D95-4974-8212-B07300B0D209}"/>
    <cellStyle name="40% — акцент5 53" xfId="1104" xr:uid="{00000000-0005-0000-0000-0000F7070000}"/>
    <cellStyle name="40% — акцент5 53 2" xfId="6113" xr:uid="{726EF550-8837-4C0E-BC63-567630453A99}"/>
    <cellStyle name="40% — акцент5 54" xfId="1124" xr:uid="{00000000-0005-0000-0000-0000F8070000}"/>
    <cellStyle name="40% — акцент5 54 2" xfId="6133" xr:uid="{8C430DC2-AEF8-43EF-BB57-F118971C646E}"/>
    <cellStyle name="40% — акцент5 55" xfId="1144" xr:uid="{00000000-0005-0000-0000-0000F9070000}"/>
    <cellStyle name="40% — акцент5 55 2" xfId="6153" xr:uid="{8EA01B6E-7983-4C73-BFA1-F686C7B55CD8}"/>
    <cellStyle name="40% — акцент5 56" xfId="1164" xr:uid="{00000000-0005-0000-0000-0000FA070000}"/>
    <cellStyle name="40% — акцент5 56 2" xfId="6173" xr:uid="{C607912D-A3B2-489E-9046-C70E1F640CC8}"/>
    <cellStyle name="40% — акцент5 57" xfId="1184" xr:uid="{00000000-0005-0000-0000-0000FB070000}"/>
    <cellStyle name="40% — акцент5 57 2" xfId="6193" xr:uid="{93408C9B-61E1-4CC3-B74D-AE675D551192}"/>
    <cellStyle name="40% — акцент5 58" xfId="1204" xr:uid="{00000000-0005-0000-0000-0000FC070000}"/>
    <cellStyle name="40% — акцент5 58 2" xfId="6213" xr:uid="{2A0472E4-5AE4-48B9-8863-0304F6481EB6}"/>
    <cellStyle name="40% — акцент5 59" xfId="1224" xr:uid="{00000000-0005-0000-0000-0000FD070000}"/>
    <cellStyle name="40% — акцент5 59 2" xfId="6233" xr:uid="{2098BAD0-BF44-4D25-A785-DB8083B79D1E}"/>
    <cellStyle name="40% — акцент5 6" xfId="164" xr:uid="{00000000-0005-0000-0000-0000FE070000}"/>
    <cellStyle name="40% — акцент5 6 2" xfId="5173" xr:uid="{065230E4-C070-4747-AADD-7241E53DBB1C}"/>
    <cellStyle name="40% — акцент5 60" xfId="1244" xr:uid="{00000000-0005-0000-0000-0000FF070000}"/>
    <cellStyle name="40% — акцент5 60 2" xfId="6253" xr:uid="{CAA931E1-E874-4871-BEBB-1C6F8CC7CBA3}"/>
    <cellStyle name="40% — акцент5 61" xfId="1264" xr:uid="{00000000-0005-0000-0000-000000080000}"/>
    <cellStyle name="40% — акцент5 61 2" xfId="6273" xr:uid="{124BECD7-1083-420F-9BDF-E53E196503D6}"/>
    <cellStyle name="40% — акцент5 62" xfId="1284" xr:uid="{00000000-0005-0000-0000-000001080000}"/>
    <cellStyle name="40% — акцент5 62 2" xfId="6293" xr:uid="{83B6DEFD-B90D-40BB-95EC-3B266253C248}"/>
    <cellStyle name="40% — акцент5 63" xfId="1304" xr:uid="{00000000-0005-0000-0000-000002080000}"/>
    <cellStyle name="40% — акцент5 63 2" xfId="6313" xr:uid="{71E012EC-88B0-4C50-A246-33518CEC77C6}"/>
    <cellStyle name="40% — акцент5 64" xfId="1324" xr:uid="{00000000-0005-0000-0000-000003080000}"/>
    <cellStyle name="40% — акцент5 64 2" xfId="6333" xr:uid="{12F79112-71AE-4E99-88D6-7E3B5E23684D}"/>
    <cellStyle name="40% — акцент5 65" xfId="1344" xr:uid="{00000000-0005-0000-0000-000004080000}"/>
    <cellStyle name="40% — акцент5 65 2" xfId="6353" xr:uid="{3046B96E-ECDF-4815-AAB3-14DE2ED29619}"/>
    <cellStyle name="40% — акцент5 66" xfId="1364" xr:uid="{00000000-0005-0000-0000-000005080000}"/>
    <cellStyle name="40% — акцент5 66 2" xfId="6373" xr:uid="{D4E10AC9-D2C0-4E3E-A2C5-76F31F8C5E13}"/>
    <cellStyle name="40% — акцент5 67" xfId="1384" xr:uid="{00000000-0005-0000-0000-000006080000}"/>
    <cellStyle name="40% — акцент5 67 2" xfId="6393" xr:uid="{9FA5A44D-2A0C-4888-AFF4-EB08A44DDABC}"/>
    <cellStyle name="40% — акцент5 68" xfId="1404" xr:uid="{00000000-0005-0000-0000-000007080000}"/>
    <cellStyle name="40% — акцент5 68 2" xfId="6413" xr:uid="{294C7BAD-77F2-4078-8A0A-3DC6DC88C158}"/>
    <cellStyle name="40% — акцент5 69" xfId="1424" xr:uid="{00000000-0005-0000-0000-000008080000}"/>
    <cellStyle name="40% — акцент5 69 2" xfId="6433" xr:uid="{264BDFCE-8396-4503-A9E1-38C151B9D1DA}"/>
    <cellStyle name="40% — акцент5 7" xfId="184" xr:uid="{00000000-0005-0000-0000-000009080000}"/>
    <cellStyle name="40% — акцент5 7 2" xfId="5193" xr:uid="{91887DDE-1034-4C89-8CF1-28CC269991EF}"/>
    <cellStyle name="40% — акцент5 70" xfId="1444" xr:uid="{00000000-0005-0000-0000-00000A080000}"/>
    <cellStyle name="40% — акцент5 70 2" xfId="6453" xr:uid="{E7F62035-9930-451B-8C99-C1B08D30AEB0}"/>
    <cellStyle name="40% — акцент5 71" xfId="1464" xr:uid="{00000000-0005-0000-0000-00000B080000}"/>
    <cellStyle name="40% — акцент5 71 2" xfId="6473" xr:uid="{554B8AD6-86BE-44A7-BF9F-1984C21B965F}"/>
    <cellStyle name="40% — акцент5 72" xfId="1484" xr:uid="{00000000-0005-0000-0000-00000C080000}"/>
    <cellStyle name="40% — акцент5 72 2" xfId="6493" xr:uid="{F9AAC288-4400-49AA-8D7C-869FBE9FD551}"/>
    <cellStyle name="40% — акцент5 73" xfId="1504" xr:uid="{00000000-0005-0000-0000-00000D080000}"/>
    <cellStyle name="40% — акцент5 73 2" xfId="6513" xr:uid="{C4853B6B-5AA8-4D20-BEA0-FAD26F327F18}"/>
    <cellStyle name="40% — акцент5 74" xfId="1524" xr:uid="{00000000-0005-0000-0000-00000E080000}"/>
    <cellStyle name="40% — акцент5 74 2" xfId="6533" xr:uid="{1441FA5D-2295-4766-9D43-E4F91CE1EDC9}"/>
    <cellStyle name="40% — акцент5 75" xfId="1544" xr:uid="{00000000-0005-0000-0000-00000F080000}"/>
    <cellStyle name="40% — акцент5 75 2" xfId="6553" xr:uid="{564F8120-5F50-466E-A177-ED77813DEF7C}"/>
    <cellStyle name="40% — акцент5 76" xfId="1564" xr:uid="{00000000-0005-0000-0000-000010080000}"/>
    <cellStyle name="40% — акцент5 76 2" xfId="6573" xr:uid="{B4A926B7-F624-4324-BB4B-505A77D9AAB6}"/>
    <cellStyle name="40% — акцент5 77" xfId="1584" xr:uid="{00000000-0005-0000-0000-000011080000}"/>
    <cellStyle name="40% — акцент5 77 2" xfId="6593" xr:uid="{73E5483C-DDC8-43BD-AEC2-09BA8F1599C6}"/>
    <cellStyle name="40% — акцент5 78" xfId="1604" xr:uid="{00000000-0005-0000-0000-000012080000}"/>
    <cellStyle name="40% — акцент5 78 2" xfId="6613" xr:uid="{24763B2B-DD43-49EC-984E-5C3E71BD56F5}"/>
    <cellStyle name="40% — акцент5 79" xfId="1624" xr:uid="{00000000-0005-0000-0000-000013080000}"/>
    <cellStyle name="40% — акцент5 79 2" xfId="6633" xr:uid="{8A09CBFD-8493-4532-846C-8B5AC2763053}"/>
    <cellStyle name="40% — акцент5 8" xfId="204" xr:uid="{00000000-0005-0000-0000-000014080000}"/>
    <cellStyle name="40% — акцент5 8 2" xfId="5213" xr:uid="{291E1C18-9980-493F-97F0-87DAD8985E9A}"/>
    <cellStyle name="40% — акцент5 80" xfId="1644" xr:uid="{00000000-0005-0000-0000-000015080000}"/>
    <cellStyle name="40% — акцент5 80 2" xfId="6653" xr:uid="{19D512D7-397F-4608-8111-7258F1A798ED}"/>
    <cellStyle name="40% — акцент5 81" xfId="1664" xr:uid="{00000000-0005-0000-0000-000016080000}"/>
    <cellStyle name="40% — акцент5 81 2" xfId="6673" xr:uid="{70604CF3-9E6D-4F26-BC81-A9BE3B2A2C7B}"/>
    <cellStyle name="40% — акцент5 82" xfId="1684" xr:uid="{00000000-0005-0000-0000-000017080000}"/>
    <cellStyle name="40% — акцент5 82 2" xfId="6693" xr:uid="{26E7CD3B-5E04-4C0E-A70E-D86FF7E0B3B5}"/>
    <cellStyle name="40% — акцент5 83" xfId="1704" xr:uid="{00000000-0005-0000-0000-000018080000}"/>
    <cellStyle name="40% — акцент5 83 2" xfId="6713" xr:uid="{1A0B4259-8EFE-4251-A4E4-AD8606B36C50}"/>
    <cellStyle name="40% — акцент5 84" xfId="1724" xr:uid="{00000000-0005-0000-0000-000019080000}"/>
    <cellStyle name="40% — акцент5 84 2" xfId="6733" xr:uid="{63F60075-151A-4056-A679-B2A54DD21FB7}"/>
    <cellStyle name="40% — акцент5 85" xfId="1744" xr:uid="{00000000-0005-0000-0000-00001A080000}"/>
    <cellStyle name="40% — акцент5 85 2" xfId="6753" xr:uid="{E2FB316D-3F0A-4666-B1AF-E16A9F6CCCE8}"/>
    <cellStyle name="40% — акцент5 86" xfId="1764" xr:uid="{00000000-0005-0000-0000-00001B080000}"/>
    <cellStyle name="40% — акцент5 86 2" xfId="6773" xr:uid="{EB15B51E-B746-4C96-8055-E493B8BC85FD}"/>
    <cellStyle name="40% — акцент5 87" xfId="1784" xr:uid="{00000000-0005-0000-0000-00001C080000}"/>
    <cellStyle name="40% — акцент5 87 2" xfId="6793" xr:uid="{06F819F2-7149-487F-A90D-649EA8D21485}"/>
    <cellStyle name="40% — акцент5 88" xfId="1804" xr:uid="{00000000-0005-0000-0000-00001D080000}"/>
    <cellStyle name="40% — акцент5 88 2" xfId="6813" xr:uid="{C09D4ADF-77B9-42E8-BA63-0FBE511216C7}"/>
    <cellStyle name="40% — акцент5 89" xfId="1824" xr:uid="{00000000-0005-0000-0000-00001E080000}"/>
    <cellStyle name="40% — акцент5 89 2" xfId="6833" xr:uid="{48960E0E-F722-48F7-85D1-C2945195CD3F}"/>
    <cellStyle name="40% — акцент5 9" xfId="224" xr:uid="{00000000-0005-0000-0000-00001F080000}"/>
    <cellStyle name="40% — акцент5 9 2" xfId="5233" xr:uid="{2C72D44F-174F-4246-96CB-BEEC3ECD10D6}"/>
    <cellStyle name="40% — акцент5 90" xfId="1844" xr:uid="{00000000-0005-0000-0000-000020080000}"/>
    <cellStyle name="40% — акцент5 90 2" xfId="6853" xr:uid="{C9581AE7-8047-46E8-A09A-9AE8D722858C}"/>
    <cellStyle name="40% — акцент5 91" xfId="1864" xr:uid="{00000000-0005-0000-0000-000021080000}"/>
    <cellStyle name="40% — акцент5 91 2" xfId="6873" xr:uid="{797B543B-029F-4C3C-8760-BAB9E1C159AA}"/>
    <cellStyle name="40% — акцент5 92" xfId="1884" xr:uid="{00000000-0005-0000-0000-000022080000}"/>
    <cellStyle name="40% — акцент5 92 2" xfId="6893" xr:uid="{5999167F-D9EC-4C6E-89E0-0E2C0BBD946C}"/>
    <cellStyle name="40% — акцент5 93" xfId="1904" xr:uid="{00000000-0005-0000-0000-000023080000}"/>
    <cellStyle name="40% — акцент5 93 2" xfId="6913" xr:uid="{C25259B1-5D3B-452D-82B0-CEC3D77E3F6D}"/>
    <cellStyle name="40% — акцент5 94" xfId="1924" xr:uid="{00000000-0005-0000-0000-000024080000}"/>
    <cellStyle name="40% — акцент5 94 2" xfId="6933" xr:uid="{2CE89169-9D4A-4B9E-921E-27434D07DE9E}"/>
    <cellStyle name="40% — акцент5 95" xfId="1944" xr:uid="{00000000-0005-0000-0000-000025080000}"/>
    <cellStyle name="40% — акцент5 95 2" xfId="6953" xr:uid="{62134D28-E687-4241-AAB4-F8243A316540}"/>
    <cellStyle name="40% — акцент5 96" xfId="1964" xr:uid="{00000000-0005-0000-0000-000026080000}"/>
    <cellStyle name="40% — акцент5 96 2" xfId="6973" xr:uid="{033D3842-DDB0-43FC-9F50-8E7DAC2743C8}"/>
    <cellStyle name="40% — акцент5 97" xfId="1984" xr:uid="{00000000-0005-0000-0000-000027080000}"/>
    <cellStyle name="40% — акцент5 97 2" xfId="6993" xr:uid="{B05EC399-75AC-4525-AC69-472663996AC9}"/>
    <cellStyle name="40% — акцент5 98" xfId="2004" xr:uid="{00000000-0005-0000-0000-000028080000}"/>
    <cellStyle name="40% — акцент5 98 2" xfId="7013" xr:uid="{5017EAD4-A24D-4CEC-9FEC-60C00E8FC73B}"/>
    <cellStyle name="40% — акцент5 99" xfId="2024" xr:uid="{00000000-0005-0000-0000-000029080000}"/>
    <cellStyle name="40% — акцент5 99 2" xfId="7033" xr:uid="{28964768-A928-4ADA-A8DE-1577F14E3E69}"/>
    <cellStyle name="40% — акцент6" xfId="12" builtinId="51" customBuiltin="1"/>
    <cellStyle name="40% — акцент6 10" xfId="247" xr:uid="{00000000-0005-0000-0000-00002B080000}"/>
    <cellStyle name="40% — акцент6 10 2" xfId="5256" xr:uid="{FB12C877-0EF2-4C17-804B-6ED96C61CE6E}"/>
    <cellStyle name="40% — акцент6 100" xfId="2047" xr:uid="{00000000-0005-0000-0000-00002C080000}"/>
    <cellStyle name="40% — акцент6 100 2" xfId="7056" xr:uid="{D622308C-9263-4E51-9186-69F48F3F87EE}"/>
    <cellStyle name="40% — акцент6 101" xfId="2067" xr:uid="{00000000-0005-0000-0000-00002D080000}"/>
    <cellStyle name="40% — акцент6 101 2" xfId="7076" xr:uid="{D640715F-3415-48BD-91FD-03388D5BE6A2}"/>
    <cellStyle name="40% — акцент6 102" xfId="2087" xr:uid="{00000000-0005-0000-0000-00002E080000}"/>
    <cellStyle name="40% — акцент6 102 2" xfId="7096" xr:uid="{9BEF7A89-4EDF-45BF-BBB3-00CD6A847340}"/>
    <cellStyle name="40% — акцент6 103" xfId="2107" xr:uid="{00000000-0005-0000-0000-00002F080000}"/>
    <cellStyle name="40% — акцент6 103 2" xfId="7116" xr:uid="{45673530-21A7-40CA-B2E5-9EC1164A0411}"/>
    <cellStyle name="40% — акцент6 104" xfId="2127" xr:uid="{00000000-0005-0000-0000-000030080000}"/>
    <cellStyle name="40% — акцент6 104 2" xfId="7136" xr:uid="{D23BE7D8-E8AA-4178-AE40-F0E35C0E32B2}"/>
    <cellStyle name="40% — акцент6 105" xfId="2147" xr:uid="{00000000-0005-0000-0000-000031080000}"/>
    <cellStyle name="40% — акцент6 105 2" xfId="7156" xr:uid="{585BF759-5C4E-4B9D-B217-234A7E651F35}"/>
    <cellStyle name="40% — акцент6 106" xfId="2167" xr:uid="{00000000-0005-0000-0000-000032080000}"/>
    <cellStyle name="40% — акцент6 106 2" xfId="7176" xr:uid="{6C0EFE50-3EB0-4D61-93EC-D2DD25220202}"/>
    <cellStyle name="40% — акцент6 107" xfId="2187" xr:uid="{00000000-0005-0000-0000-000033080000}"/>
    <cellStyle name="40% — акцент6 107 2" xfId="7196" xr:uid="{8CCB236F-970F-42CE-BA57-F508743BC928}"/>
    <cellStyle name="40% — акцент6 108" xfId="2207" xr:uid="{00000000-0005-0000-0000-000034080000}"/>
    <cellStyle name="40% — акцент6 108 2" xfId="7216" xr:uid="{6BCE06FE-6D2B-4989-8472-F829B3786012}"/>
    <cellStyle name="40% — акцент6 109" xfId="2227" xr:uid="{00000000-0005-0000-0000-000035080000}"/>
    <cellStyle name="40% — акцент6 109 2" xfId="7236" xr:uid="{5C8C1148-062A-49A8-B746-76676437FF9B}"/>
    <cellStyle name="40% — акцент6 11" xfId="267" xr:uid="{00000000-0005-0000-0000-000036080000}"/>
    <cellStyle name="40% — акцент6 11 2" xfId="5276" xr:uid="{8772CCDD-A9A3-4D50-BE02-49EE8584A4E4}"/>
    <cellStyle name="40% — акцент6 110" xfId="2247" xr:uid="{00000000-0005-0000-0000-000037080000}"/>
    <cellStyle name="40% — акцент6 110 2" xfId="7256" xr:uid="{D356505B-7818-47F0-B36C-BA30D5303553}"/>
    <cellStyle name="40% — акцент6 111" xfId="2267" xr:uid="{00000000-0005-0000-0000-000038080000}"/>
    <cellStyle name="40% — акцент6 111 2" xfId="7276" xr:uid="{6B045638-F490-4B44-B148-1E08BC4EED03}"/>
    <cellStyle name="40% — акцент6 112" xfId="2287" xr:uid="{00000000-0005-0000-0000-000039080000}"/>
    <cellStyle name="40% — акцент6 112 2" xfId="7296" xr:uid="{5795CE7E-C3F0-4A17-BD10-D82808893F73}"/>
    <cellStyle name="40% — акцент6 113" xfId="2307" xr:uid="{00000000-0005-0000-0000-00003A080000}"/>
    <cellStyle name="40% — акцент6 113 2" xfId="7316" xr:uid="{209C0705-3F38-49C4-A3E7-B7EDD871CB2E}"/>
    <cellStyle name="40% — акцент6 114" xfId="2327" xr:uid="{00000000-0005-0000-0000-00003B080000}"/>
    <cellStyle name="40% — акцент6 114 2" xfId="7336" xr:uid="{2E43E39C-A59C-4FD0-A967-34534F2A1166}"/>
    <cellStyle name="40% — акцент6 115" xfId="2347" xr:uid="{00000000-0005-0000-0000-00003C080000}"/>
    <cellStyle name="40% — акцент6 115 2" xfId="7356" xr:uid="{745958FA-27B8-4EDE-B15C-94AE94C6861A}"/>
    <cellStyle name="40% — акцент6 116" xfId="2367" xr:uid="{00000000-0005-0000-0000-00003D080000}"/>
    <cellStyle name="40% — акцент6 116 2" xfId="7376" xr:uid="{50E15F7E-A7E9-4B1B-B3C1-6610FC53C8B7}"/>
    <cellStyle name="40% — акцент6 117" xfId="2387" xr:uid="{00000000-0005-0000-0000-00003E080000}"/>
    <cellStyle name="40% — акцент6 117 2" xfId="7396" xr:uid="{914E500C-639B-46C8-83BD-DE3058FAE69D}"/>
    <cellStyle name="40% — акцент6 118" xfId="2407" xr:uid="{00000000-0005-0000-0000-00003F080000}"/>
    <cellStyle name="40% — акцент6 118 2" xfId="7416" xr:uid="{23F069B2-E9CD-4433-86D6-343E6221566D}"/>
    <cellStyle name="40% — акцент6 119" xfId="2427" xr:uid="{00000000-0005-0000-0000-000040080000}"/>
    <cellStyle name="40% — акцент6 119 2" xfId="7436" xr:uid="{5A572C4E-DE86-4B1B-8EDD-66EEBA6067C9}"/>
    <cellStyle name="40% — акцент6 12" xfId="287" xr:uid="{00000000-0005-0000-0000-000041080000}"/>
    <cellStyle name="40% — акцент6 12 2" xfId="5296" xr:uid="{512F49D4-E9B4-48F8-8C16-D79ECA1F206D}"/>
    <cellStyle name="40% — акцент6 120" xfId="2447" xr:uid="{00000000-0005-0000-0000-000042080000}"/>
    <cellStyle name="40% — акцент6 120 2" xfId="7456" xr:uid="{5D8F95D6-2EBF-4AB7-B3E8-82781951E497}"/>
    <cellStyle name="40% — акцент6 121" xfId="2467" xr:uid="{00000000-0005-0000-0000-000043080000}"/>
    <cellStyle name="40% — акцент6 121 2" xfId="7476" xr:uid="{E521A4A0-136A-4AC3-9848-BF071105F3AD}"/>
    <cellStyle name="40% — акцент6 122" xfId="2487" xr:uid="{00000000-0005-0000-0000-000044080000}"/>
    <cellStyle name="40% — акцент6 122 2" xfId="7496" xr:uid="{0C58C006-F775-4396-A604-2D15D07A72D7}"/>
    <cellStyle name="40% — акцент6 123" xfId="2507" xr:uid="{00000000-0005-0000-0000-000045080000}"/>
    <cellStyle name="40% — акцент6 123 2" xfId="7516" xr:uid="{B937A642-ACE4-4B25-9D1C-6962C16C9FBD}"/>
    <cellStyle name="40% — акцент6 124" xfId="2527" xr:uid="{00000000-0005-0000-0000-000046080000}"/>
    <cellStyle name="40% — акцент6 124 2" xfId="7536" xr:uid="{5B1E7ADD-2B80-461B-8DA3-868625DD15AB}"/>
    <cellStyle name="40% — акцент6 125" xfId="2547" xr:uid="{00000000-0005-0000-0000-000047080000}"/>
    <cellStyle name="40% — акцент6 125 2" xfId="7556" xr:uid="{9F27984A-9CDE-48C7-9574-88AE6371558E}"/>
    <cellStyle name="40% — акцент6 126" xfId="2567" xr:uid="{00000000-0005-0000-0000-000048080000}"/>
    <cellStyle name="40% — акцент6 126 2" xfId="7576" xr:uid="{3E45B525-0A48-411D-AEAF-575A6C677CA0}"/>
    <cellStyle name="40% — акцент6 127" xfId="2587" xr:uid="{00000000-0005-0000-0000-000049080000}"/>
    <cellStyle name="40% — акцент6 127 2" xfId="7596" xr:uid="{6303ADFC-F12D-4A81-A673-A08FF7CCC0F3}"/>
    <cellStyle name="40% — акцент6 128" xfId="2607" xr:uid="{00000000-0005-0000-0000-00004A080000}"/>
    <cellStyle name="40% — акцент6 128 2" xfId="7616" xr:uid="{CE5CDB89-C89E-42B4-AAB1-C9AA28461BBB}"/>
    <cellStyle name="40% — акцент6 129" xfId="2627" xr:uid="{00000000-0005-0000-0000-00004B080000}"/>
    <cellStyle name="40% — акцент6 129 2" xfId="7636" xr:uid="{AC513492-76E2-4944-A8F3-CCA93D555AA4}"/>
    <cellStyle name="40% — акцент6 13" xfId="307" xr:uid="{00000000-0005-0000-0000-00004C080000}"/>
    <cellStyle name="40% — акцент6 13 2" xfId="5316" xr:uid="{2F672A1A-ECBF-46A5-BE19-C51C8F339AEF}"/>
    <cellStyle name="40% — акцент6 130" xfId="2647" xr:uid="{00000000-0005-0000-0000-00004D080000}"/>
    <cellStyle name="40% — акцент6 130 2" xfId="7656" xr:uid="{A79A5ED6-95C9-4354-9641-B5134CED1744}"/>
    <cellStyle name="40% — акцент6 131" xfId="2667" xr:uid="{00000000-0005-0000-0000-00004E080000}"/>
    <cellStyle name="40% — акцент6 131 2" xfId="7676" xr:uid="{87F0B4C6-4528-4359-932A-0EC253E23FE9}"/>
    <cellStyle name="40% — акцент6 132" xfId="2687" xr:uid="{00000000-0005-0000-0000-00004F080000}"/>
    <cellStyle name="40% — акцент6 132 2" xfId="7696" xr:uid="{23863F1F-E9B0-45BE-8819-C32AAE39E346}"/>
    <cellStyle name="40% — акцент6 133" xfId="2707" xr:uid="{00000000-0005-0000-0000-000050080000}"/>
    <cellStyle name="40% — акцент6 133 2" xfId="7716" xr:uid="{DC31143D-0E76-41C9-8DC7-F696AD2E2421}"/>
    <cellStyle name="40% — акцент6 134" xfId="2727" xr:uid="{00000000-0005-0000-0000-000051080000}"/>
    <cellStyle name="40% — акцент6 134 2" xfId="7736" xr:uid="{72D42BDD-C024-4667-AAF8-71A0ECF7467E}"/>
    <cellStyle name="40% — акцент6 135" xfId="2747" xr:uid="{00000000-0005-0000-0000-000052080000}"/>
    <cellStyle name="40% — акцент6 135 2" xfId="7756" xr:uid="{67589972-8F42-4D57-9B82-D769ED44DB63}"/>
    <cellStyle name="40% — акцент6 136" xfId="2767" xr:uid="{00000000-0005-0000-0000-000053080000}"/>
    <cellStyle name="40% — акцент6 136 2" xfId="7776" xr:uid="{CD4DFE7F-B681-4CAC-BDD3-4D70181B29D7}"/>
    <cellStyle name="40% — акцент6 137" xfId="2788" xr:uid="{00000000-0005-0000-0000-000054080000}"/>
    <cellStyle name="40% — акцент6 137 2" xfId="7797" xr:uid="{9DA9C694-C654-4F5B-9343-0C4014BC6481}"/>
    <cellStyle name="40% — акцент6 138" xfId="2808" xr:uid="{00000000-0005-0000-0000-000055080000}"/>
    <cellStyle name="40% — акцент6 138 2" xfId="7817" xr:uid="{9EDA655E-A8AB-4731-A80F-30AACF40BA5F}"/>
    <cellStyle name="40% — акцент6 139" xfId="2828" xr:uid="{00000000-0005-0000-0000-000056080000}"/>
    <cellStyle name="40% — акцент6 139 2" xfId="7837" xr:uid="{41335795-C8D9-4AC2-B612-9A2207546A87}"/>
    <cellStyle name="40% — акцент6 14" xfId="327" xr:uid="{00000000-0005-0000-0000-000057080000}"/>
    <cellStyle name="40% — акцент6 14 2" xfId="5336" xr:uid="{00B9C90A-5A31-44D5-94B6-0197CDC18308}"/>
    <cellStyle name="40% — акцент6 140" xfId="2848" xr:uid="{00000000-0005-0000-0000-000058080000}"/>
    <cellStyle name="40% — акцент6 140 2" xfId="7857" xr:uid="{8E32249F-2A62-40E3-BAD2-346771F67B80}"/>
    <cellStyle name="40% — акцент6 141" xfId="2868" xr:uid="{00000000-0005-0000-0000-000059080000}"/>
    <cellStyle name="40% — акцент6 141 2" xfId="7877" xr:uid="{DCF60055-40E4-4FCE-A506-9A68FEB3E37B}"/>
    <cellStyle name="40% — акцент6 142" xfId="2888" xr:uid="{00000000-0005-0000-0000-00005A080000}"/>
    <cellStyle name="40% — акцент6 142 2" xfId="7897" xr:uid="{4A2A73F8-5E3E-4685-96FE-21634A560C2A}"/>
    <cellStyle name="40% — акцент6 143" xfId="2908" xr:uid="{00000000-0005-0000-0000-00005B080000}"/>
    <cellStyle name="40% — акцент6 143 2" xfId="7917" xr:uid="{6F5DB271-9A6A-404C-BCD7-7CA88AA2BA9B}"/>
    <cellStyle name="40% — акцент6 144" xfId="2928" xr:uid="{00000000-0005-0000-0000-00005C080000}"/>
    <cellStyle name="40% — акцент6 144 2" xfId="7937" xr:uid="{CE032841-F091-4692-AC26-052437BDD360}"/>
    <cellStyle name="40% — акцент6 145" xfId="2948" xr:uid="{00000000-0005-0000-0000-00005D080000}"/>
    <cellStyle name="40% — акцент6 145 2" xfId="7957" xr:uid="{8645C108-B694-4007-957B-50C47889329A}"/>
    <cellStyle name="40% — акцент6 146" xfId="2968" xr:uid="{00000000-0005-0000-0000-00005E080000}"/>
    <cellStyle name="40% — акцент6 146 2" xfId="7977" xr:uid="{6F3C77B5-53C0-4F98-B45E-FF0F364FB599}"/>
    <cellStyle name="40% — акцент6 147" xfId="2988" xr:uid="{00000000-0005-0000-0000-00005F080000}"/>
    <cellStyle name="40% — акцент6 147 2" xfId="7997" xr:uid="{6E9E49AA-AEC1-47AF-85A3-62E64876333A}"/>
    <cellStyle name="40% — акцент6 148" xfId="3008" xr:uid="{00000000-0005-0000-0000-000060080000}"/>
    <cellStyle name="40% — акцент6 148 2" xfId="8017" xr:uid="{6FFE5A00-7D59-4F5A-B275-F5610C5FDEC0}"/>
    <cellStyle name="40% — акцент6 149" xfId="3028" xr:uid="{00000000-0005-0000-0000-000061080000}"/>
    <cellStyle name="40% — акцент6 149 2" xfId="8037" xr:uid="{A4DAB55B-D363-4FCB-AE02-11E7F1DBE4A1}"/>
    <cellStyle name="40% — акцент6 15" xfId="347" xr:uid="{00000000-0005-0000-0000-000062080000}"/>
    <cellStyle name="40% — акцент6 15 2" xfId="5356" xr:uid="{8B316FB1-E1CC-483B-BCD4-6EA5694C6AE3}"/>
    <cellStyle name="40% — акцент6 150" xfId="3048" xr:uid="{00000000-0005-0000-0000-000063080000}"/>
    <cellStyle name="40% — акцент6 150 2" xfId="8057" xr:uid="{2148C4DE-A029-489B-8823-92250BDE146C}"/>
    <cellStyle name="40% — акцент6 151" xfId="3068" xr:uid="{00000000-0005-0000-0000-000064080000}"/>
    <cellStyle name="40% — акцент6 151 2" xfId="8077" xr:uid="{119CD580-CD17-4407-BFB2-AEA693E1752F}"/>
    <cellStyle name="40% — акцент6 152" xfId="3088" xr:uid="{00000000-0005-0000-0000-000065080000}"/>
    <cellStyle name="40% — акцент6 152 2" xfId="8097" xr:uid="{3C2DF58B-60A0-489E-926A-0E4F74BF346D}"/>
    <cellStyle name="40% — акцент6 153" xfId="3108" xr:uid="{00000000-0005-0000-0000-000066080000}"/>
    <cellStyle name="40% — акцент6 153 2" xfId="8117" xr:uid="{F5E64F2E-EC6C-4E4C-9DC5-AFBE683DD6D4}"/>
    <cellStyle name="40% — акцент6 154" xfId="3128" xr:uid="{00000000-0005-0000-0000-000067080000}"/>
    <cellStyle name="40% — акцент6 154 2" xfId="8137" xr:uid="{2DCACD2C-E5CD-4434-865C-725D2EC74F09}"/>
    <cellStyle name="40% — акцент6 155" xfId="3148" xr:uid="{00000000-0005-0000-0000-000068080000}"/>
    <cellStyle name="40% — акцент6 155 2" xfId="8157" xr:uid="{B1BD7951-A8F7-4FC4-A576-C5E9EE60C637}"/>
    <cellStyle name="40% — акцент6 156" xfId="3168" xr:uid="{00000000-0005-0000-0000-000069080000}"/>
    <cellStyle name="40% — акцент6 156 2" xfId="8177" xr:uid="{0A1CEF54-5B2D-43DA-8975-EBEE68C0226F}"/>
    <cellStyle name="40% — акцент6 157" xfId="3188" xr:uid="{00000000-0005-0000-0000-00006A080000}"/>
    <cellStyle name="40% — акцент6 157 2" xfId="8197" xr:uid="{F5AB3EFE-D733-4376-B524-5DD514915D34}"/>
    <cellStyle name="40% — акцент6 158" xfId="3208" xr:uid="{00000000-0005-0000-0000-00006B080000}"/>
    <cellStyle name="40% — акцент6 158 2" xfId="8217" xr:uid="{3CCA3196-102D-45A6-8C31-AB549C378960}"/>
    <cellStyle name="40% — акцент6 159" xfId="3228" xr:uid="{00000000-0005-0000-0000-00006C080000}"/>
    <cellStyle name="40% — акцент6 159 2" xfId="8237" xr:uid="{319BECDD-618B-495A-B083-40A87012358D}"/>
    <cellStyle name="40% — акцент6 16" xfId="367" xr:uid="{00000000-0005-0000-0000-00006D080000}"/>
    <cellStyle name="40% — акцент6 16 2" xfId="5376" xr:uid="{CCC13C3B-0293-44F2-AB61-FD902F729046}"/>
    <cellStyle name="40% — акцент6 160" xfId="3248" xr:uid="{00000000-0005-0000-0000-00006E080000}"/>
    <cellStyle name="40% — акцент6 160 2" xfId="8257" xr:uid="{FD2C2DF9-E822-402D-980D-540C0FEF21CC}"/>
    <cellStyle name="40% — акцент6 161" xfId="3268" xr:uid="{00000000-0005-0000-0000-00006F080000}"/>
    <cellStyle name="40% — акцент6 161 2" xfId="8277" xr:uid="{23BCD35C-12BD-4BB8-A0EC-42853B5CD628}"/>
    <cellStyle name="40% — акцент6 162" xfId="3288" xr:uid="{00000000-0005-0000-0000-000070080000}"/>
    <cellStyle name="40% — акцент6 162 2" xfId="8297" xr:uid="{089E4F68-7370-4A7F-A9A8-968E4A90C10D}"/>
    <cellStyle name="40% — акцент6 163" xfId="3308" xr:uid="{00000000-0005-0000-0000-000071080000}"/>
    <cellStyle name="40% — акцент6 163 2" xfId="8317" xr:uid="{F676F11C-A6CE-42A6-BDCE-604246D2B977}"/>
    <cellStyle name="40% — акцент6 164" xfId="3328" xr:uid="{00000000-0005-0000-0000-000072080000}"/>
    <cellStyle name="40% — акцент6 164 2" xfId="8337" xr:uid="{CD3AF8F9-7827-4169-8A7C-D5551DADBA7A}"/>
    <cellStyle name="40% — акцент6 165" xfId="3348" xr:uid="{00000000-0005-0000-0000-000073080000}"/>
    <cellStyle name="40% — акцент6 165 2" xfId="8357" xr:uid="{1A1552DE-3C8B-47F8-9940-C6FB01A8AB1A}"/>
    <cellStyle name="40% — акцент6 166" xfId="3368" xr:uid="{00000000-0005-0000-0000-000074080000}"/>
    <cellStyle name="40% — акцент6 166 2" xfId="8377" xr:uid="{62256F3D-B4C2-476E-BFFD-5BA9991B164C}"/>
    <cellStyle name="40% — акцент6 167" xfId="3388" xr:uid="{00000000-0005-0000-0000-000075080000}"/>
    <cellStyle name="40% — акцент6 167 2" xfId="8397" xr:uid="{AAF52B60-512E-4F68-B455-8DE38EE9343A}"/>
    <cellStyle name="40% — акцент6 168" xfId="3408" xr:uid="{00000000-0005-0000-0000-000076080000}"/>
    <cellStyle name="40% — акцент6 168 2" xfId="8417" xr:uid="{B7E3855E-68ED-4C7A-A218-6D8751A3B131}"/>
    <cellStyle name="40% — акцент6 169" xfId="3428" xr:uid="{00000000-0005-0000-0000-000077080000}"/>
    <cellStyle name="40% — акцент6 169 2" xfId="8437" xr:uid="{558ADC4C-C3D4-45F0-8996-C6B2045787DA}"/>
    <cellStyle name="40% — акцент6 17" xfId="387" xr:uid="{00000000-0005-0000-0000-000078080000}"/>
    <cellStyle name="40% — акцент6 17 2" xfId="5396" xr:uid="{073AFA6A-EE83-4E61-AB25-D36DB253CF39}"/>
    <cellStyle name="40% — акцент6 170" xfId="3448" xr:uid="{00000000-0005-0000-0000-000079080000}"/>
    <cellStyle name="40% — акцент6 170 2" xfId="8457" xr:uid="{DF69B4FA-4EBF-4012-BCA8-BB466161F9CA}"/>
    <cellStyle name="40% — акцент6 171" xfId="3468" xr:uid="{00000000-0005-0000-0000-00007A080000}"/>
    <cellStyle name="40% — акцент6 171 2" xfId="8477" xr:uid="{9FE0EF35-FAB8-49ED-A0C4-EDE8199706A4}"/>
    <cellStyle name="40% — акцент6 172" xfId="3488" xr:uid="{00000000-0005-0000-0000-00007B080000}"/>
    <cellStyle name="40% — акцент6 172 2" xfId="8497" xr:uid="{2C8E1DF0-AA22-4002-B035-0364CF9D63CD}"/>
    <cellStyle name="40% — акцент6 173" xfId="3508" xr:uid="{00000000-0005-0000-0000-00007C080000}"/>
    <cellStyle name="40% — акцент6 173 2" xfId="8517" xr:uid="{BD6DE7B1-BEF3-486B-BE5D-DF95562C665A}"/>
    <cellStyle name="40% — акцент6 174" xfId="3528" xr:uid="{00000000-0005-0000-0000-00007D080000}"/>
    <cellStyle name="40% — акцент6 174 2" xfId="8537" xr:uid="{EDE9693D-2572-4438-8F32-468DAAB4866B}"/>
    <cellStyle name="40% — акцент6 175" xfId="3548" xr:uid="{00000000-0005-0000-0000-00007E080000}"/>
    <cellStyle name="40% — акцент6 175 2" xfId="8557" xr:uid="{13C06DEA-E5E9-4865-BF15-80C0B231F942}"/>
    <cellStyle name="40% — акцент6 176" xfId="3568" xr:uid="{00000000-0005-0000-0000-00007F080000}"/>
    <cellStyle name="40% — акцент6 176 2" xfId="8577" xr:uid="{EE9E21D0-7C40-402A-95A6-26318CAB8D0B}"/>
    <cellStyle name="40% — акцент6 177" xfId="3588" xr:uid="{00000000-0005-0000-0000-000080080000}"/>
    <cellStyle name="40% — акцент6 177 2" xfId="8597" xr:uid="{90642845-AC81-48D3-97EA-FAFABC05FEA2}"/>
    <cellStyle name="40% — акцент6 178" xfId="3608" xr:uid="{00000000-0005-0000-0000-000081080000}"/>
    <cellStyle name="40% — акцент6 178 2" xfId="8617" xr:uid="{A0FD3162-1825-432A-B44D-3DBEB1851467}"/>
    <cellStyle name="40% — акцент6 179" xfId="3628" xr:uid="{00000000-0005-0000-0000-000082080000}"/>
    <cellStyle name="40% — акцент6 179 2" xfId="8637" xr:uid="{64E50B27-434E-4A39-A8FE-9CF5B3EA3DDB}"/>
    <cellStyle name="40% — акцент6 18" xfId="407" xr:uid="{00000000-0005-0000-0000-000083080000}"/>
    <cellStyle name="40% — акцент6 18 2" xfId="5416" xr:uid="{2F174E68-625A-4B55-9E86-8B945BC24D5B}"/>
    <cellStyle name="40% — акцент6 180" xfId="3648" xr:uid="{00000000-0005-0000-0000-000084080000}"/>
    <cellStyle name="40% — акцент6 180 2" xfId="8657" xr:uid="{ED7A9B87-A55A-43DC-9C22-4C3288D588C8}"/>
    <cellStyle name="40% — акцент6 181" xfId="3668" xr:uid="{00000000-0005-0000-0000-000085080000}"/>
    <cellStyle name="40% — акцент6 181 2" xfId="8677" xr:uid="{4A90D9E5-1458-42E2-A185-BADE2655AB18}"/>
    <cellStyle name="40% — акцент6 182" xfId="3688" xr:uid="{00000000-0005-0000-0000-000086080000}"/>
    <cellStyle name="40% — акцент6 182 2" xfId="8697" xr:uid="{3F511878-59C0-4EFA-870D-DCDE328FB333}"/>
    <cellStyle name="40% — акцент6 183" xfId="3708" xr:uid="{00000000-0005-0000-0000-000087080000}"/>
    <cellStyle name="40% — акцент6 183 2" xfId="8717" xr:uid="{4BBF4D4F-094C-4D40-9CC3-D9EE318F02C1}"/>
    <cellStyle name="40% — акцент6 184" xfId="3728" xr:uid="{00000000-0005-0000-0000-000088080000}"/>
    <cellStyle name="40% — акцент6 184 2" xfId="8737" xr:uid="{069619E8-47E6-4853-82EB-EED1B2F96AA4}"/>
    <cellStyle name="40% — акцент6 185" xfId="3748" xr:uid="{00000000-0005-0000-0000-000089080000}"/>
    <cellStyle name="40% — акцент6 185 2" xfId="8757" xr:uid="{D3D3BA82-BFB0-4AAC-973F-40D14D1AB4BD}"/>
    <cellStyle name="40% — акцент6 186" xfId="3768" xr:uid="{00000000-0005-0000-0000-00008A080000}"/>
    <cellStyle name="40% — акцент6 186 2" xfId="8777" xr:uid="{09E5638C-CBB2-4251-B02A-48C796913C8F}"/>
    <cellStyle name="40% — акцент6 187" xfId="3788" xr:uid="{00000000-0005-0000-0000-00008B080000}"/>
    <cellStyle name="40% — акцент6 187 2" xfId="8797" xr:uid="{1B4F0294-F480-4F9A-BFE3-7DC1E229A32A}"/>
    <cellStyle name="40% — акцент6 188" xfId="3808" xr:uid="{00000000-0005-0000-0000-00008C080000}"/>
    <cellStyle name="40% — акцент6 188 2" xfId="8817" xr:uid="{12A9D9AA-4F5B-4214-8281-D9D87FEDF45E}"/>
    <cellStyle name="40% — акцент6 189" xfId="3828" xr:uid="{00000000-0005-0000-0000-00008D080000}"/>
    <cellStyle name="40% — акцент6 189 2" xfId="8837" xr:uid="{DA1CB610-2105-4471-95E4-C16DF4E3F738}"/>
    <cellStyle name="40% — акцент6 19" xfId="427" xr:uid="{00000000-0005-0000-0000-00008E080000}"/>
    <cellStyle name="40% — акцент6 19 2" xfId="5436" xr:uid="{49315EA1-8F86-44E0-87D9-38B1CA62A84D}"/>
    <cellStyle name="40% — акцент6 190" xfId="3848" xr:uid="{00000000-0005-0000-0000-00008F080000}"/>
    <cellStyle name="40% — акцент6 190 2" xfId="8857" xr:uid="{14794E45-AB5A-466E-964D-ECDEF2AB7DCF}"/>
    <cellStyle name="40% — акцент6 191" xfId="3868" xr:uid="{00000000-0005-0000-0000-0000170F0000}"/>
    <cellStyle name="40% — акцент6 191 2" xfId="8877" xr:uid="{B3F073D3-180D-496A-B5AD-8096082880D0}"/>
    <cellStyle name="40% — акцент6 192" xfId="3888" xr:uid="{00000000-0005-0000-0000-00002B0F0000}"/>
    <cellStyle name="40% — акцент6 192 2" xfId="8897" xr:uid="{16097ED3-3912-4D04-98AD-BB91FEE798C5}"/>
    <cellStyle name="40% — акцент6 193" xfId="3908" xr:uid="{00000000-0005-0000-0000-00003F0F0000}"/>
    <cellStyle name="40% — акцент6 193 2" xfId="8917" xr:uid="{7E04AB86-FE22-44D0-800E-36C66416445E}"/>
    <cellStyle name="40% — акцент6 194" xfId="3928" xr:uid="{00000000-0005-0000-0000-0000530F0000}"/>
    <cellStyle name="40% — акцент6 194 2" xfId="8937" xr:uid="{216A8E5A-AFB5-448D-B51B-D5E1FDC6040D}"/>
    <cellStyle name="40% — акцент6 195" xfId="3948" xr:uid="{00000000-0005-0000-0000-0000670F0000}"/>
    <cellStyle name="40% — акцент6 195 2" xfId="8957" xr:uid="{0DDFE641-40A5-4F8B-BE01-E1D2DD20F9A1}"/>
    <cellStyle name="40% — акцент6 196" xfId="3968" xr:uid="{00000000-0005-0000-0000-00007B0F0000}"/>
    <cellStyle name="40% — акцент6 196 2" xfId="8977" xr:uid="{0AA143FE-F3DA-47CC-9B00-9FACED6954A2}"/>
    <cellStyle name="40% — акцент6 197" xfId="3988" xr:uid="{00000000-0005-0000-0000-00008F0F0000}"/>
    <cellStyle name="40% — акцент6 197 2" xfId="8997" xr:uid="{3D3D192D-7D6A-4822-B82A-1616B4C20A17}"/>
    <cellStyle name="40% — акцент6 198" xfId="4008" xr:uid="{00000000-0005-0000-0000-0000A30F0000}"/>
    <cellStyle name="40% — акцент6 198 2" xfId="9017" xr:uid="{A0C62C39-756D-46FE-B077-7CD6F6F07648}"/>
    <cellStyle name="40% — акцент6 199" xfId="4028" xr:uid="{00000000-0005-0000-0000-0000B70F0000}"/>
    <cellStyle name="40% — акцент6 199 2" xfId="9037" xr:uid="{44F3E2D5-F2B8-417E-AA7A-0457AAF9E074}"/>
    <cellStyle name="40% — акцент6 2" xfId="87" xr:uid="{00000000-0005-0000-0000-000090080000}"/>
    <cellStyle name="40% — акцент6 2 2" xfId="5097" xr:uid="{8C003EE3-CD36-44EC-B224-407ED6B5F027}"/>
    <cellStyle name="40% — акцент6 20" xfId="447" xr:uid="{00000000-0005-0000-0000-000091080000}"/>
    <cellStyle name="40% — акцент6 20 2" xfId="5456" xr:uid="{4F1E954D-1BC3-45C0-ADED-BE62CF6A17CE}"/>
    <cellStyle name="40% — акцент6 200" xfId="4048" xr:uid="{00000000-0005-0000-0000-0000CB0F0000}"/>
    <cellStyle name="40% — акцент6 200 2" xfId="9057" xr:uid="{CA941A12-152B-467E-A0F5-40467F222A8D}"/>
    <cellStyle name="40% — акцент6 201" xfId="4068" xr:uid="{00000000-0005-0000-0000-0000DF0F0000}"/>
    <cellStyle name="40% — акцент6 201 2" xfId="9077" xr:uid="{14902F81-529E-42CC-8ED9-90B1D645220E}"/>
    <cellStyle name="40% — акцент6 202" xfId="4088" xr:uid="{00000000-0005-0000-0000-0000F30F0000}"/>
    <cellStyle name="40% — акцент6 202 2" xfId="9097" xr:uid="{FCFD5904-3151-4F47-B706-0344A4551805}"/>
    <cellStyle name="40% — акцент6 203" xfId="4108" xr:uid="{00000000-0005-0000-0000-000007100000}"/>
    <cellStyle name="40% — акцент6 203 2" xfId="9117" xr:uid="{DB833D61-3F38-4B3B-AF8C-142150BE1C7E}"/>
    <cellStyle name="40% — акцент6 204" xfId="4128" xr:uid="{00000000-0005-0000-0000-00001B100000}"/>
    <cellStyle name="40% — акцент6 204 2" xfId="9137" xr:uid="{7FDB1405-B83E-44D8-8694-B644348E243C}"/>
    <cellStyle name="40% — акцент6 205" xfId="4148" xr:uid="{00000000-0005-0000-0000-00002F100000}"/>
    <cellStyle name="40% — акцент6 205 2" xfId="9157" xr:uid="{B78C0F0B-55E5-483A-9014-54F226581EE7}"/>
    <cellStyle name="40% — акцент6 206" xfId="4168" xr:uid="{00000000-0005-0000-0000-000043100000}"/>
    <cellStyle name="40% — акцент6 206 2" xfId="9177" xr:uid="{FB5251D5-6760-43AC-8AC1-9655F6CD70FF}"/>
    <cellStyle name="40% — акцент6 207" xfId="4188" xr:uid="{00000000-0005-0000-0000-000057100000}"/>
    <cellStyle name="40% — акцент6 207 2" xfId="9197" xr:uid="{FB8851D8-7A2E-47AA-8754-9567E1D3993C}"/>
    <cellStyle name="40% — акцент6 208" xfId="4208" xr:uid="{00000000-0005-0000-0000-00006B100000}"/>
    <cellStyle name="40% — акцент6 208 2" xfId="9217" xr:uid="{61D32F62-389B-4A2D-B72E-959E3821216D}"/>
    <cellStyle name="40% — акцент6 209" xfId="4228" xr:uid="{00000000-0005-0000-0000-00007F100000}"/>
    <cellStyle name="40% — акцент6 209 2" xfId="9237" xr:uid="{09D7E218-7200-4DA8-A0CE-471BE705F33E}"/>
    <cellStyle name="40% — акцент6 21" xfId="467" xr:uid="{00000000-0005-0000-0000-000092080000}"/>
    <cellStyle name="40% — акцент6 21 2" xfId="5476" xr:uid="{B07E99D6-1925-4196-81C8-DC04A42E640D}"/>
    <cellStyle name="40% — акцент6 210" xfId="4248" xr:uid="{00000000-0005-0000-0000-000093100000}"/>
    <cellStyle name="40% — акцент6 210 2" xfId="9257" xr:uid="{26532C16-BA68-4214-85A3-A730697F3072}"/>
    <cellStyle name="40% — акцент6 211" xfId="4268" xr:uid="{00000000-0005-0000-0000-0000A7100000}"/>
    <cellStyle name="40% — акцент6 211 2" xfId="9277" xr:uid="{4F9F91D6-0B71-4AA7-93B3-5EE4FAF37FEC}"/>
    <cellStyle name="40% — акцент6 212" xfId="4288" xr:uid="{00000000-0005-0000-0000-0000BB100000}"/>
    <cellStyle name="40% — акцент6 212 2" xfId="9297" xr:uid="{BC03B421-3401-4C40-9E7C-904FAA533BA0}"/>
    <cellStyle name="40% — акцент6 213" xfId="4308" xr:uid="{00000000-0005-0000-0000-0000CF100000}"/>
    <cellStyle name="40% — акцент6 213 2" xfId="9317" xr:uid="{EA9F6AE2-39BA-403D-BA1B-0C24B2BB1D1A}"/>
    <cellStyle name="40% — акцент6 214" xfId="4328" xr:uid="{00000000-0005-0000-0000-0000E3100000}"/>
    <cellStyle name="40% — акцент6 214 2" xfId="9337" xr:uid="{4F38D2E9-158E-4511-9DB4-401A81452F58}"/>
    <cellStyle name="40% — акцент6 215" xfId="4348" xr:uid="{00000000-0005-0000-0000-0000F7100000}"/>
    <cellStyle name="40% — акцент6 215 2" xfId="9357" xr:uid="{24F3595C-5D35-4C6A-B9E3-CE60DF375EBF}"/>
    <cellStyle name="40% — акцент6 216" xfId="4368" xr:uid="{00000000-0005-0000-0000-00000B110000}"/>
    <cellStyle name="40% — акцент6 216 2" xfId="9377" xr:uid="{7FD77FEC-EE53-4B3A-9EF4-482944BEDE39}"/>
    <cellStyle name="40% — акцент6 217" xfId="4388" xr:uid="{00000000-0005-0000-0000-00001F110000}"/>
    <cellStyle name="40% — акцент6 217 2" xfId="9397" xr:uid="{B67A005A-2E90-46C1-A2DC-FB007797EDDF}"/>
    <cellStyle name="40% — акцент6 218" xfId="4408" xr:uid="{00000000-0005-0000-0000-000033110000}"/>
    <cellStyle name="40% — акцент6 218 2" xfId="9417" xr:uid="{652661D8-46F4-42B3-8CE2-736B790664E1}"/>
    <cellStyle name="40% — акцент6 219" xfId="4428" xr:uid="{00000000-0005-0000-0000-000047110000}"/>
    <cellStyle name="40% — акцент6 219 2" xfId="9437" xr:uid="{D5E1E10F-846E-4EF3-AC8D-56765B054BCC}"/>
    <cellStyle name="40% — акцент6 22" xfId="487" xr:uid="{00000000-0005-0000-0000-000093080000}"/>
    <cellStyle name="40% — акцент6 22 2" xfId="5496" xr:uid="{1A67DA76-83C1-452C-90D0-9451C3BE9AB1}"/>
    <cellStyle name="40% — акцент6 220" xfId="4448" xr:uid="{00000000-0005-0000-0000-00005B110000}"/>
    <cellStyle name="40% — акцент6 220 2" xfId="9457" xr:uid="{78B6B315-3A0A-4398-8DD9-28E1BCA4B90B}"/>
    <cellStyle name="40% — акцент6 221" xfId="4468" xr:uid="{00000000-0005-0000-0000-00006F110000}"/>
    <cellStyle name="40% — акцент6 221 2" xfId="9477" xr:uid="{25041E3A-5817-46EA-906D-E33D12D2D121}"/>
    <cellStyle name="40% — акцент6 222" xfId="4488" xr:uid="{00000000-0005-0000-0000-000083110000}"/>
    <cellStyle name="40% — акцент6 222 2" xfId="9497" xr:uid="{C25070D1-5E6B-4F87-88D1-493C6E2BDC6E}"/>
    <cellStyle name="40% — акцент6 223" xfId="4508" xr:uid="{00000000-0005-0000-0000-000097110000}"/>
    <cellStyle name="40% — акцент6 223 2" xfId="9517" xr:uid="{F3166F4F-E1DF-4FF4-8F3A-EC320FE80086}"/>
    <cellStyle name="40% — акцент6 224" xfId="4528" xr:uid="{00000000-0005-0000-0000-0000AB110000}"/>
    <cellStyle name="40% — акцент6 224 2" xfId="9537" xr:uid="{4651FCBA-6F7A-4EA5-BB63-56ED10F18C9B}"/>
    <cellStyle name="40% — акцент6 225" xfId="4548" xr:uid="{00000000-0005-0000-0000-0000BF110000}"/>
    <cellStyle name="40% — акцент6 225 2" xfId="9557" xr:uid="{4581453C-B885-490D-BCA0-28AFD81EFEF0}"/>
    <cellStyle name="40% — акцент6 226" xfId="4568" xr:uid="{00000000-0005-0000-0000-0000D3110000}"/>
    <cellStyle name="40% — акцент6 226 2" xfId="9577" xr:uid="{BE55D632-A251-471A-9ECE-D736BA388503}"/>
    <cellStyle name="40% — акцент6 227" xfId="4588" xr:uid="{00000000-0005-0000-0000-0000E7110000}"/>
    <cellStyle name="40% — акцент6 227 2" xfId="9597" xr:uid="{6AB00012-C76A-4CA4-BCDA-68A3EC9FD472}"/>
    <cellStyle name="40% — акцент6 228" xfId="4608" xr:uid="{00000000-0005-0000-0000-0000FB110000}"/>
    <cellStyle name="40% — акцент6 228 2" xfId="9617" xr:uid="{9BC0A6ED-0A07-404F-AE64-1BED815BB37F}"/>
    <cellStyle name="40% — акцент6 229" xfId="4628" xr:uid="{00000000-0005-0000-0000-00000F120000}"/>
    <cellStyle name="40% — акцент6 229 2" xfId="9637" xr:uid="{BBBFA006-57DA-485D-9481-FE22A1B98F74}"/>
    <cellStyle name="40% — акцент6 23" xfId="507" xr:uid="{00000000-0005-0000-0000-000094080000}"/>
    <cellStyle name="40% — акцент6 23 2" xfId="5516" xr:uid="{D7109D11-F66A-4EC1-9A79-DAA4DEF80EE3}"/>
    <cellStyle name="40% — акцент6 230" xfId="4648" xr:uid="{00000000-0005-0000-0000-000023120000}"/>
    <cellStyle name="40% — акцент6 230 2" xfId="9657" xr:uid="{77160B0E-AC07-4B91-8342-DB39F951B401}"/>
    <cellStyle name="40% — акцент6 231" xfId="4668" xr:uid="{00000000-0005-0000-0000-000037120000}"/>
    <cellStyle name="40% — акцент6 231 2" xfId="9677" xr:uid="{26FFEF56-AE39-4CA0-ABDF-F918C947D98C}"/>
    <cellStyle name="40% — акцент6 232" xfId="4688" xr:uid="{00000000-0005-0000-0000-00004B120000}"/>
    <cellStyle name="40% — акцент6 232 2" xfId="9697" xr:uid="{0ECA67C1-A09F-4635-9311-698D4C71F952}"/>
    <cellStyle name="40% — акцент6 233" xfId="4708" xr:uid="{00000000-0005-0000-0000-00005F120000}"/>
    <cellStyle name="40% — акцент6 233 2" xfId="9717" xr:uid="{44E662D5-D035-4B74-B102-1C44248B163F}"/>
    <cellStyle name="40% — акцент6 234" xfId="4728" xr:uid="{00000000-0005-0000-0000-000073120000}"/>
    <cellStyle name="40% — акцент6 234 2" xfId="9737" xr:uid="{156BDCC9-801B-41A6-8FD3-B64A3780E52E}"/>
    <cellStyle name="40% — акцент6 235" xfId="4748" xr:uid="{00000000-0005-0000-0000-000087120000}"/>
    <cellStyle name="40% — акцент6 235 2" xfId="9757" xr:uid="{95417BE9-C4A8-408A-A6EE-10100CCFAA2A}"/>
    <cellStyle name="40% — акцент6 236" xfId="4768" xr:uid="{00000000-0005-0000-0000-00009B120000}"/>
    <cellStyle name="40% — акцент6 236 2" xfId="9777" xr:uid="{F6FD914F-03A5-4C2D-8770-5742DF5EE8DF}"/>
    <cellStyle name="40% — акцент6 237" xfId="4788" xr:uid="{00000000-0005-0000-0000-0000AF120000}"/>
    <cellStyle name="40% — акцент6 237 2" xfId="9797" xr:uid="{760B61E3-ED34-4E9C-9CA9-57C3C4791425}"/>
    <cellStyle name="40% — акцент6 238" xfId="4808" xr:uid="{00000000-0005-0000-0000-0000C3120000}"/>
    <cellStyle name="40% — акцент6 238 2" xfId="9817" xr:uid="{EE7C18E7-B9F5-4ED5-B3B7-13FF35AC1FE4}"/>
    <cellStyle name="40% — акцент6 239" xfId="4828" xr:uid="{00000000-0005-0000-0000-0000D7120000}"/>
    <cellStyle name="40% — акцент6 239 2" xfId="9837" xr:uid="{5B259AFD-72F9-41C8-A146-C53D2A8F36B6}"/>
    <cellStyle name="40% — акцент6 24" xfId="527" xr:uid="{00000000-0005-0000-0000-000095080000}"/>
    <cellStyle name="40% — акцент6 24 2" xfId="5536" xr:uid="{A883BF89-E651-4206-8B31-8DF0A68BA5A1}"/>
    <cellStyle name="40% — акцент6 240" xfId="4848" xr:uid="{00000000-0005-0000-0000-0000EB120000}"/>
    <cellStyle name="40% — акцент6 240 2" xfId="9857" xr:uid="{10DD459A-38CD-4F70-A36F-461AEF73BCAC}"/>
    <cellStyle name="40% — акцент6 241" xfId="4868" xr:uid="{00000000-0005-0000-0000-0000FF120000}"/>
    <cellStyle name="40% — акцент6 241 2" xfId="9877" xr:uid="{F32C2FC0-4AC9-475F-A8AC-CDC27B4B05FE}"/>
    <cellStyle name="40% — акцент6 242" xfId="4888" xr:uid="{00000000-0005-0000-0000-000013130000}"/>
    <cellStyle name="40% — акцент6 242 2" xfId="9897" xr:uid="{53409486-1359-4CE8-AA25-EC1323843364}"/>
    <cellStyle name="40% — акцент6 243" xfId="4908" xr:uid="{00000000-0005-0000-0000-000027130000}"/>
    <cellStyle name="40% — акцент6 243 2" xfId="9917" xr:uid="{1B4AAA58-D2BD-486B-8BD4-0CE81504343F}"/>
    <cellStyle name="40% — акцент6 244" xfId="4928" xr:uid="{00000000-0005-0000-0000-00003B130000}"/>
    <cellStyle name="40% — акцент6 244 2" xfId="9937" xr:uid="{F8E4FCE6-7546-420C-A714-FBD06FDF6EAD}"/>
    <cellStyle name="40% — акцент6 245" xfId="4948" xr:uid="{00000000-0005-0000-0000-00004F130000}"/>
    <cellStyle name="40% — акцент6 245 2" xfId="9957" xr:uid="{1A71B3E5-A92F-404D-A5A0-836B4BCE559C}"/>
    <cellStyle name="40% — акцент6 246" xfId="4968" xr:uid="{00000000-0005-0000-0000-000063130000}"/>
    <cellStyle name="40% — акцент6 246 2" xfId="9977" xr:uid="{9BE193A1-1530-47FB-93E8-0FA1B700BAEC}"/>
    <cellStyle name="40% — акцент6 247" xfId="4988" xr:uid="{00000000-0005-0000-0000-000077130000}"/>
    <cellStyle name="40% — акцент6 247 2" xfId="9997" xr:uid="{ECC43B93-24AB-4E45-B105-4FFF455E44BC}"/>
    <cellStyle name="40% — акцент6 248" xfId="5008" xr:uid="{00000000-0005-0000-0000-00008B130000}"/>
    <cellStyle name="40% — акцент6 248 2" xfId="10017" xr:uid="{2B781088-CD24-482D-97E0-BB33F165AFED}"/>
    <cellStyle name="40% — акцент6 249" xfId="5028" xr:uid="{00000000-0005-0000-0000-00009F130000}"/>
    <cellStyle name="40% — акцент6 249 2" xfId="10037" xr:uid="{B5570CFD-3DB2-411D-AA51-B0308E51A552}"/>
    <cellStyle name="40% — акцент6 25" xfId="547" xr:uid="{00000000-0005-0000-0000-000096080000}"/>
    <cellStyle name="40% — акцент6 25 2" xfId="5556" xr:uid="{46AE2B37-5EAF-41A2-A5FC-F340E41BE214}"/>
    <cellStyle name="40% — акцент6 250" xfId="5048" xr:uid="{00000000-0005-0000-0000-0000B3130000}"/>
    <cellStyle name="40% — акцент6 250 2" xfId="10057" xr:uid="{451EFA57-208C-44B2-BCEB-617E47021D7B}"/>
    <cellStyle name="40% — акцент6 251" xfId="10077" xr:uid="{8B295F2E-1597-4076-9726-5D1BE4741DE5}"/>
    <cellStyle name="40% — акцент6 252" xfId="10097" xr:uid="{27D4D3EF-5081-4AD0-BFC3-D9CA038BFA82}"/>
    <cellStyle name="40% — акцент6 253" xfId="10117" xr:uid="{E13957CB-93ED-4AAF-8A80-195B77BC9B1A}"/>
    <cellStyle name="40% — акцент6 254" xfId="10137" xr:uid="{EA4F2DDF-A11A-4616-A65E-109F5DAFF4A8}"/>
    <cellStyle name="40% — акцент6 255" xfId="10157" xr:uid="{95F62FF8-FDD9-40BC-828D-F1FF07DFA095}"/>
    <cellStyle name="40% — акцент6 256" xfId="10177" xr:uid="{2BB0D4E4-0D1D-4FCA-B770-B6E226A211FD}"/>
    <cellStyle name="40% — акцент6 257" xfId="10197" xr:uid="{87915745-884D-4DC9-95A3-C5A07789802D}"/>
    <cellStyle name="40% — акцент6 258" xfId="10217" xr:uid="{895B086F-7D9E-4F72-8F31-7DB1613ADAF0}"/>
    <cellStyle name="40% — акцент6 259" xfId="10237" xr:uid="{D30D4238-8E57-4B59-A738-D2327FD68DE7}"/>
    <cellStyle name="40% — акцент6 26" xfId="567" xr:uid="{00000000-0005-0000-0000-000097080000}"/>
    <cellStyle name="40% — акцент6 26 2" xfId="5576" xr:uid="{14A92B7A-6228-4B6B-838C-DEA76710C86D}"/>
    <cellStyle name="40% — акцент6 260" xfId="10257" xr:uid="{B68F4BDC-AD75-44C7-8626-AE24EAAD9CFF}"/>
    <cellStyle name="40% — акцент6 261" xfId="10277" xr:uid="{A0D5C80E-F0B5-447B-A96F-0BFD82915719}"/>
    <cellStyle name="40% — акцент6 262" xfId="10297" xr:uid="{8A0DEBBB-63C5-4E14-A4A3-D8C5CA6D4156}"/>
    <cellStyle name="40% — акцент6 263" xfId="10317" xr:uid="{31DA9B0A-F55C-452C-BABF-E58D12C4915F}"/>
    <cellStyle name="40% — акцент6 264" xfId="10337" xr:uid="{CBA416D2-7511-45D8-8B9B-A04A794B7744}"/>
    <cellStyle name="40% — акцент6 265" xfId="10357" xr:uid="{572BB945-CBB0-4F97-A07F-49E25794C33C}"/>
    <cellStyle name="40% — акцент6 266" xfId="10377" xr:uid="{32E9F018-0830-4FA0-BB83-BF051DF6063F}"/>
    <cellStyle name="40% — акцент6 267" xfId="10397" xr:uid="{D15A1291-945E-4A39-A914-668C668788A8}"/>
    <cellStyle name="40% — акцент6 268" xfId="10417" xr:uid="{802F10D9-A1C0-446D-B5FA-64EC7E43F4E5}"/>
    <cellStyle name="40% — акцент6 269" xfId="10437" xr:uid="{EAE639C7-EC87-437D-B37A-4C993B9B210D}"/>
    <cellStyle name="40% — акцент6 27" xfId="587" xr:uid="{00000000-0005-0000-0000-000098080000}"/>
    <cellStyle name="40% — акцент6 27 2" xfId="5596" xr:uid="{5C5C931B-24C4-4FDB-88C2-C02B82FECA4D}"/>
    <cellStyle name="40% — акцент6 270" xfId="10457" xr:uid="{7CD9D7AF-AC4C-4D1C-A6EF-8199BDCCA1DF}"/>
    <cellStyle name="40% — акцент6 271" xfId="10498" xr:uid="{99A6B010-FE3A-464D-B84E-D73B0B1536D3}"/>
    <cellStyle name="40% — акцент6 272" xfId="10518" xr:uid="{9C0655AA-6FB1-43D6-91F1-A75A31806CFB}"/>
    <cellStyle name="40% — акцент6 273" xfId="10538" xr:uid="{270B635B-E11F-469D-A26B-7F74DB700BFD}"/>
    <cellStyle name="40% — акцент6 274" xfId="10558" xr:uid="{85F13466-B3D4-4504-9A35-09440373E0A8}"/>
    <cellStyle name="40% — акцент6 275" xfId="10578" xr:uid="{5E584D8C-6BCB-4872-9039-18F296D5BFF0}"/>
    <cellStyle name="40% — акцент6 276" xfId="10598" xr:uid="{F4E60706-77AE-4624-BB3A-FBA678DE01F5}"/>
    <cellStyle name="40% — акцент6 277" xfId="10618" xr:uid="{78ECAAD2-C0D7-4103-905A-64EDC468DE11}"/>
    <cellStyle name="40% — акцент6 278" xfId="10638" xr:uid="{808411E8-ECBF-4796-80B3-22C813882F75}"/>
    <cellStyle name="40% — акцент6 279" xfId="10658" xr:uid="{84B4534D-F2BA-4E74-A2B3-13F3BA5311CB}"/>
    <cellStyle name="40% — акцент6 28" xfId="607" xr:uid="{00000000-0005-0000-0000-000099080000}"/>
    <cellStyle name="40% — акцент6 28 2" xfId="5616" xr:uid="{148740D7-5F30-4BD9-ABEF-9951862DBD42}"/>
    <cellStyle name="40% — акцент6 280" xfId="10678" xr:uid="{F5F08763-F976-4BFC-A15C-6BE86101BEBB}"/>
    <cellStyle name="40% — акцент6 281" xfId="10698" xr:uid="{A87533DD-600E-4AC3-BF40-34E5054BD48D}"/>
    <cellStyle name="40% — акцент6 282" xfId="10718" xr:uid="{B913832B-8DD2-4591-A194-115B05EFC7AE}"/>
    <cellStyle name="40% — акцент6 283" xfId="10738" xr:uid="{4AAE23D6-8B87-448C-8C85-354256C63617}"/>
    <cellStyle name="40% — акцент6 284" xfId="10758" xr:uid="{FE674117-23AE-4A22-8764-21B87D5A4CC0}"/>
    <cellStyle name="40% — акцент6 285" xfId="10778" xr:uid="{8A1E3573-6DF1-4628-A988-580156EBD1CF}"/>
    <cellStyle name="40% — акцент6 286" xfId="10798" xr:uid="{E44F5041-5267-430B-ACDE-6923FDB2C427}"/>
    <cellStyle name="40% — акцент6 287" xfId="10818" xr:uid="{B0C49622-742E-462D-8381-58BF50F598AA}"/>
    <cellStyle name="40% — акцент6 288" xfId="10838" xr:uid="{08A6525C-2455-4166-A4BA-7501581A9CFF}"/>
    <cellStyle name="40% — акцент6 289" xfId="10858" xr:uid="{9A86CAA1-B598-4894-AEF9-9F16650C373E}"/>
    <cellStyle name="40% — акцент6 29" xfId="627" xr:uid="{00000000-0005-0000-0000-00009A080000}"/>
    <cellStyle name="40% — акцент6 29 2" xfId="5636" xr:uid="{54D29BEB-EEA0-405E-8863-CC382ADC4F65}"/>
    <cellStyle name="40% — акцент6 290" xfId="10878" xr:uid="{8241EEB1-0D5C-4652-9DD8-20B09BE38166}"/>
    <cellStyle name="40% — акцент6 291" xfId="10898" xr:uid="{9E2D0703-C384-4B00-BDB4-E5BE3FA9519F}"/>
    <cellStyle name="40% — акцент6 292" xfId="10918" xr:uid="{3569592C-FD9B-4794-9265-C1AC071EA441}"/>
    <cellStyle name="40% — акцент6 293" xfId="10938" xr:uid="{24537C3D-A6A1-48DB-BDBC-1311068EE01A}"/>
    <cellStyle name="40% — акцент6 294" xfId="10958" xr:uid="{E9039F81-ED6D-48E8-8FA7-6425A5EB08C8}"/>
    <cellStyle name="40% — акцент6 295" xfId="10978" xr:uid="{5D853F00-6E7F-49BD-87FB-8F132725E8B7}"/>
    <cellStyle name="40% — акцент6 296" xfId="10998" xr:uid="{3FB373A0-C9CD-45E1-9FB2-EE8C7A31126B}"/>
    <cellStyle name="40% — акцент6 297" xfId="11018" xr:uid="{D32B4C23-98A6-40E9-8861-F864A52D2C61}"/>
    <cellStyle name="40% — акцент6 298" xfId="11038" xr:uid="{7E64F1CE-A9BA-4F80-83A6-16995828C93B}"/>
    <cellStyle name="40% — акцент6 299" xfId="11058" xr:uid="{61177A5C-44C9-4268-A71A-144A1ECAEFA1}"/>
    <cellStyle name="40% — акцент6 3" xfId="107" xr:uid="{00000000-0005-0000-0000-00009B080000}"/>
    <cellStyle name="40% — акцент6 3 2" xfId="5116" xr:uid="{00B48814-D702-4A97-837A-DC2A0252218F}"/>
    <cellStyle name="40% — акцент6 30" xfId="647" xr:uid="{00000000-0005-0000-0000-00009C080000}"/>
    <cellStyle name="40% — акцент6 30 2" xfId="5656" xr:uid="{094FAC74-A74A-42BF-BAAF-A7B07BBFE42D}"/>
    <cellStyle name="40% — акцент6 300" xfId="11078" xr:uid="{280E15AC-97B0-494B-9C85-975485A9FF70}"/>
    <cellStyle name="40% — акцент6 301" xfId="11098" xr:uid="{83A93EEF-AD04-4013-AADD-4710AF966385}"/>
    <cellStyle name="40% — акцент6 302" xfId="11118" xr:uid="{FB780E43-5ABF-4D18-98D8-E2E5370CED48}"/>
    <cellStyle name="40% — акцент6 303" xfId="11138" xr:uid="{CE5181F1-7CA2-4545-86D9-BC87E84DAF45}"/>
    <cellStyle name="40% — акцент6 304" xfId="11158" xr:uid="{B631AA4D-9DEA-418E-98F7-6BE1CFE1440B}"/>
    <cellStyle name="40% — акцент6 305" xfId="11178" xr:uid="{4EDA4A36-34DE-4F96-A52E-CA39E5E0F2BA}"/>
    <cellStyle name="40% — акцент6 306" xfId="11198" xr:uid="{8701C22A-82E5-4385-988F-78C9C91A49FA}"/>
    <cellStyle name="40% — акцент6 307" xfId="11218" xr:uid="{DA4765CD-13A8-4283-A680-965E98A462F5}"/>
    <cellStyle name="40% — акцент6 308" xfId="11238" xr:uid="{5FAD756B-AC8E-4C35-930E-3A17EBFAA301}"/>
    <cellStyle name="40% — акцент6 309" xfId="11258" xr:uid="{01534281-3F9D-4EC4-BEFD-E330AE9C8F9A}"/>
    <cellStyle name="40% — акцент6 31" xfId="667" xr:uid="{00000000-0005-0000-0000-00009D080000}"/>
    <cellStyle name="40% — акцент6 31 2" xfId="5676" xr:uid="{193E869B-3ED2-417B-A06D-A278FD21EA1E}"/>
    <cellStyle name="40% — акцент6 310" xfId="11278" xr:uid="{EFC7C51D-E1BD-46E3-A03A-410999103E58}"/>
    <cellStyle name="40% — акцент6 311" xfId="11298" xr:uid="{997FB344-EB25-481F-80BB-BD56DD77A115}"/>
    <cellStyle name="40% — акцент6 312" xfId="11318" xr:uid="{C44B4E9E-D6A4-49FC-9F1C-2D8C9C9128B0}"/>
    <cellStyle name="40% — акцент6 313" xfId="11338" xr:uid="{10204628-247C-473E-855C-DA24C196F59C}"/>
    <cellStyle name="40% — акцент6 314" xfId="11358" xr:uid="{645C10C8-E9C7-4838-97F7-BEE8739FC5BB}"/>
    <cellStyle name="40% — акцент6 315" xfId="11378" xr:uid="{3D64E194-68B9-42F0-B2CD-4527ED0D8840}"/>
    <cellStyle name="40% — акцент6 316" xfId="11398" xr:uid="{990E7F77-C1C4-4DAA-A3C0-AC0C4432C601}"/>
    <cellStyle name="40% — акцент6 317" xfId="11418" xr:uid="{658E1C87-9421-4793-80FA-E93FA32616CE}"/>
    <cellStyle name="40% — акцент6 318" xfId="11438" xr:uid="{B54E3D31-E515-4B7E-ACE0-DE577C080BBB}"/>
    <cellStyle name="40% — акцент6 319" xfId="11458" xr:uid="{4AD3EB0B-525B-412D-A23D-962936DCDC18}"/>
    <cellStyle name="40% — акцент6 32" xfId="687" xr:uid="{00000000-0005-0000-0000-00009E080000}"/>
    <cellStyle name="40% — акцент6 32 2" xfId="5696" xr:uid="{7830F97A-3C2D-41AF-BCCB-ED2897F36130}"/>
    <cellStyle name="40% — акцент6 320" xfId="11478" xr:uid="{123DD056-6E94-4E5C-B533-27B96E7CDE85}"/>
    <cellStyle name="40% — акцент6 321" xfId="11498" xr:uid="{2B9E59BC-8958-45D5-A4D4-3B605E4AB76F}"/>
    <cellStyle name="40% — акцент6 322" xfId="11518" xr:uid="{1735B44E-8D6B-4996-8B87-22F566B1F40B}"/>
    <cellStyle name="40% — акцент6 323" xfId="11538" xr:uid="{2979491C-B660-4F6F-BDF1-2AD41CEE55E0}"/>
    <cellStyle name="40% — акцент6 324" xfId="11558" xr:uid="{B24594A6-BC53-469F-885B-E1CD57F05AF2}"/>
    <cellStyle name="40% — акцент6 325" xfId="11578" xr:uid="{EF8028B2-884B-4CE1-BC94-5C8BDF6748C3}"/>
    <cellStyle name="40% — акцент6 326" xfId="11598" xr:uid="{77D461D1-283F-429A-85CE-046D0040C210}"/>
    <cellStyle name="40% — акцент6 327" xfId="11618" xr:uid="{67171008-6D0C-4D3A-A699-4025446C4AED}"/>
    <cellStyle name="40% — акцент6 328" xfId="11638" xr:uid="{DEB8B4F0-2D8B-4122-8ED9-438F30FF7006}"/>
    <cellStyle name="40% — акцент6 329" xfId="11658" xr:uid="{C1670F43-906A-4E51-BFA9-03FCCA9B5B4B}"/>
    <cellStyle name="40% — акцент6 33" xfId="707" xr:uid="{00000000-0005-0000-0000-00009F080000}"/>
    <cellStyle name="40% — акцент6 33 2" xfId="5716" xr:uid="{270FD3CE-E538-4631-9B74-5C0EBBA9F97E}"/>
    <cellStyle name="40% — акцент6 330" xfId="11678" xr:uid="{9C704007-B10D-4637-9687-004EA3F7802A}"/>
    <cellStyle name="40% — акцент6 331" xfId="11698" xr:uid="{105574DA-4FC7-4C17-A4B4-30FBF1EA79E6}"/>
    <cellStyle name="40% — акцент6 332" xfId="11718" xr:uid="{2B8CB40C-3462-4E3D-BBA5-1E935104ADA3}"/>
    <cellStyle name="40% — акцент6 333" xfId="11738" xr:uid="{9ACF620B-573A-4A73-B6C1-5554A7EE889F}"/>
    <cellStyle name="40% — акцент6 334" xfId="11758" xr:uid="{0515DD48-60FF-4FEE-8260-291E3FC73204}"/>
    <cellStyle name="40% — акцент6 335" xfId="11778" xr:uid="{421B0EB0-D26B-431E-A796-79D25B8AA564}"/>
    <cellStyle name="40% — акцент6 336" xfId="11798" xr:uid="{BC28FA86-5D09-4AA0-88E9-DE5C9F3AE603}"/>
    <cellStyle name="40% — акцент6 337" xfId="11818" xr:uid="{D49C48BE-8BC2-4C0F-8F07-2020047B79AD}"/>
    <cellStyle name="40% — акцент6 338" xfId="11838" xr:uid="{ADAD387D-B25A-4F5A-9171-6D19858F9D09}"/>
    <cellStyle name="40% — акцент6 339" xfId="11858" xr:uid="{38C2F231-541D-4B55-B839-5FBB1BA70E2B}"/>
    <cellStyle name="40% — акцент6 34" xfId="727" xr:uid="{00000000-0005-0000-0000-0000A0080000}"/>
    <cellStyle name="40% — акцент6 34 2" xfId="5736" xr:uid="{A2A95FEE-E78B-487D-ABBB-097FBE424110}"/>
    <cellStyle name="40% — акцент6 340" xfId="11878" xr:uid="{D4DC0BE7-FF96-4C99-87F7-4EE4742FAECC}"/>
    <cellStyle name="40% — акцент6 341" xfId="11898" xr:uid="{54B9D3E4-590D-4D4B-84F0-F9F4DB0EEA93}"/>
    <cellStyle name="40% — акцент6 342" xfId="11918" xr:uid="{FF0A7D21-9F6D-4869-AEED-695A24F92E7F}"/>
    <cellStyle name="40% — акцент6 343" xfId="11938" xr:uid="{7481F9D1-E2D4-4E5D-81C8-92A078379A29}"/>
    <cellStyle name="40% — акцент6 344" xfId="11958" xr:uid="{B76DE0C4-657A-494D-9AD1-86DE63B555D8}"/>
    <cellStyle name="40% — акцент6 345" xfId="11978" xr:uid="{660DE499-54C8-407F-A66D-2AA377AAB437}"/>
    <cellStyle name="40% — акцент6 346" xfId="11998" xr:uid="{B28DB698-C110-4609-B97A-4A16257ED484}"/>
    <cellStyle name="40% — акцент6 347" xfId="12018" xr:uid="{DFF4FBCC-F1AA-4AAD-B634-B7C4557A4381}"/>
    <cellStyle name="40% — акцент6 348" xfId="12038" xr:uid="{090ECCF0-CF39-47F0-9A44-AE7217B721E0}"/>
    <cellStyle name="40% — акцент6 349" xfId="12058" xr:uid="{DA719ABF-E250-4424-BE12-7CBF1BA8E359}"/>
    <cellStyle name="40% — акцент6 35" xfId="747" xr:uid="{00000000-0005-0000-0000-0000A1080000}"/>
    <cellStyle name="40% — акцент6 35 2" xfId="5756" xr:uid="{D5573795-F98F-4E0F-8AC2-4E385E758CA3}"/>
    <cellStyle name="40% — акцент6 350" xfId="12078" xr:uid="{39B9167D-94DB-4F9C-BE6D-1A85E387038F}"/>
    <cellStyle name="40% — акцент6 351" xfId="12098" xr:uid="{52F6CC57-67B0-49CD-BDAD-E7BDC90CA5EB}"/>
    <cellStyle name="40% — акцент6 352" xfId="12118" xr:uid="{64646380-1B7D-4581-9F80-5AC906022F2E}"/>
    <cellStyle name="40% — акцент6 353" xfId="12138" xr:uid="{C4EBA010-CCBA-4CDF-84C4-27EBF8B122CC}"/>
    <cellStyle name="40% — акцент6 354" xfId="12158" xr:uid="{FE3774A2-9800-4790-B6CB-517E85773D64}"/>
    <cellStyle name="40% — акцент6 355" xfId="12178" xr:uid="{AD612838-8B8A-482E-9632-E444EF3E2D85}"/>
    <cellStyle name="40% — акцент6 356" xfId="12198" xr:uid="{64748F7D-E1ED-4740-A511-866F123D5A3D}"/>
    <cellStyle name="40% — акцент6 357" xfId="12218" xr:uid="{FC807A1D-0C94-485E-8CC5-74A9DC9F2C39}"/>
    <cellStyle name="40% — акцент6 358" xfId="12238" xr:uid="{C4D03389-BB8F-4656-9548-9220FCC79667}"/>
    <cellStyle name="40% — акцент6 359" xfId="12258" xr:uid="{7EE1C82D-1384-4537-8A1A-E3D2B13C07C3}"/>
    <cellStyle name="40% — акцент6 36" xfId="767" xr:uid="{00000000-0005-0000-0000-0000A2080000}"/>
    <cellStyle name="40% — акцент6 36 2" xfId="5776" xr:uid="{05D6C6E9-1DB3-46CE-B05F-65D8819EE9C1}"/>
    <cellStyle name="40% — акцент6 360" xfId="12278" xr:uid="{FB1616F0-4332-434A-A030-C49B7B4CA801}"/>
    <cellStyle name="40% — акцент6 361" xfId="12298" xr:uid="{501AB8C1-200B-4983-9326-5E66B62CE54D}"/>
    <cellStyle name="40% — акцент6 362" xfId="12318" xr:uid="{E916BD2D-F3A5-4515-8DDD-F5B5E5701235}"/>
    <cellStyle name="40% — акцент6 363" xfId="12338" xr:uid="{890375CD-0CD3-4D9F-9874-198B8F59C354}"/>
    <cellStyle name="40% — акцент6 364" xfId="12358" xr:uid="{E0C8B51B-2EA6-4C75-9625-A4ADF408E49C}"/>
    <cellStyle name="40% — акцент6 365" xfId="12378" xr:uid="{A907D807-EEBF-400D-881F-592A04AAAF7D}"/>
    <cellStyle name="40% — акцент6 366" xfId="5063" xr:uid="{8D412308-3105-4009-8291-6BB9222577F1}"/>
    <cellStyle name="40% — акцент6 37" xfId="787" xr:uid="{00000000-0005-0000-0000-0000A3080000}"/>
    <cellStyle name="40% — акцент6 37 2" xfId="5796" xr:uid="{96FC2011-1215-416E-8C3A-A0A780749D4A}"/>
    <cellStyle name="40% — акцент6 38" xfId="807" xr:uid="{00000000-0005-0000-0000-0000A4080000}"/>
    <cellStyle name="40% — акцент6 38 2" xfId="5816" xr:uid="{31B5BC2A-C882-4E7C-B219-DB2BB8367FB3}"/>
    <cellStyle name="40% — акцент6 39" xfId="827" xr:uid="{00000000-0005-0000-0000-0000A5080000}"/>
    <cellStyle name="40% — акцент6 39 2" xfId="5836" xr:uid="{8B113886-C950-4CE5-A756-C0107B7A3AA3}"/>
    <cellStyle name="40% — акцент6 4" xfId="127" xr:uid="{00000000-0005-0000-0000-0000A6080000}"/>
    <cellStyle name="40% — акцент6 4 2" xfId="5136" xr:uid="{413893DE-2BB8-4267-8D38-59947CAF41D2}"/>
    <cellStyle name="40% — акцент6 40" xfId="847" xr:uid="{00000000-0005-0000-0000-0000A7080000}"/>
    <cellStyle name="40% — акцент6 40 2" xfId="5856" xr:uid="{E5F8E3A6-F02B-48CA-B129-4D31F98363BB}"/>
    <cellStyle name="40% — акцент6 41" xfId="867" xr:uid="{00000000-0005-0000-0000-0000A8080000}"/>
    <cellStyle name="40% — акцент6 41 2" xfId="5876" xr:uid="{8A050E43-DD9B-4CC0-9C51-CA435D8F49E0}"/>
    <cellStyle name="40% — акцент6 42" xfId="887" xr:uid="{00000000-0005-0000-0000-0000A9080000}"/>
    <cellStyle name="40% — акцент6 42 2" xfId="5896" xr:uid="{031BB0A6-D624-40C7-B724-0BA385B5FAD9}"/>
    <cellStyle name="40% — акцент6 43" xfId="907" xr:uid="{00000000-0005-0000-0000-0000AA080000}"/>
    <cellStyle name="40% — акцент6 43 2" xfId="5916" xr:uid="{CB6AFF04-1C3D-42B7-A310-6D031026D92C}"/>
    <cellStyle name="40% — акцент6 44" xfId="927" xr:uid="{00000000-0005-0000-0000-0000AB080000}"/>
    <cellStyle name="40% — акцент6 44 2" xfId="5936" xr:uid="{CAD3A807-4138-48D6-B3FD-9CFB12278A79}"/>
    <cellStyle name="40% — акцент6 45" xfId="947" xr:uid="{00000000-0005-0000-0000-0000AC080000}"/>
    <cellStyle name="40% — акцент6 45 2" xfId="5956" xr:uid="{89E13D82-D21A-4451-85AF-90BFA27CCBAF}"/>
    <cellStyle name="40% — акцент6 46" xfId="967" xr:uid="{00000000-0005-0000-0000-0000AD080000}"/>
    <cellStyle name="40% — акцент6 46 2" xfId="5976" xr:uid="{FDFDCF92-E19A-4FF9-905E-3BD0D2B44F9E}"/>
    <cellStyle name="40% — акцент6 47" xfId="987" xr:uid="{00000000-0005-0000-0000-0000AE080000}"/>
    <cellStyle name="40% — акцент6 47 2" xfId="5996" xr:uid="{4EBEC436-C231-4094-B3B8-DF70B7AFBB31}"/>
    <cellStyle name="40% — акцент6 48" xfId="1007" xr:uid="{00000000-0005-0000-0000-0000AF080000}"/>
    <cellStyle name="40% — акцент6 48 2" xfId="6016" xr:uid="{5834969B-35D8-4E4B-80A6-8E008ACFA2F3}"/>
    <cellStyle name="40% — акцент6 49" xfId="1027" xr:uid="{00000000-0005-0000-0000-0000B0080000}"/>
    <cellStyle name="40% — акцент6 49 2" xfId="6036" xr:uid="{19B7D89F-028E-4B88-8048-942C46595AFE}"/>
    <cellStyle name="40% — акцент6 5" xfId="147" xr:uid="{00000000-0005-0000-0000-0000B1080000}"/>
    <cellStyle name="40% — акцент6 5 2" xfId="5156" xr:uid="{5A01AE83-2D3D-4534-AEDE-42ADF960B632}"/>
    <cellStyle name="40% — акцент6 50" xfId="1047" xr:uid="{00000000-0005-0000-0000-0000B2080000}"/>
    <cellStyle name="40% — акцент6 50 2" xfId="6056" xr:uid="{FB06CB34-C3F9-45F2-97B6-BC9EE4A52432}"/>
    <cellStyle name="40% — акцент6 51" xfId="1067" xr:uid="{00000000-0005-0000-0000-0000B3080000}"/>
    <cellStyle name="40% — акцент6 51 2" xfId="6076" xr:uid="{540B60A0-A408-47BE-80C1-0C2E72A04400}"/>
    <cellStyle name="40% — акцент6 52" xfId="1087" xr:uid="{00000000-0005-0000-0000-0000B4080000}"/>
    <cellStyle name="40% — акцент6 52 2" xfId="6096" xr:uid="{9DE61ADA-0613-421B-AC0F-802AA7EFF59A}"/>
    <cellStyle name="40% — акцент6 53" xfId="1107" xr:uid="{00000000-0005-0000-0000-0000B5080000}"/>
    <cellStyle name="40% — акцент6 53 2" xfId="6116" xr:uid="{E8B55F76-7CBF-453E-84C8-9D97B0DCA2A6}"/>
    <cellStyle name="40% — акцент6 54" xfId="1127" xr:uid="{00000000-0005-0000-0000-0000B6080000}"/>
    <cellStyle name="40% — акцент6 54 2" xfId="6136" xr:uid="{7658A3C5-DAA0-466C-9BE1-4B2F19181B5B}"/>
    <cellStyle name="40% — акцент6 55" xfId="1147" xr:uid="{00000000-0005-0000-0000-0000B7080000}"/>
    <cellStyle name="40% — акцент6 55 2" xfId="6156" xr:uid="{E430DC90-D50D-4AC2-964C-E038D767D192}"/>
    <cellStyle name="40% — акцент6 56" xfId="1167" xr:uid="{00000000-0005-0000-0000-0000B8080000}"/>
    <cellStyle name="40% — акцент6 56 2" xfId="6176" xr:uid="{D75C537B-A49A-47B8-B627-06034169722E}"/>
    <cellStyle name="40% — акцент6 57" xfId="1187" xr:uid="{00000000-0005-0000-0000-0000B9080000}"/>
    <cellStyle name="40% — акцент6 57 2" xfId="6196" xr:uid="{1F4308A0-FD93-49C3-B4F5-9860DFA84B74}"/>
    <cellStyle name="40% — акцент6 58" xfId="1207" xr:uid="{00000000-0005-0000-0000-0000BA080000}"/>
    <cellStyle name="40% — акцент6 58 2" xfId="6216" xr:uid="{FBACF147-6A7C-4F69-BD18-C9AF09DD6D1F}"/>
    <cellStyle name="40% — акцент6 59" xfId="1227" xr:uid="{00000000-0005-0000-0000-0000BB080000}"/>
    <cellStyle name="40% — акцент6 59 2" xfId="6236" xr:uid="{07532418-5307-41DD-BBC0-42834140B314}"/>
    <cellStyle name="40% — акцент6 6" xfId="167" xr:uid="{00000000-0005-0000-0000-0000BC080000}"/>
    <cellStyle name="40% — акцент6 6 2" xfId="5176" xr:uid="{CB0D67DA-844B-42E3-9404-EBB9CDBF547C}"/>
    <cellStyle name="40% — акцент6 60" xfId="1247" xr:uid="{00000000-0005-0000-0000-0000BD080000}"/>
    <cellStyle name="40% — акцент6 60 2" xfId="6256" xr:uid="{40461EFE-B859-49A2-8D4F-6327FF3715A5}"/>
    <cellStyle name="40% — акцент6 61" xfId="1267" xr:uid="{00000000-0005-0000-0000-0000BE080000}"/>
    <cellStyle name="40% — акцент6 61 2" xfId="6276" xr:uid="{57111C2E-DC4F-4BD6-9BFD-F2FD8116D373}"/>
    <cellStyle name="40% — акцент6 62" xfId="1287" xr:uid="{00000000-0005-0000-0000-0000BF080000}"/>
    <cellStyle name="40% — акцент6 62 2" xfId="6296" xr:uid="{D01BA66C-50DD-4EEC-81FE-A9A9A687E375}"/>
    <cellStyle name="40% — акцент6 63" xfId="1307" xr:uid="{00000000-0005-0000-0000-0000C0080000}"/>
    <cellStyle name="40% — акцент6 63 2" xfId="6316" xr:uid="{F914DC3B-0B30-4114-81FD-8BBC8527C03C}"/>
    <cellStyle name="40% — акцент6 64" xfId="1327" xr:uid="{00000000-0005-0000-0000-0000C1080000}"/>
    <cellStyle name="40% — акцент6 64 2" xfId="6336" xr:uid="{EDEAF91C-FF93-4B00-AF88-94AD8BBA8856}"/>
    <cellStyle name="40% — акцент6 65" xfId="1347" xr:uid="{00000000-0005-0000-0000-0000C2080000}"/>
    <cellStyle name="40% — акцент6 65 2" xfId="6356" xr:uid="{5C76BE98-D7CC-443F-822E-43DF8E74AE02}"/>
    <cellStyle name="40% — акцент6 66" xfId="1367" xr:uid="{00000000-0005-0000-0000-0000C3080000}"/>
    <cellStyle name="40% — акцент6 66 2" xfId="6376" xr:uid="{2994E384-14F2-4FC3-888A-387837A504F9}"/>
    <cellStyle name="40% — акцент6 67" xfId="1387" xr:uid="{00000000-0005-0000-0000-0000C4080000}"/>
    <cellStyle name="40% — акцент6 67 2" xfId="6396" xr:uid="{3E4175AA-F687-4093-8383-B3897282D5E7}"/>
    <cellStyle name="40% — акцент6 68" xfId="1407" xr:uid="{00000000-0005-0000-0000-0000C5080000}"/>
    <cellStyle name="40% — акцент6 68 2" xfId="6416" xr:uid="{C73768F6-73A1-4C05-B63F-1BB4E5E084F7}"/>
    <cellStyle name="40% — акцент6 69" xfId="1427" xr:uid="{00000000-0005-0000-0000-0000C6080000}"/>
    <cellStyle name="40% — акцент6 69 2" xfId="6436" xr:uid="{1004F439-7B07-4981-A8DC-30D285A844FD}"/>
    <cellStyle name="40% — акцент6 7" xfId="187" xr:uid="{00000000-0005-0000-0000-0000C7080000}"/>
    <cellStyle name="40% — акцент6 7 2" xfId="5196" xr:uid="{EE7FBBFE-756F-456B-8C65-11A466478EFF}"/>
    <cellStyle name="40% — акцент6 70" xfId="1447" xr:uid="{00000000-0005-0000-0000-0000C8080000}"/>
    <cellStyle name="40% — акцент6 70 2" xfId="6456" xr:uid="{F4B38EBC-EE4F-482E-9CCA-41172BAF753E}"/>
    <cellStyle name="40% — акцент6 71" xfId="1467" xr:uid="{00000000-0005-0000-0000-0000C9080000}"/>
    <cellStyle name="40% — акцент6 71 2" xfId="6476" xr:uid="{D8EE461F-625B-4E1A-8880-5FD3306169E2}"/>
    <cellStyle name="40% — акцент6 72" xfId="1487" xr:uid="{00000000-0005-0000-0000-0000CA080000}"/>
    <cellStyle name="40% — акцент6 72 2" xfId="6496" xr:uid="{493DFDE3-5B85-4066-9AD3-40A832A542B8}"/>
    <cellStyle name="40% — акцент6 73" xfId="1507" xr:uid="{00000000-0005-0000-0000-0000CB080000}"/>
    <cellStyle name="40% — акцент6 73 2" xfId="6516" xr:uid="{8EB9F6FC-5887-4746-BAB1-8F62F3DBD083}"/>
    <cellStyle name="40% — акцент6 74" xfId="1527" xr:uid="{00000000-0005-0000-0000-0000CC080000}"/>
    <cellStyle name="40% — акцент6 74 2" xfId="6536" xr:uid="{B915D44B-B588-4ACF-BC09-149F745E357B}"/>
    <cellStyle name="40% — акцент6 75" xfId="1547" xr:uid="{00000000-0005-0000-0000-0000CD080000}"/>
    <cellStyle name="40% — акцент6 75 2" xfId="6556" xr:uid="{EC08658A-CDDB-4B50-8997-7616A3372760}"/>
    <cellStyle name="40% — акцент6 76" xfId="1567" xr:uid="{00000000-0005-0000-0000-0000CE080000}"/>
    <cellStyle name="40% — акцент6 76 2" xfId="6576" xr:uid="{08345001-F3F8-4356-88CB-9968184DA311}"/>
    <cellStyle name="40% — акцент6 77" xfId="1587" xr:uid="{00000000-0005-0000-0000-0000CF080000}"/>
    <cellStyle name="40% — акцент6 77 2" xfId="6596" xr:uid="{2D56D7F1-7D45-4A51-B9B4-38D2DE7F7392}"/>
    <cellStyle name="40% — акцент6 78" xfId="1607" xr:uid="{00000000-0005-0000-0000-0000D0080000}"/>
    <cellStyle name="40% — акцент6 78 2" xfId="6616" xr:uid="{4B11F2E9-6A91-46D0-89E5-6BA162A6A6FE}"/>
    <cellStyle name="40% — акцент6 79" xfId="1627" xr:uid="{00000000-0005-0000-0000-0000D1080000}"/>
    <cellStyle name="40% — акцент6 79 2" xfId="6636" xr:uid="{ACE1136B-F916-4E72-B350-21DCCB2EE1A9}"/>
    <cellStyle name="40% — акцент6 8" xfId="207" xr:uid="{00000000-0005-0000-0000-0000D2080000}"/>
    <cellStyle name="40% — акцент6 8 2" xfId="5216" xr:uid="{65279CF2-30C1-4775-A800-FE2757962422}"/>
    <cellStyle name="40% — акцент6 80" xfId="1647" xr:uid="{00000000-0005-0000-0000-0000D3080000}"/>
    <cellStyle name="40% — акцент6 80 2" xfId="6656" xr:uid="{BF7BC9AE-E6F6-40E9-BBCA-95E239702CED}"/>
    <cellStyle name="40% — акцент6 81" xfId="1667" xr:uid="{00000000-0005-0000-0000-0000D4080000}"/>
    <cellStyle name="40% — акцент6 81 2" xfId="6676" xr:uid="{6DDC7E21-789B-4B21-9BCB-58078ED12725}"/>
    <cellStyle name="40% — акцент6 82" xfId="1687" xr:uid="{00000000-0005-0000-0000-0000D5080000}"/>
    <cellStyle name="40% — акцент6 82 2" xfId="6696" xr:uid="{0EE25806-C8CF-4A90-AA13-88B9C90E371A}"/>
    <cellStyle name="40% — акцент6 83" xfId="1707" xr:uid="{00000000-0005-0000-0000-0000D6080000}"/>
    <cellStyle name="40% — акцент6 83 2" xfId="6716" xr:uid="{9DCC1C7C-D9C0-4701-BF55-7BCF2D595CF0}"/>
    <cellStyle name="40% — акцент6 84" xfId="1727" xr:uid="{00000000-0005-0000-0000-0000D7080000}"/>
    <cellStyle name="40% — акцент6 84 2" xfId="6736" xr:uid="{D58C8D4E-268C-4C09-9563-93B2146A82B5}"/>
    <cellStyle name="40% — акцент6 85" xfId="1747" xr:uid="{00000000-0005-0000-0000-0000D8080000}"/>
    <cellStyle name="40% — акцент6 85 2" xfId="6756" xr:uid="{92593CE0-2EC7-48B3-BF85-135FB49A9449}"/>
    <cellStyle name="40% — акцент6 86" xfId="1767" xr:uid="{00000000-0005-0000-0000-0000D9080000}"/>
    <cellStyle name="40% — акцент6 86 2" xfId="6776" xr:uid="{987006E6-0FC4-4A46-AE13-C50C1475FDE2}"/>
    <cellStyle name="40% — акцент6 87" xfId="1787" xr:uid="{00000000-0005-0000-0000-0000DA080000}"/>
    <cellStyle name="40% — акцент6 87 2" xfId="6796" xr:uid="{5E4903C2-2746-4413-AB93-2849169A3445}"/>
    <cellStyle name="40% — акцент6 88" xfId="1807" xr:uid="{00000000-0005-0000-0000-0000DB080000}"/>
    <cellStyle name="40% — акцент6 88 2" xfId="6816" xr:uid="{52ECD21D-66D9-4CA0-8DB1-1ABCD14C38E0}"/>
    <cellStyle name="40% — акцент6 89" xfId="1827" xr:uid="{00000000-0005-0000-0000-0000DC080000}"/>
    <cellStyle name="40% — акцент6 89 2" xfId="6836" xr:uid="{3FC558E9-12E1-4A8B-8E8D-3671218B2313}"/>
    <cellStyle name="40% — акцент6 9" xfId="227" xr:uid="{00000000-0005-0000-0000-0000DD080000}"/>
    <cellStyle name="40% — акцент6 9 2" xfId="5236" xr:uid="{B23DA412-F60D-4C74-9094-3947E32B8D4B}"/>
    <cellStyle name="40% — акцент6 90" xfId="1847" xr:uid="{00000000-0005-0000-0000-0000DE080000}"/>
    <cellStyle name="40% — акцент6 90 2" xfId="6856" xr:uid="{1FA3E298-8ED0-4FE2-B7F6-670F077D8A04}"/>
    <cellStyle name="40% — акцент6 91" xfId="1867" xr:uid="{00000000-0005-0000-0000-0000DF080000}"/>
    <cellStyle name="40% — акцент6 91 2" xfId="6876" xr:uid="{97BC9CA0-674F-4CDB-AB66-5DF6E942B688}"/>
    <cellStyle name="40% — акцент6 92" xfId="1887" xr:uid="{00000000-0005-0000-0000-0000E0080000}"/>
    <cellStyle name="40% — акцент6 92 2" xfId="6896" xr:uid="{F6CFC7BA-BED5-44D4-B3F2-E7111026CD9C}"/>
    <cellStyle name="40% — акцент6 93" xfId="1907" xr:uid="{00000000-0005-0000-0000-0000E1080000}"/>
    <cellStyle name="40% — акцент6 93 2" xfId="6916" xr:uid="{14CBAC69-3E27-4769-8017-E3141A459C4A}"/>
    <cellStyle name="40% — акцент6 94" xfId="1927" xr:uid="{00000000-0005-0000-0000-0000E2080000}"/>
    <cellStyle name="40% — акцент6 94 2" xfId="6936" xr:uid="{51E34180-3377-4B45-BF62-97F59DC614F8}"/>
    <cellStyle name="40% — акцент6 95" xfId="1947" xr:uid="{00000000-0005-0000-0000-0000E3080000}"/>
    <cellStyle name="40% — акцент6 95 2" xfId="6956" xr:uid="{D69609A0-898D-45A5-82AF-B33F67C19F9E}"/>
    <cellStyle name="40% — акцент6 96" xfId="1967" xr:uid="{00000000-0005-0000-0000-0000E4080000}"/>
    <cellStyle name="40% — акцент6 96 2" xfId="6976" xr:uid="{E87F7708-37D8-4195-A461-D8C5CD973D85}"/>
    <cellStyle name="40% — акцент6 97" xfId="1987" xr:uid="{00000000-0005-0000-0000-0000E5080000}"/>
    <cellStyle name="40% — акцент6 97 2" xfId="6996" xr:uid="{0CD6F63E-A0F5-4C1D-9E87-4BEBF594E0D0}"/>
    <cellStyle name="40% — акцент6 98" xfId="2007" xr:uid="{00000000-0005-0000-0000-0000E6080000}"/>
    <cellStyle name="40% — акцент6 98 2" xfId="7016" xr:uid="{9F19A1EA-78E7-4CD9-8EB0-7DD563813E0E}"/>
    <cellStyle name="40% — акцент6 99" xfId="2027" xr:uid="{00000000-0005-0000-0000-0000E7080000}"/>
    <cellStyle name="40% — акцент6 99 2" xfId="7036" xr:uid="{E8BA8C41-499E-45B3-86E6-9D7CD1B76541}"/>
    <cellStyle name="60% — акцент1" xfId="13" builtinId="32" customBuiltin="1"/>
    <cellStyle name="60% — акцент1 10" xfId="233" xr:uid="{00000000-0005-0000-0000-0000E9080000}"/>
    <cellStyle name="60% — акцент1 10 2" xfId="5242" xr:uid="{835BDD15-EDA9-4528-8E06-1294C7F62D04}"/>
    <cellStyle name="60% — акцент1 100" xfId="2033" xr:uid="{00000000-0005-0000-0000-0000EA080000}"/>
    <cellStyle name="60% — акцент1 100 2" xfId="7042" xr:uid="{4884EE50-012F-4A53-9472-97E9FD88288B}"/>
    <cellStyle name="60% — акцент1 101" xfId="2053" xr:uid="{00000000-0005-0000-0000-0000EB080000}"/>
    <cellStyle name="60% — акцент1 101 2" xfId="7062" xr:uid="{CCC7361A-BC29-4608-80D2-D417A159A3B2}"/>
    <cellStyle name="60% — акцент1 102" xfId="2073" xr:uid="{00000000-0005-0000-0000-0000EC080000}"/>
    <cellStyle name="60% — акцент1 102 2" xfId="7082" xr:uid="{4D2CC8EF-F87D-4F92-8E07-2F452F8FC5D5}"/>
    <cellStyle name="60% — акцент1 103" xfId="2093" xr:uid="{00000000-0005-0000-0000-0000ED080000}"/>
    <cellStyle name="60% — акцент1 103 2" xfId="7102" xr:uid="{4F8567C0-2C7C-42F0-859E-3759D738B4F0}"/>
    <cellStyle name="60% — акцент1 104" xfId="2113" xr:uid="{00000000-0005-0000-0000-0000EE080000}"/>
    <cellStyle name="60% — акцент1 104 2" xfId="7122" xr:uid="{C2DB3627-FA93-4901-BBA9-AE234D0A121D}"/>
    <cellStyle name="60% — акцент1 105" xfId="2133" xr:uid="{00000000-0005-0000-0000-0000EF080000}"/>
    <cellStyle name="60% — акцент1 105 2" xfId="7142" xr:uid="{44DD68E7-EB96-4FEC-8171-63516622E29E}"/>
    <cellStyle name="60% — акцент1 106" xfId="2153" xr:uid="{00000000-0005-0000-0000-0000F0080000}"/>
    <cellStyle name="60% — акцент1 106 2" xfId="7162" xr:uid="{E7806F17-A95C-4C44-9FE0-2B44BEFDEE13}"/>
    <cellStyle name="60% — акцент1 107" xfId="2173" xr:uid="{00000000-0005-0000-0000-0000F1080000}"/>
    <cellStyle name="60% — акцент1 107 2" xfId="7182" xr:uid="{80387935-C7C6-45CC-A43F-2C59473388B4}"/>
    <cellStyle name="60% — акцент1 108" xfId="2193" xr:uid="{00000000-0005-0000-0000-0000F2080000}"/>
    <cellStyle name="60% — акцент1 108 2" xfId="7202" xr:uid="{466BD634-74E8-467D-9728-E7C7292EC267}"/>
    <cellStyle name="60% — акцент1 109" xfId="2213" xr:uid="{00000000-0005-0000-0000-0000F3080000}"/>
    <cellStyle name="60% — акцент1 109 2" xfId="7222" xr:uid="{0B05F3EB-DBDB-4AD0-BE0D-47EEAD5CF0C3}"/>
    <cellStyle name="60% — акцент1 11" xfId="253" xr:uid="{00000000-0005-0000-0000-0000F4080000}"/>
    <cellStyle name="60% — акцент1 11 2" xfId="5262" xr:uid="{6BD26375-9842-46E9-8334-2190DE70A4A8}"/>
    <cellStyle name="60% — акцент1 110" xfId="2233" xr:uid="{00000000-0005-0000-0000-0000F5080000}"/>
    <cellStyle name="60% — акцент1 110 2" xfId="7242" xr:uid="{003BB6E1-A4FD-4487-B084-A5647392B723}"/>
    <cellStyle name="60% — акцент1 111" xfId="2253" xr:uid="{00000000-0005-0000-0000-0000F6080000}"/>
    <cellStyle name="60% — акцент1 111 2" xfId="7262" xr:uid="{9590A390-A5D1-4F75-B27F-3DE22584B770}"/>
    <cellStyle name="60% — акцент1 112" xfId="2273" xr:uid="{00000000-0005-0000-0000-0000F7080000}"/>
    <cellStyle name="60% — акцент1 112 2" xfId="7282" xr:uid="{1A5D7B62-ECA7-4122-90C9-5CD76290E8AA}"/>
    <cellStyle name="60% — акцент1 113" xfId="2293" xr:uid="{00000000-0005-0000-0000-0000F8080000}"/>
    <cellStyle name="60% — акцент1 113 2" xfId="7302" xr:uid="{0F7F844B-6B5A-4E33-9A77-08549F4CBF01}"/>
    <cellStyle name="60% — акцент1 114" xfId="2313" xr:uid="{00000000-0005-0000-0000-0000F9080000}"/>
    <cellStyle name="60% — акцент1 114 2" xfId="7322" xr:uid="{339E35FB-38F8-4099-9425-D32F946E452E}"/>
    <cellStyle name="60% — акцент1 115" xfId="2333" xr:uid="{00000000-0005-0000-0000-0000FA080000}"/>
    <cellStyle name="60% — акцент1 115 2" xfId="7342" xr:uid="{E2508545-9BD4-4732-B545-B831A77592A0}"/>
    <cellStyle name="60% — акцент1 116" xfId="2353" xr:uid="{00000000-0005-0000-0000-0000FB080000}"/>
    <cellStyle name="60% — акцент1 116 2" xfId="7362" xr:uid="{3CDF55DA-F6DF-4C38-967C-553C7D7251D8}"/>
    <cellStyle name="60% — акцент1 117" xfId="2373" xr:uid="{00000000-0005-0000-0000-0000FC080000}"/>
    <cellStyle name="60% — акцент1 117 2" xfId="7382" xr:uid="{F39A3DCE-8BFC-4344-887A-116A110AEF7B}"/>
    <cellStyle name="60% — акцент1 118" xfId="2393" xr:uid="{00000000-0005-0000-0000-0000FD080000}"/>
    <cellStyle name="60% — акцент1 118 2" xfId="7402" xr:uid="{CD63E68E-BDA3-489F-A72A-C1B05B00A2DD}"/>
    <cellStyle name="60% — акцент1 119" xfId="2413" xr:uid="{00000000-0005-0000-0000-0000FE080000}"/>
    <cellStyle name="60% — акцент1 119 2" xfId="7422" xr:uid="{7BA93C1E-6877-4F46-BB9F-416521A97693}"/>
    <cellStyle name="60% — акцент1 12" xfId="273" xr:uid="{00000000-0005-0000-0000-0000FF080000}"/>
    <cellStyle name="60% — акцент1 12 2" xfId="5282" xr:uid="{1F40E575-B892-40BA-9C64-E7E83260F42C}"/>
    <cellStyle name="60% — акцент1 120" xfId="2433" xr:uid="{00000000-0005-0000-0000-000000090000}"/>
    <cellStyle name="60% — акцент1 120 2" xfId="7442" xr:uid="{0C439226-E8F0-4534-AB2F-CB68CAFC3AC2}"/>
    <cellStyle name="60% — акцент1 121" xfId="2453" xr:uid="{00000000-0005-0000-0000-000001090000}"/>
    <cellStyle name="60% — акцент1 121 2" xfId="7462" xr:uid="{F187D40F-3827-4395-8C82-1789605B429C}"/>
    <cellStyle name="60% — акцент1 122" xfId="2473" xr:uid="{00000000-0005-0000-0000-000002090000}"/>
    <cellStyle name="60% — акцент1 122 2" xfId="7482" xr:uid="{B5FAE365-3BDC-4F13-971B-DAC4A981B9EA}"/>
    <cellStyle name="60% — акцент1 123" xfId="2493" xr:uid="{00000000-0005-0000-0000-000003090000}"/>
    <cellStyle name="60% — акцент1 123 2" xfId="7502" xr:uid="{E9C05262-8414-4BB1-8EEA-8BC80C6D0D07}"/>
    <cellStyle name="60% — акцент1 124" xfId="2513" xr:uid="{00000000-0005-0000-0000-000004090000}"/>
    <cellStyle name="60% — акцент1 124 2" xfId="7522" xr:uid="{6C23C297-5812-4624-AFD6-DEF6006536C4}"/>
    <cellStyle name="60% — акцент1 125" xfId="2533" xr:uid="{00000000-0005-0000-0000-000005090000}"/>
    <cellStyle name="60% — акцент1 125 2" xfId="7542" xr:uid="{978CBAB5-728C-49E0-B878-64E3732BB36F}"/>
    <cellStyle name="60% — акцент1 126" xfId="2553" xr:uid="{00000000-0005-0000-0000-000006090000}"/>
    <cellStyle name="60% — акцент1 126 2" xfId="7562" xr:uid="{60E5BB23-3293-4F18-854C-22EF43D9AAEC}"/>
    <cellStyle name="60% — акцент1 127" xfId="2573" xr:uid="{00000000-0005-0000-0000-000007090000}"/>
    <cellStyle name="60% — акцент1 127 2" xfId="7582" xr:uid="{D46030EF-4B2A-4C1F-91C8-06B3C86600A8}"/>
    <cellStyle name="60% — акцент1 128" xfId="2593" xr:uid="{00000000-0005-0000-0000-000008090000}"/>
    <cellStyle name="60% — акцент1 128 2" xfId="7602" xr:uid="{99B1FF8D-C4E9-440C-8248-DBA316F45E39}"/>
    <cellStyle name="60% — акцент1 129" xfId="2613" xr:uid="{00000000-0005-0000-0000-000009090000}"/>
    <cellStyle name="60% — акцент1 129 2" xfId="7622" xr:uid="{7EA77E07-0F31-4230-9435-1BD12846277F}"/>
    <cellStyle name="60% — акцент1 13" xfId="293" xr:uid="{00000000-0005-0000-0000-00000A090000}"/>
    <cellStyle name="60% — акцент1 13 2" xfId="5302" xr:uid="{B766BC88-E3D5-440A-8907-F1622DED3E72}"/>
    <cellStyle name="60% — акцент1 130" xfId="2633" xr:uid="{00000000-0005-0000-0000-00000B090000}"/>
    <cellStyle name="60% — акцент1 130 2" xfId="7642" xr:uid="{9E15FADF-0288-4AF8-A1C2-46E45527FDA4}"/>
    <cellStyle name="60% — акцент1 131" xfId="2653" xr:uid="{00000000-0005-0000-0000-00000C090000}"/>
    <cellStyle name="60% — акцент1 131 2" xfId="7662" xr:uid="{B30A7610-2355-493A-8F1B-8DA15B271E45}"/>
    <cellStyle name="60% — акцент1 132" xfId="2673" xr:uid="{00000000-0005-0000-0000-00000D090000}"/>
    <cellStyle name="60% — акцент1 132 2" xfId="7682" xr:uid="{9AD9EF02-73F8-4584-B163-00089CF543BB}"/>
    <cellStyle name="60% — акцент1 133" xfId="2693" xr:uid="{00000000-0005-0000-0000-00000E090000}"/>
    <cellStyle name="60% — акцент1 133 2" xfId="7702" xr:uid="{DF915A08-F9FE-403E-BA08-BE7A986910BD}"/>
    <cellStyle name="60% — акцент1 134" xfId="2713" xr:uid="{00000000-0005-0000-0000-00000F090000}"/>
    <cellStyle name="60% — акцент1 134 2" xfId="7722" xr:uid="{EC03699C-0A86-4E97-8FC9-9933FF0A9182}"/>
    <cellStyle name="60% — акцент1 135" xfId="2733" xr:uid="{00000000-0005-0000-0000-000010090000}"/>
    <cellStyle name="60% — акцент1 135 2" xfId="7742" xr:uid="{79A8E497-32E8-42FB-A943-1CEA8BB3146F}"/>
    <cellStyle name="60% — акцент1 136" xfId="2753" xr:uid="{00000000-0005-0000-0000-000011090000}"/>
    <cellStyle name="60% — акцент1 136 2" xfId="7762" xr:uid="{991AD6A7-B370-47D0-9EC9-CA3373739520}"/>
    <cellStyle name="60% — акцент1 137" xfId="2774" xr:uid="{00000000-0005-0000-0000-000012090000}"/>
    <cellStyle name="60% — акцент1 137 2" xfId="7783" xr:uid="{465D3CB9-64CD-4B49-97EA-CD7D27A6E5C6}"/>
    <cellStyle name="60% — акцент1 138" xfId="2794" xr:uid="{00000000-0005-0000-0000-000013090000}"/>
    <cellStyle name="60% — акцент1 138 2" xfId="7803" xr:uid="{6365EE1F-FB8C-4C02-9907-BE3200B45CF6}"/>
    <cellStyle name="60% — акцент1 139" xfId="2814" xr:uid="{00000000-0005-0000-0000-000014090000}"/>
    <cellStyle name="60% — акцент1 139 2" xfId="7823" xr:uid="{1D31EBA6-A7D3-4FFD-86D1-9D14ABE6D1DD}"/>
    <cellStyle name="60% — акцент1 14" xfId="313" xr:uid="{00000000-0005-0000-0000-000015090000}"/>
    <cellStyle name="60% — акцент1 14 2" xfId="5322" xr:uid="{422EC8EA-2B2A-46EC-AE26-9B73C65AF207}"/>
    <cellStyle name="60% — акцент1 140" xfId="2834" xr:uid="{00000000-0005-0000-0000-000016090000}"/>
    <cellStyle name="60% — акцент1 140 2" xfId="7843" xr:uid="{D040CA6B-55E6-4E6F-88A4-4541713EE151}"/>
    <cellStyle name="60% — акцент1 141" xfId="2854" xr:uid="{00000000-0005-0000-0000-000017090000}"/>
    <cellStyle name="60% — акцент1 141 2" xfId="7863" xr:uid="{0BE61F08-57C7-4EFA-A107-E6581DB5A655}"/>
    <cellStyle name="60% — акцент1 142" xfId="2874" xr:uid="{00000000-0005-0000-0000-000018090000}"/>
    <cellStyle name="60% — акцент1 142 2" xfId="7883" xr:uid="{D1121811-FDC3-42B6-9A82-E55CC1AECF99}"/>
    <cellStyle name="60% — акцент1 143" xfId="2894" xr:uid="{00000000-0005-0000-0000-000019090000}"/>
    <cellStyle name="60% — акцент1 143 2" xfId="7903" xr:uid="{3FA0079B-5F35-4A5D-BF47-0977F2791BFF}"/>
    <cellStyle name="60% — акцент1 144" xfId="2914" xr:uid="{00000000-0005-0000-0000-00001A090000}"/>
    <cellStyle name="60% — акцент1 144 2" xfId="7923" xr:uid="{E920C23B-6D02-464F-B09E-A0CE25DBBB05}"/>
    <cellStyle name="60% — акцент1 145" xfId="2934" xr:uid="{00000000-0005-0000-0000-00001B090000}"/>
    <cellStyle name="60% — акцент1 145 2" xfId="7943" xr:uid="{465480D9-7257-46F2-BF61-8FB3FCCAB656}"/>
    <cellStyle name="60% — акцент1 146" xfId="2954" xr:uid="{00000000-0005-0000-0000-00001C090000}"/>
    <cellStyle name="60% — акцент1 146 2" xfId="7963" xr:uid="{5A859C03-0008-4445-8AAF-A8C95874FD04}"/>
    <cellStyle name="60% — акцент1 147" xfId="2974" xr:uid="{00000000-0005-0000-0000-00001D090000}"/>
    <cellStyle name="60% — акцент1 147 2" xfId="7983" xr:uid="{55CBEB07-4900-46EA-9430-5EEF4B20D0E1}"/>
    <cellStyle name="60% — акцент1 148" xfId="2994" xr:uid="{00000000-0005-0000-0000-00001E090000}"/>
    <cellStyle name="60% — акцент1 148 2" xfId="8003" xr:uid="{921372C2-31C6-48B1-9426-3F2E73871267}"/>
    <cellStyle name="60% — акцент1 149" xfId="3014" xr:uid="{00000000-0005-0000-0000-00001F090000}"/>
    <cellStyle name="60% — акцент1 149 2" xfId="8023" xr:uid="{58353E8B-7260-49D0-AD91-BF3C53BF9159}"/>
    <cellStyle name="60% — акцент1 15" xfId="333" xr:uid="{00000000-0005-0000-0000-000020090000}"/>
    <cellStyle name="60% — акцент1 15 2" xfId="5342" xr:uid="{5769C092-D3DF-48D1-BFCB-835F3F018A5D}"/>
    <cellStyle name="60% — акцент1 150" xfId="3034" xr:uid="{00000000-0005-0000-0000-000021090000}"/>
    <cellStyle name="60% — акцент1 150 2" xfId="8043" xr:uid="{80A43879-70C4-49E3-BAF4-A6E34D7622C4}"/>
    <cellStyle name="60% — акцент1 151" xfId="3054" xr:uid="{00000000-0005-0000-0000-000022090000}"/>
    <cellStyle name="60% — акцент1 151 2" xfId="8063" xr:uid="{E1AF432A-3532-4E52-A6FB-4A2B574DF552}"/>
    <cellStyle name="60% — акцент1 152" xfId="3074" xr:uid="{00000000-0005-0000-0000-000023090000}"/>
    <cellStyle name="60% — акцент1 152 2" xfId="8083" xr:uid="{4963760F-0F22-4FE4-8CF1-37302BD27239}"/>
    <cellStyle name="60% — акцент1 153" xfId="3094" xr:uid="{00000000-0005-0000-0000-000024090000}"/>
    <cellStyle name="60% — акцент1 153 2" xfId="8103" xr:uid="{40ECF9C2-4637-403F-A888-2B841592A38E}"/>
    <cellStyle name="60% — акцент1 154" xfId="3114" xr:uid="{00000000-0005-0000-0000-000025090000}"/>
    <cellStyle name="60% — акцент1 154 2" xfId="8123" xr:uid="{4FDD0984-7095-486B-9C8C-CD031AD17B1A}"/>
    <cellStyle name="60% — акцент1 155" xfId="3134" xr:uid="{00000000-0005-0000-0000-000026090000}"/>
    <cellStyle name="60% — акцент1 155 2" xfId="8143" xr:uid="{CA7B69BF-B2B9-41B5-AB92-931622955588}"/>
    <cellStyle name="60% — акцент1 156" xfId="3154" xr:uid="{00000000-0005-0000-0000-000027090000}"/>
    <cellStyle name="60% — акцент1 156 2" xfId="8163" xr:uid="{DD11DB11-C149-4BDA-9096-668971A571A7}"/>
    <cellStyle name="60% — акцент1 157" xfId="3174" xr:uid="{00000000-0005-0000-0000-000028090000}"/>
    <cellStyle name="60% — акцент1 157 2" xfId="8183" xr:uid="{218D0B48-3735-44BD-8148-41659A7F767D}"/>
    <cellStyle name="60% — акцент1 158" xfId="3194" xr:uid="{00000000-0005-0000-0000-000029090000}"/>
    <cellStyle name="60% — акцент1 158 2" xfId="8203" xr:uid="{7C10E356-4EA3-49B0-82C7-E81B54BAECB5}"/>
    <cellStyle name="60% — акцент1 159" xfId="3214" xr:uid="{00000000-0005-0000-0000-00002A090000}"/>
    <cellStyle name="60% — акцент1 159 2" xfId="8223" xr:uid="{1D7803AE-F3C0-4188-963B-992A985F3281}"/>
    <cellStyle name="60% — акцент1 16" xfId="353" xr:uid="{00000000-0005-0000-0000-00002B090000}"/>
    <cellStyle name="60% — акцент1 16 2" xfId="5362" xr:uid="{C5551CE7-DE1F-4F27-B18B-CBF4482C49B2}"/>
    <cellStyle name="60% — акцент1 160" xfId="3234" xr:uid="{00000000-0005-0000-0000-00002C090000}"/>
    <cellStyle name="60% — акцент1 160 2" xfId="8243" xr:uid="{5BF7BCDF-85F5-4D43-AE1B-0E671D6131FD}"/>
    <cellStyle name="60% — акцент1 161" xfId="3254" xr:uid="{00000000-0005-0000-0000-00002D090000}"/>
    <cellStyle name="60% — акцент1 161 2" xfId="8263" xr:uid="{5E745262-E3C6-4F41-B404-46CF908B4B17}"/>
    <cellStyle name="60% — акцент1 162" xfId="3274" xr:uid="{00000000-0005-0000-0000-00002E090000}"/>
    <cellStyle name="60% — акцент1 162 2" xfId="8283" xr:uid="{1D1294CA-42D1-4290-90CD-3C6A2C1E990E}"/>
    <cellStyle name="60% — акцент1 163" xfId="3294" xr:uid="{00000000-0005-0000-0000-00002F090000}"/>
    <cellStyle name="60% — акцент1 163 2" xfId="8303" xr:uid="{F49CC103-AC6D-40F1-855A-72683AC6624C}"/>
    <cellStyle name="60% — акцент1 164" xfId="3314" xr:uid="{00000000-0005-0000-0000-000030090000}"/>
    <cellStyle name="60% — акцент1 164 2" xfId="8323" xr:uid="{F279F7EF-1ED3-4DB3-8AE2-F0074F5D145B}"/>
    <cellStyle name="60% — акцент1 165" xfId="3334" xr:uid="{00000000-0005-0000-0000-000031090000}"/>
    <cellStyle name="60% — акцент1 165 2" xfId="8343" xr:uid="{68717A04-E3AD-4FB2-8689-0F8F832AFEF3}"/>
    <cellStyle name="60% — акцент1 166" xfId="3354" xr:uid="{00000000-0005-0000-0000-000032090000}"/>
    <cellStyle name="60% — акцент1 166 2" xfId="8363" xr:uid="{E957EDB7-AB2F-4DE3-8454-CDFCCD3DB63D}"/>
    <cellStyle name="60% — акцент1 167" xfId="3374" xr:uid="{00000000-0005-0000-0000-000033090000}"/>
    <cellStyle name="60% — акцент1 167 2" xfId="8383" xr:uid="{C81DF4F9-6CFA-4BE4-AF65-53C456B648E5}"/>
    <cellStyle name="60% — акцент1 168" xfId="3394" xr:uid="{00000000-0005-0000-0000-000034090000}"/>
    <cellStyle name="60% — акцент1 168 2" xfId="8403" xr:uid="{07FC1D69-CB00-4EEC-AA4B-A637730D9DA7}"/>
    <cellStyle name="60% — акцент1 169" xfId="3414" xr:uid="{00000000-0005-0000-0000-000035090000}"/>
    <cellStyle name="60% — акцент1 169 2" xfId="8423" xr:uid="{F3B5C535-AE67-44BD-B3D5-5DDF8BE08F57}"/>
    <cellStyle name="60% — акцент1 17" xfId="373" xr:uid="{00000000-0005-0000-0000-000036090000}"/>
    <cellStyle name="60% — акцент1 17 2" xfId="5382" xr:uid="{C8E975CA-BCCA-47A4-A65A-C5E42A5E49FA}"/>
    <cellStyle name="60% — акцент1 170" xfId="3434" xr:uid="{00000000-0005-0000-0000-000037090000}"/>
    <cellStyle name="60% — акцент1 170 2" xfId="8443" xr:uid="{F339A98A-D836-46DD-B3DC-FE4B7F29D060}"/>
    <cellStyle name="60% — акцент1 171" xfId="3454" xr:uid="{00000000-0005-0000-0000-000038090000}"/>
    <cellStyle name="60% — акцент1 171 2" xfId="8463" xr:uid="{2F8DD16F-5CCB-47AA-8739-A3B08A91CFE8}"/>
    <cellStyle name="60% — акцент1 172" xfId="3474" xr:uid="{00000000-0005-0000-0000-000039090000}"/>
    <cellStyle name="60% — акцент1 172 2" xfId="8483" xr:uid="{26CAB52B-2C72-466A-8739-05340B6BFF6C}"/>
    <cellStyle name="60% — акцент1 173" xfId="3494" xr:uid="{00000000-0005-0000-0000-00003A090000}"/>
    <cellStyle name="60% — акцент1 173 2" xfId="8503" xr:uid="{B69BBA39-A8D5-41EE-99BC-B6BA64F4857C}"/>
    <cellStyle name="60% — акцент1 174" xfId="3514" xr:uid="{00000000-0005-0000-0000-00003B090000}"/>
    <cellStyle name="60% — акцент1 174 2" xfId="8523" xr:uid="{5FC6DF8F-CA62-4405-BE7E-C89756614C38}"/>
    <cellStyle name="60% — акцент1 175" xfId="3534" xr:uid="{00000000-0005-0000-0000-00003C090000}"/>
    <cellStyle name="60% — акцент1 175 2" xfId="8543" xr:uid="{C18E9CB8-18F3-44EF-91F1-21C001DB4F44}"/>
    <cellStyle name="60% — акцент1 176" xfId="3554" xr:uid="{00000000-0005-0000-0000-00003D090000}"/>
    <cellStyle name="60% — акцент1 176 2" xfId="8563" xr:uid="{72514113-5DCB-4197-8878-BBA37EEFE883}"/>
    <cellStyle name="60% — акцент1 177" xfId="3574" xr:uid="{00000000-0005-0000-0000-00003E090000}"/>
    <cellStyle name="60% — акцент1 177 2" xfId="8583" xr:uid="{0115D32A-B521-4257-9B40-F591B0F5FD31}"/>
    <cellStyle name="60% — акцент1 178" xfId="3594" xr:uid="{00000000-0005-0000-0000-00003F090000}"/>
    <cellStyle name="60% — акцент1 178 2" xfId="8603" xr:uid="{6998E410-DCF1-4DDA-9EAF-E176AA1D7AA8}"/>
    <cellStyle name="60% — акцент1 179" xfId="3614" xr:uid="{00000000-0005-0000-0000-000040090000}"/>
    <cellStyle name="60% — акцент1 179 2" xfId="8623" xr:uid="{1ADD462E-B39E-4C1D-884B-CC6D619B2892}"/>
    <cellStyle name="60% — акцент1 18" xfId="393" xr:uid="{00000000-0005-0000-0000-000041090000}"/>
    <cellStyle name="60% — акцент1 18 2" xfId="5402" xr:uid="{8F61B359-C799-4568-8EF4-F355A99E6791}"/>
    <cellStyle name="60% — акцент1 180" xfId="3634" xr:uid="{00000000-0005-0000-0000-000042090000}"/>
    <cellStyle name="60% — акцент1 180 2" xfId="8643" xr:uid="{C4E2D8AB-2F44-49E6-990A-4813312EF1D1}"/>
    <cellStyle name="60% — акцент1 181" xfId="3654" xr:uid="{00000000-0005-0000-0000-000043090000}"/>
    <cellStyle name="60% — акцент1 181 2" xfId="8663" xr:uid="{927F0F8B-61DC-4CC0-B0C4-C3B3839CF96F}"/>
    <cellStyle name="60% — акцент1 182" xfId="3674" xr:uid="{00000000-0005-0000-0000-000044090000}"/>
    <cellStyle name="60% — акцент1 182 2" xfId="8683" xr:uid="{EFA08E3C-7CBE-493D-AD65-0002435A10A5}"/>
    <cellStyle name="60% — акцент1 183" xfId="3694" xr:uid="{00000000-0005-0000-0000-000045090000}"/>
    <cellStyle name="60% — акцент1 183 2" xfId="8703" xr:uid="{A77BC7CB-C420-40D2-8232-1774B19C2299}"/>
    <cellStyle name="60% — акцент1 184" xfId="3714" xr:uid="{00000000-0005-0000-0000-000046090000}"/>
    <cellStyle name="60% — акцент1 184 2" xfId="8723" xr:uid="{30086ACF-EE7C-4BD4-BD7C-F065B48A3116}"/>
    <cellStyle name="60% — акцент1 185" xfId="3734" xr:uid="{00000000-0005-0000-0000-000047090000}"/>
    <cellStyle name="60% — акцент1 185 2" xfId="8743" xr:uid="{B4364960-8C02-45F7-835C-85F7D5906CA3}"/>
    <cellStyle name="60% — акцент1 186" xfId="3754" xr:uid="{00000000-0005-0000-0000-000048090000}"/>
    <cellStyle name="60% — акцент1 186 2" xfId="8763" xr:uid="{31C8102A-5DAE-45A6-9A0C-757E6FBB9C18}"/>
    <cellStyle name="60% — акцент1 187" xfId="3774" xr:uid="{00000000-0005-0000-0000-000049090000}"/>
    <cellStyle name="60% — акцент1 187 2" xfId="8783" xr:uid="{C847C9AB-00D3-4ADE-8EE0-51331B1590EC}"/>
    <cellStyle name="60% — акцент1 188" xfId="3794" xr:uid="{00000000-0005-0000-0000-00004A090000}"/>
    <cellStyle name="60% — акцент1 188 2" xfId="8803" xr:uid="{F6F96862-A890-4554-8B44-8546E4FAD71F}"/>
    <cellStyle name="60% — акцент1 189" xfId="3814" xr:uid="{00000000-0005-0000-0000-00004B090000}"/>
    <cellStyle name="60% — акцент1 189 2" xfId="8823" xr:uid="{38A816A5-8D67-4E37-B8BC-5383231FC67A}"/>
    <cellStyle name="60% — акцент1 19" xfId="413" xr:uid="{00000000-0005-0000-0000-00004C090000}"/>
    <cellStyle name="60% — акцент1 19 2" xfId="5422" xr:uid="{1595DAB4-26C7-4875-AAEF-FBEA12AD20DD}"/>
    <cellStyle name="60% — акцент1 190" xfId="3834" xr:uid="{00000000-0005-0000-0000-00004D090000}"/>
    <cellStyle name="60% — акцент1 190 2" xfId="8843" xr:uid="{C4EC5C00-2583-42B9-A75E-09C1FB3D732D}"/>
    <cellStyle name="60% — акцент1 191" xfId="3854" xr:uid="{00000000-0005-0000-0000-0000180F0000}"/>
    <cellStyle name="60% — акцент1 191 2" xfId="8863" xr:uid="{56D3F574-A465-4C73-AB51-D7EBED5BD1F6}"/>
    <cellStyle name="60% — акцент1 192" xfId="3874" xr:uid="{00000000-0005-0000-0000-00002C0F0000}"/>
    <cellStyle name="60% — акцент1 192 2" xfId="8883" xr:uid="{77EB0A27-BE60-4B3C-A8C6-C043311770C3}"/>
    <cellStyle name="60% — акцент1 193" xfId="3894" xr:uid="{00000000-0005-0000-0000-0000400F0000}"/>
    <cellStyle name="60% — акцент1 193 2" xfId="8903" xr:uid="{F37853D4-8E7B-453A-B11D-D9B4447D3389}"/>
    <cellStyle name="60% — акцент1 194" xfId="3914" xr:uid="{00000000-0005-0000-0000-0000540F0000}"/>
    <cellStyle name="60% — акцент1 194 2" xfId="8923" xr:uid="{CB4B7CB8-8BA1-4BCD-89BC-45930CEA99AA}"/>
    <cellStyle name="60% — акцент1 195" xfId="3934" xr:uid="{00000000-0005-0000-0000-0000680F0000}"/>
    <cellStyle name="60% — акцент1 195 2" xfId="8943" xr:uid="{2A474DFA-A23B-4CB4-9FE0-C1C0F79BAF70}"/>
    <cellStyle name="60% — акцент1 196" xfId="3954" xr:uid="{00000000-0005-0000-0000-00007C0F0000}"/>
    <cellStyle name="60% — акцент1 196 2" xfId="8963" xr:uid="{4115A28D-2CD3-4FC5-BB3F-E14161C67300}"/>
    <cellStyle name="60% — акцент1 197" xfId="3974" xr:uid="{00000000-0005-0000-0000-0000900F0000}"/>
    <cellStyle name="60% — акцент1 197 2" xfId="8983" xr:uid="{1E4FFABA-BD93-405B-9A6E-A2D3C4F58DB9}"/>
    <cellStyle name="60% — акцент1 198" xfId="3994" xr:uid="{00000000-0005-0000-0000-0000A40F0000}"/>
    <cellStyle name="60% — акцент1 198 2" xfId="9003" xr:uid="{B141579E-C2B2-4C1C-90EA-4DC19966C9F9}"/>
    <cellStyle name="60% — акцент1 199" xfId="4014" xr:uid="{00000000-0005-0000-0000-0000B80F0000}"/>
    <cellStyle name="60% — акцент1 199 2" xfId="9023" xr:uid="{9892C004-0B73-4532-AD98-9218E72E0A28}"/>
    <cellStyle name="60% — акцент1 2" xfId="68" xr:uid="{00000000-0005-0000-0000-00004E090000}"/>
    <cellStyle name="60% — акцент1 2 2" xfId="5072" xr:uid="{68B748FA-7D9F-4409-A3C5-E1BD68D222AB}"/>
    <cellStyle name="60% — акцент1 20" xfId="433" xr:uid="{00000000-0005-0000-0000-00004F090000}"/>
    <cellStyle name="60% — акцент1 20 2" xfId="5442" xr:uid="{C009A6E4-409E-4CD6-8038-9FB55A1A1E21}"/>
    <cellStyle name="60% — акцент1 200" xfId="4034" xr:uid="{00000000-0005-0000-0000-0000CC0F0000}"/>
    <cellStyle name="60% — акцент1 200 2" xfId="9043" xr:uid="{65C10D6D-BCF3-412C-BE4B-3307DBFB01B8}"/>
    <cellStyle name="60% — акцент1 201" xfId="4054" xr:uid="{00000000-0005-0000-0000-0000E00F0000}"/>
    <cellStyle name="60% — акцент1 201 2" xfId="9063" xr:uid="{5CD10252-6217-4965-9AB5-1E58F04CC60E}"/>
    <cellStyle name="60% — акцент1 202" xfId="4074" xr:uid="{00000000-0005-0000-0000-0000F40F0000}"/>
    <cellStyle name="60% — акцент1 202 2" xfId="9083" xr:uid="{B1D113A5-4D03-4EFD-A5F9-61EC99409E8F}"/>
    <cellStyle name="60% — акцент1 203" xfId="4094" xr:uid="{00000000-0005-0000-0000-000008100000}"/>
    <cellStyle name="60% — акцент1 203 2" xfId="9103" xr:uid="{5B70D17B-DB6A-49DC-9077-EC814DBD39A8}"/>
    <cellStyle name="60% — акцент1 204" xfId="4114" xr:uid="{00000000-0005-0000-0000-00001C100000}"/>
    <cellStyle name="60% — акцент1 204 2" xfId="9123" xr:uid="{DE936A7F-CC30-420D-B2DC-7D4FDDFEC984}"/>
    <cellStyle name="60% — акцент1 205" xfId="4134" xr:uid="{00000000-0005-0000-0000-000030100000}"/>
    <cellStyle name="60% — акцент1 205 2" xfId="9143" xr:uid="{71EF04C4-8DB7-4DE1-8922-6AD00AC84E61}"/>
    <cellStyle name="60% — акцент1 206" xfId="4154" xr:uid="{00000000-0005-0000-0000-000044100000}"/>
    <cellStyle name="60% — акцент1 206 2" xfId="9163" xr:uid="{CBE13353-99E1-4A7D-BC97-A6B3A66F1839}"/>
    <cellStyle name="60% — акцент1 207" xfId="4174" xr:uid="{00000000-0005-0000-0000-000058100000}"/>
    <cellStyle name="60% — акцент1 207 2" xfId="9183" xr:uid="{7B405539-0CE1-40F6-9AD4-A87FED0CD4EA}"/>
    <cellStyle name="60% — акцент1 208" xfId="4194" xr:uid="{00000000-0005-0000-0000-00006C100000}"/>
    <cellStyle name="60% — акцент1 208 2" xfId="9203" xr:uid="{931AFFB3-CDB6-4972-8250-8D6584840217}"/>
    <cellStyle name="60% — акцент1 209" xfId="4214" xr:uid="{00000000-0005-0000-0000-000080100000}"/>
    <cellStyle name="60% — акцент1 209 2" xfId="9223" xr:uid="{6E4464E8-D3DD-427E-B94D-CB12EC7703FC}"/>
    <cellStyle name="60% — акцент1 21" xfId="453" xr:uid="{00000000-0005-0000-0000-000050090000}"/>
    <cellStyle name="60% — акцент1 21 2" xfId="5462" xr:uid="{5F606EAC-EBDE-454E-B1F3-F454A13DB141}"/>
    <cellStyle name="60% — акцент1 210" xfId="4234" xr:uid="{00000000-0005-0000-0000-000094100000}"/>
    <cellStyle name="60% — акцент1 210 2" xfId="9243" xr:uid="{8049D0B3-9883-4FE5-918F-1185C973B96B}"/>
    <cellStyle name="60% — акцент1 211" xfId="4254" xr:uid="{00000000-0005-0000-0000-0000A8100000}"/>
    <cellStyle name="60% — акцент1 211 2" xfId="9263" xr:uid="{C0EEB9CF-8898-4974-8630-29C36D844196}"/>
    <cellStyle name="60% — акцент1 212" xfId="4274" xr:uid="{00000000-0005-0000-0000-0000BC100000}"/>
    <cellStyle name="60% — акцент1 212 2" xfId="9283" xr:uid="{20734B54-5AF5-4095-A01F-0FF98FC401A6}"/>
    <cellStyle name="60% — акцент1 213" xfId="4294" xr:uid="{00000000-0005-0000-0000-0000D0100000}"/>
    <cellStyle name="60% — акцент1 213 2" xfId="9303" xr:uid="{052DACDB-94E6-43C7-BEAD-28FB977D34FD}"/>
    <cellStyle name="60% — акцент1 214" xfId="4314" xr:uid="{00000000-0005-0000-0000-0000E4100000}"/>
    <cellStyle name="60% — акцент1 214 2" xfId="9323" xr:uid="{48CF3681-C3C1-458B-B8FC-D0AF0629BB59}"/>
    <cellStyle name="60% — акцент1 215" xfId="4334" xr:uid="{00000000-0005-0000-0000-0000F8100000}"/>
    <cellStyle name="60% — акцент1 215 2" xfId="9343" xr:uid="{8CEACD28-2A01-4FB2-96AF-A82551A669A9}"/>
    <cellStyle name="60% — акцент1 216" xfId="4354" xr:uid="{00000000-0005-0000-0000-00000C110000}"/>
    <cellStyle name="60% — акцент1 216 2" xfId="9363" xr:uid="{34F82216-EDD0-4375-BC57-D3093E7B3BA1}"/>
    <cellStyle name="60% — акцент1 217" xfId="4374" xr:uid="{00000000-0005-0000-0000-000020110000}"/>
    <cellStyle name="60% — акцент1 217 2" xfId="9383" xr:uid="{CBBA7C48-7270-4B2F-87B0-74EB43F4AB02}"/>
    <cellStyle name="60% — акцент1 218" xfId="4394" xr:uid="{00000000-0005-0000-0000-000034110000}"/>
    <cellStyle name="60% — акцент1 218 2" xfId="9403" xr:uid="{3834767C-DD0F-414B-AE6C-F0FE7102FEE9}"/>
    <cellStyle name="60% — акцент1 219" xfId="4414" xr:uid="{00000000-0005-0000-0000-000048110000}"/>
    <cellStyle name="60% — акцент1 219 2" xfId="9423" xr:uid="{E9DF746E-5FAD-4DF5-B619-27CAE72EBE03}"/>
    <cellStyle name="60% — акцент1 22" xfId="473" xr:uid="{00000000-0005-0000-0000-000051090000}"/>
    <cellStyle name="60% — акцент1 22 2" xfId="5482" xr:uid="{B43E5AC9-3F44-4364-841A-F8522FAC9357}"/>
    <cellStyle name="60% — акцент1 220" xfId="4434" xr:uid="{00000000-0005-0000-0000-00005C110000}"/>
    <cellStyle name="60% — акцент1 220 2" xfId="9443" xr:uid="{5120A8F4-C606-4E78-AB5A-A923EF02874B}"/>
    <cellStyle name="60% — акцент1 221" xfId="4454" xr:uid="{00000000-0005-0000-0000-000070110000}"/>
    <cellStyle name="60% — акцент1 221 2" xfId="9463" xr:uid="{FDD88F0B-BD66-4D0D-8951-42DA120DBD07}"/>
    <cellStyle name="60% — акцент1 222" xfId="4474" xr:uid="{00000000-0005-0000-0000-000084110000}"/>
    <cellStyle name="60% — акцент1 222 2" xfId="9483" xr:uid="{F7571EFC-6B2E-4DA7-94C9-47E23FBA50B8}"/>
    <cellStyle name="60% — акцент1 223" xfId="4494" xr:uid="{00000000-0005-0000-0000-000098110000}"/>
    <cellStyle name="60% — акцент1 223 2" xfId="9503" xr:uid="{400A1297-1275-49B2-BA2A-D89F5ECA2A50}"/>
    <cellStyle name="60% — акцент1 224" xfId="4514" xr:uid="{00000000-0005-0000-0000-0000AC110000}"/>
    <cellStyle name="60% — акцент1 224 2" xfId="9523" xr:uid="{92C2B0B9-A061-4CC6-9B6F-A5688DCFBF92}"/>
    <cellStyle name="60% — акцент1 225" xfId="4534" xr:uid="{00000000-0005-0000-0000-0000C0110000}"/>
    <cellStyle name="60% — акцент1 225 2" xfId="9543" xr:uid="{AE25C39C-A66D-4AD0-98D7-6ABFCB667F1E}"/>
    <cellStyle name="60% — акцент1 226" xfId="4554" xr:uid="{00000000-0005-0000-0000-0000D4110000}"/>
    <cellStyle name="60% — акцент1 226 2" xfId="9563" xr:uid="{CEA3F2C7-712C-4F76-BEA9-957AF4BE5C1E}"/>
    <cellStyle name="60% — акцент1 227" xfId="4574" xr:uid="{00000000-0005-0000-0000-0000E8110000}"/>
    <cellStyle name="60% — акцент1 227 2" xfId="9583" xr:uid="{752D9CC0-40EB-4BF0-AC33-902BC5CE2E63}"/>
    <cellStyle name="60% — акцент1 228" xfId="4594" xr:uid="{00000000-0005-0000-0000-0000FC110000}"/>
    <cellStyle name="60% — акцент1 228 2" xfId="9603" xr:uid="{2128440B-9C11-43A3-9C52-F4293AF42B1E}"/>
    <cellStyle name="60% — акцент1 229" xfId="4614" xr:uid="{00000000-0005-0000-0000-000010120000}"/>
    <cellStyle name="60% — акцент1 229 2" xfId="9623" xr:uid="{151D3F89-F831-46F2-8179-B27E1080423D}"/>
    <cellStyle name="60% — акцент1 23" xfId="493" xr:uid="{00000000-0005-0000-0000-000052090000}"/>
    <cellStyle name="60% — акцент1 23 2" xfId="5502" xr:uid="{E32B57B2-81D0-4E9B-921C-ED6969597240}"/>
    <cellStyle name="60% — акцент1 230" xfId="4634" xr:uid="{00000000-0005-0000-0000-000024120000}"/>
    <cellStyle name="60% — акцент1 230 2" xfId="9643" xr:uid="{3BB38BB9-3DC0-4627-9F6B-6F256B948349}"/>
    <cellStyle name="60% — акцент1 231" xfId="4654" xr:uid="{00000000-0005-0000-0000-000038120000}"/>
    <cellStyle name="60% — акцент1 231 2" xfId="9663" xr:uid="{B54C611C-6365-4C72-A6A4-0E6C6D7F164B}"/>
    <cellStyle name="60% — акцент1 232" xfId="4674" xr:uid="{00000000-0005-0000-0000-00004C120000}"/>
    <cellStyle name="60% — акцент1 232 2" xfId="9683" xr:uid="{FF771701-65EB-4CC5-934F-75D099383D6B}"/>
    <cellStyle name="60% — акцент1 233" xfId="4694" xr:uid="{00000000-0005-0000-0000-000060120000}"/>
    <cellStyle name="60% — акцент1 233 2" xfId="9703" xr:uid="{93EB4B67-16B6-429F-AB02-2628D18E89E6}"/>
    <cellStyle name="60% — акцент1 234" xfId="4714" xr:uid="{00000000-0005-0000-0000-000074120000}"/>
    <cellStyle name="60% — акцент1 234 2" xfId="9723" xr:uid="{446D555B-A13F-4CA8-9E6B-19922BF0D783}"/>
    <cellStyle name="60% — акцент1 235" xfId="4734" xr:uid="{00000000-0005-0000-0000-000088120000}"/>
    <cellStyle name="60% — акцент1 235 2" xfId="9743" xr:uid="{D8EC6964-6ECF-447A-ADD1-34217A61DBD5}"/>
    <cellStyle name="60% — акцент1 236" xfId="4754" xr:uid="{00000000-0005-0000-0000-00009C120000}"/>
    <cellStyle name="60% — акцент1 236 2" xfId="9763" xr:uid="{2DA6FC22-26FF-4795-807A-9344AFB85CC9}"/>
    <cellStyle name="60% — акцент1 237" xfId="4774" xr:uid="{00000000-0005-0000-0000-0000B0120000}"/>
    <cellStyle name="60% — акцент1 237 2" xfId="9783" xr:uid="{6A2F6BED-F3F3-43DF-8492-9B9AFE62D87D}"/>
    <cellStyle name="60% — акцент1 238" xfId="4794" xr:uid="{00000000-0005-0000-0000-0000C4120000}"/>
    <cellStyle name="60% — акцент1 238 2" xfId="9803" xr:uid="{132ECCFF-76EB-4411-88C4-BAEC8522892F}"/>
    <cellStyle name="60% — акцент1 239" xfId="4814" xr:uid="{00000000-0005-0000-0000-0000D8120000}"/>
    <cellStyle name="60% — акцент1 239 2" xfId="9823" xr:uid="{85FBCD48-4183-49E5-A92E-15D2BED52578}"/>
    <cellStyle name="60% — акцент1 24" xfId="513" xr:uid="{00000000-0005-0000-0000-000053090000}"/>
    <cellStyle name="60% — акцент1 24 2" xfId="5522" xr:uid="{2342B3B7-18C4-4581-9E1F-A702DA332555}"/>
    <cellStyle name="60% — акцент1 240" xfId="4834" xr:uid="{00000000-0005-0000-0000-0000EC120000}"/>
    <cellStyle name="60% — акцент1 240 2" xfId="9843" xr:uid="{FC9E6601-E3FF-44CE-BDCB-65100D7171F7}"/>
    <cellStyle name="60% — акцент1 241" xfId="4854" xr:uid="{00000000-0005-0000-0000-000000130000}"/>
    <cellStyle name="60% — акцент1 241 2" xfId="9863" xr:uid="{63A422C1-FA09-401D-9547-B2709E0970E7}"/>
    <cellStyle name="60% — акцент1 242" xfId="4874" xr:uid="{00000000-0005-0000-0000-000014130000}"/>
    <cellStyle name="60% — акцент1 242 2" xfId="9883" xr:uid="{3EF28572-EE79-4D43-AD24-B73D29D27613}"/>
    <cellStyle name="60% — акцент1 243" xfId="4894" xr:uid="{00000000-0005-0000-0000-000028130000}"/>
    <cellStyle name="60% — акцент1 243 2" xfId="9903" xr:uid="{1960A2AB-D1D6-4471-8C7D-3FE1EF75F955}"/>
    <cellStyle name="60% — акцент1 244" xfId="4914" xr:uid="{00000000-0005-0000-0000-00003C130000}"/>
    <cellStyle name="60% — акцент1 244 2" xfId="9923" xr:uid="{97A8960F-E533-4AFD-9C1A-EDDCD24A00F5}"/>
    <cellStyle name="60% — акцент1 245" xfId="4934" xr:uid="{00000000-0005-0000-0000-000050130000}"/>
    <cellStyle name="60% — акцент1 245 2" xfId="9943" xr:uid="{23984ADD-2A97-41AF-B441-427DFDF03C9C}"/>
    <cellStyle name="60% — акцент1 246" xfId="4954" xr:uid="{00000000-0005-0000-0000-000064130000}"/>
    <cellStyle name="60% — акцент1 246 2" xfId="9963" xr:uid="{DD2944CF-94B8-42EB-BEA4-71DE2114035E}"/>
    <cellStyle name="60% — акцент1 247" xfId="4974" xr:uid="{00000000-0005-0000-0000-000078130000}"/>
    <cellStyle name="60% — акцент1 247 2" xfId="9983" xr:uid="{B1D75445-E6EF-4072-8496-435D2586CCB9}"/>
    <cellStyle name="60% — акцент1 248" xfId="4994" xr:uid="{00000000-0005-0000-0000-00008C130000}"/>
    <cellStyle name="60% — акцент1 248 2" xfId="10003" xr:uid="{9D91923F-E0F3-4820-8FCE-FCBFF04855B4}"/>
    <cellStyle name="60% — акцент1 249" xfId="5014" xr:uid="{00000000-0005-0000-0000-0000A0130000}"/>
    <cellStyle name="60% — акцент1 249 2" xfId="10023" xr:uid="{F13DB42B-421F-4AA2-B90F-9AFA0EC86A9F}"/>
    <cellStyle name="60% — акцент1 25" xfId="533" xr:uid="{00000000-0005-0000-0000-000054090000}"/>
    <cellStyle name="60% — акцент1 25 2" xfId="5542" xr:uid="{98834938-04BB-4D07-B0FA-7F8B9362E743}"/>
    <cellStyle name="60% — акцент1 250" xfId="5034" xr:uid="{00000000-0005-0000-0000-0000B4130000}"/>
    <cellStyle name="60% — акцент1 250 2" xfId="10043" xr:uid="{A73211B4-5526-48D3-AACF-10E2247E2D93}"/>
    <cellStyle name="60% — акцент1 251" xfId="10063" xr:uid="{B1F65F6E-B27D-4C81-B06D-88D3642887A6}"/>
    <cellStyle name="60% — акцент1 252" xfId="10083" xr:uid="{332EFA82-4F72-481F-A8E6-DDDEB26275B7}"/>
    <cellStyle name="60% — акцент1 253" xfId="10103" xr:uid="{00EADE3C-24DF-48BA-A244-4304FF9AC940}"/>
    <cellStyle name="60% — акцент1 254" xfId="10123" xr:uid="{A2F6582F-7CCA-4222-ADF0-E0B2F1EBF841}"/>
    <cellStyle name="60% — акцент1 255" xfId="10143" xr:uid="{F7455460-FA2A-487D-9DF4-E73E6F5F21B4}"/>
    <cellStyle name="60% — акцент1 256" xfId="10163" xr:uid="{4823F1A7-D50A-4500-A93C-2C83933A4A82}"/>
    <cellStyle name="60% — акцент1 257" xfId="10183" xr:uid="{E60E6E6C-E536-45CE-B6AE-9CDC558A2941}"/>
    <cellStyle name="60% — акцент1 258" xfId="10203" xr:uid="{89703FA7-E8BB-478B-A50D-45CE8E153174}"/>
    <cellStyle name="60% — акцент1 259" xfId="10223" xr:uid="{F32F6048-E075-4BE2-8040-D0666FB5F619}"/>
    <cellStyle name="60% — акцент1 26" xfId="553" xr:uid="{00000000-0005-0000-0000-000055090000}"/>
    <cellStyle name="60% — акцент1 26 2" xfId="5562" xr:uid="{022F68C2-B092-408F-B4DF-8859337F5289}"/>
    <cellStyle name="60% — акцент1 260" xfId="10243" xr:uid="{20540D0F-F9E2-44AB-831A-DC5466FD0B8A}"/>
    <cellStyle name="60% — акцент1 261" xfId="10263" xr:uid="{C1AEB62B-2D7A-4760-96FE-47028E0B13CE}"/>
    <cellStyle name="60% — акцент1 262" xfId="10283" xr:uid="{7B959E9A-F894-4EAA-B8D1-0AABCDAB742A}"/>
    <cellStyle name="60% — акцент1 263" xfId="10303" xr:uid="{7FBBF6F6-B5E2-428C-8CA2-90AA33A57D27}"/>
    <cellStyle name="60% — акцент1 264" xfId="10323" xr:uid="{9B37DA84-FF2B-4E75-A36F-47FEFDE2A24D}"/>
    <cellStyle name="60% — акцент1 265" xfId="10343" xr:uid="{52F126D6-DBD5-4FD6-9621-8E17A0C5825C}"/>
    <cellStyle name="60% — акцент1 266" xfId="10363" xr:uid="{FB50763F-6A7A-42FD-9338-71FFFD8EA78D}"/>
    <cellStyle name="60% — акцент1 267" xfId="10383" xr:uid="{3661058D-B300-4CD5-A432-4AFA8E81BA45}"/>
    <cellStyle name="60% — акцент1 268" xfId="10403" xr:uid="{7DBEF610-29EB-461D-8464-4C63606A82E1}"/>
    <cellStyle name="60% — акцент1 269" xfId="10423" xr:uid="{91D28A6B-BE66-4476-AE12-4BDCB38D948B}"/>
    <cellStyle name="60% — акцент1 27" xfId="573" xr:uid="{00000000-0005-0000-0000-000056090000}"/>
    <cellStyle name="60% — акцент1 27 2" xfId="5582" xr:uid="{396ED4B9-9563-49DC-9B07-F1C96BCA832B}"/>
    <cellStyle name="60% — акцент1 270" xfId="10443" xr:uid="{A6E5A0AF-C1E3-4456-92BA-34DEAF5AE2B6}"/>
    <cellStyle name="60% — акцент1 271" xfId="10479" xr:uid="{9011C555-34F0-4952-8886-F51E7E5E39F7}"/>
    <cellStyle name="60% — акцент1 272" xfId="10504" xr:uid="{EF5D7689-0ACF-467C-8ACD-27799CD10B9A}"/>
    <cellStyle name="60% — акцент1 273" xfId="10524" xr:uid="{147452B5-22D8-40C3-A5BD-9146BD1E3F77}"/>
    <cellStyle name="60% — акцент1 274" xfId="10544" xr:uid="{F11603CB-9A9B-4B47-8FF2-5E9643DDAB1A}"/>
    <cellStyle name="60% — акцент1 275" xfId="10564" xr:uid="{FA548D42-EAF3-4AD1-A249-6908ED50FCDA}"/>
    <cellStyle name="60% — акцент1 276" xfId="10584" xr:uid="{2FE1B506-C38B-4274-AC0F-8539397EEF11}"/>
    <cellStyle name="60% — акцент1 277" xfId="10604" xr:uid="{D92A9B15-4B8C-46B0-B45C-C0E3AFCF85EC}"/>
    <cellStyle name="60% — акцент1 278" xfId="10624" xr:uid="{60BE68A9-AFC3-4B21-92E0-821BA02F6354}"/>
    <cellStyle name="60% — акцент1 279" xfId="10644" xr:uid="{19E01254-70EE-4700-BC00-BAB12D722F85}"/>
    <cellStyle name="60% — акцент1 28" xfId="593" xr:uid="{00000000-0005-0000-0000-000057090000}"/>
    <cellStyle name="60% — акцент1 28 2" xfId="5602" xr:uid="{F9437590-619A-4CD5-BD92-91B4C498834A}"/>
    <cellStyle name="60% — акцент1 280" xfId="10664" xr:uid="{F2EC18A7-8096-441A-944F-5FF4670AFDAE}"/>
    <cellStyle name="60% — акцент1 281" xfId="10684" xr:uid="{E11BAC38-F122-4324-B4D7-CA990E28F06F}"/>
    <cellStyle name="60% — акцент1 282" xfId="10704" xr:uid="{50CB3AE7-F6EA-45B7-9E4B-36613704AB65}"/>
    <cellStyle name="60% — акцент1 283" xfId="10724" xr:uid="{B56A9746-3C41-47E4-89FB-23A3A8EA49F2}"/>
    <cellStyle name="60% — акцент1 284" xfId="10744" xr:uid="{0312E601-77D0-4ADB-838E-DCF790A76339}"/>
    <cellStyle name="60% — акцент1 285" xfId="10764" xr:uid="{038131F3-7FA3-410E-8F06-3ACF0994A6C2}"/>
    <cellStyle name="60% — акцент1 286" xfId="10784" xr:uid="{7302433F-22DC-4733-BBC4-0990F0EE75F7}"/>
    <cellStyle name="60% — акцент1 287" xfId="10804" xr:uid="{AE1BEBCD-1EA5-4464-96FD-88D1AF3919C4}"/>
    <cellStyle name="60% — акцент1 288" xfId="10824" xr:uid="{90DB99A7-9A78-4BBC-9E76-216B57082CD8}"/>
    <cellStyle name="60% — акцент1 289" xfId="10844" xr:uid="{20793A0F-7A08-41D5-951C-F53EEBF68104}"/>
    <cellStyle name="60% — акцент1 29" xfId="613" xr:uid="{00000000-0005-0000-0000-000058090000}"/>
    <cellStyle name="60% — акцент1 29 2" xfId="5622" xr:uid="{C2152590-3D14-4F6B-837E-4AE0E38588C7}"/>
    <cellStyle name="60% — акцент1 290" xfId="10864" xr:uid="{FC0468E2-6376-4453-A4DB-5DD7D1B6204E}"/>
    <cellStyle name="60% — акцент1 291" xfId="10884" xr:uid="{B89BD5A9-FEEF-4446-919C-FEC4AAFE380F}"/>
    <cellStyle name="60% — акцент1 292" xfId="10904" xr:uid="{B81AF11D-ED95-4209-9FD1-49920B5D21E6}"/>
    <cellStyle name="60% — акцент1 293" xfId="10924" xr:uid="{D0435BE5-E299-47DD-8A40-E75B1357C39A}"/>
    <cellStyle name="60% — акцент1 294" xfId="10944" xr:uid="{B3AAE53B-2830-43EB-9E8F-F73484CAC651}"/>
    <cellStyle name="60% — акцент1 295" xfId="10964" xr:uid="{DBEA41F5-2B09-4DAB-811C-AF855E4E44F6}"/>
    <cellStyle name="60% — акцент1 296" xfId="10984" xr:uid="{F241FD31-8274-4DC4-A905-AB0873B969D7}"/>
    <cellStyle name="60% — акцент1 297" xfId="11004" xr:uid="{B6DABB8C-1ED1-4BD1-808A-3D575D335348}"/>
    <cellStyle name="60% — акцент1 298" xfId="11024" xr:uid="{0B100715-59B8-4DA0-A444-E812328D32F6}"/>
    <cellStyle name="60% — акцент1 299" xfId="11044" xr:uid="{89760C60-093B-4C78-B6A9-546E1E452B9E}"/>
    <cellStyle name="60% — акцент1 3" xfId="93" xr:uid="{00000000-0005-0000-0000-000059090000}"/>
    <cellStyle name="60% — акцент1 3 2" xfId="5102" xr:uid="{F2B0F676-6DFE-435C-9789-9B6697B2C2DD}"/>
    <cellStyle name="60% — акцент1 30" xfId="633" xr:uid="{00000000-0005-0000-0000-00005A090000}"/>
    <cellStyle name="60% — акцент1 30 2" xfId="5642" xr:uid="{F420B65D-1BAB-493E-8E56-B5E3CD10F8A0}"/>
    <cellStyle name="60% — акцент1 300" xfId="11064" xr:uid="{A302C7E1-EC66-41F0-9317-4E29E49741E9}"/>
    <cellStyle name="60% — акцент1 301" xfId="11084" xr:uid="{E44912D3-BAEB-427F-BAF8-659A5C2B3AB2}"/>
    <cellStyle name="60% — акцент1 302" xfId="11104" xr:uid="{1859E399-F285-423C-860A-326EE9A5F4D2}"/>
    <cellStyle name="60% — акцент1 303" xfId="11124" xr:uid="{B1F2AA8D-7850-4390-A566-0B81FC0A5B29}"/>
    <cellStyle name="60% — акцент1 304" xfId="11144" xr:uid="{A13FF802-A008-4AA0-B682-E60A05297B22}"/>
    <cellStyle name="60% — акцент1 305" xfId="11164" xr:uid="{4F2E6C5F-ACAB-4913-8500-2C664D756724}"/>
    <cellStyle name="60% — акцент1 306" xfId="11184" xr:uid="{8BFB7111-864E-4231-BA6F-60EA380CCD8C}"/>
    <cellStyle name="60% — акцент1 307" xfId="11204" xr:uid="{20D8FB48-44D7-4935-BB24-59DAECF92832}"/>
    <cellStyle name="60% — акцент1 308" xfId="11224" xr:uid="{E23FEFFB-66A2-4B27-A9F1-590B1851F0F3}"/>
    <cellStyle name="60% — акцент1 309" xfId="11244" xr:uid="{D45470CC-2061-4302-BB3B-C660417F3BA3}"/>
    <cellStyle name="60% — акцент1 31" xfId="653" xr:uid="{00000000-0005-0000-0000-00005B090000}"/>
    <cellStyle name="60% — акцент1 31 2" xfId="5662" xr:uid="{CA738ACD-4CD8-4EA2-B255-1F277BD96DC9}"/>
    <cellStyle name="60% — акцент1 310" xfId="11264" xr:uid="{A11E8B92-A497-461E-BBD4-BAF25908D175}"/>
    <cellStyle name="60% — акцент1 311" xfId="11284" xr:uid="{A8152752-B3D4-4EDB-A23A-D504D0C94CB4}"/>
    <cellStyle name="60% — акцент1 312" xfId="11304" xr:uid="{ABE531E5-8CDD-4C3A-A64D-5F98F3DDF235}"/>
    <cellStyle name="60% — акцент1 313" xfId="11324" xr:uid="{3EEBA33A-4644-4262-AFD7-0F0FDEECA3C6}"/>
    <cellStyle name="60% — акцент1 314" xfId="11344" xr:uid="{4870CB51-F01E-4483-BFF6-1F82782BDA72}"/>
    <cellStyle name="60% — акцент1 315" xfId="11364" xr:uid="{D8B18705-7CDF-4D1C-96D6-946D97300DB0}"/>
    <cellStyle name="60% — акцент1 316" xfId="11384" xr:uid="{EEE73AAF-146E-4AB9-9315-BC31921846F3}"/>
    <cellStyle name="60% — акцент1 317" xfId="11404" xr:uid="{43AA59E5-9276-453E-A7AF-398A690688C4}"/>
    <cellStyle name="60% — акцент1 318" xfId="11424" xr:uid="{7FC3DA2C-B381-4331-B02E-A63C329F2C7D}"/>
    <cellStyle name="60% — акцент1 319" xfId="11444" xr:uid="{D5F2EB1F-FFE7-4C1D-B2F8-4490C12BF275}"/>
    <cellStyle name="60% — акцент1 32" xfId="673" xr:uid="{00000000-0005-0000-0000-00005C090000}"/>
    <cellStyle name="60% — акцент1 32 2" xfId="5682" xr:uid="{A2D7B27D-78EC-4532-97B9-562787123569}"/>
    <cellStyle name="60% — акцент1 320" xfId="11464" xr:uid="{188A9E44-59ED-489B-B259-4FE297751B05}"/>
    <cellStyle name="60% — акцент1 321" xfId="11484" xr:uid="{B2BBC581-50CC-4424-A579-5314998AA1F7}"/>
    <cellStyle name="60% — акцент1 322" xfId="11504" xr:uid="{DFB82806-E234-4653-8E40-FF6753975D21}"/>
    <cellStyle name="60% — акцент1 323" xfId="11524" xr:uid="{F9F3B550-8A78-4991-A4EC-D5973254F6B4}"/>
    <cellStyle name="60% — акцент1 324" xfId="11544" xr:uid="{B588BBE6-BEFF-4552-824A-5BE41EBE6BF3}"/>
    <cellStyle name="60% — акцент1 325" xfId="11564" xr:uid="{2C6AE1C4-E721-4B23-9FF1-49CD1934745E}"/>
    <cellStyle name="60% — акцент1 326" xfId="11584" xr:uid="{46B80588-9712-461C-B1C4-ADD91F682F6A}"/>
    <cellStyle name="60% — акцент1 327" xfId="11604" xr:uid="{CD93689B-4B10-4415-8C98-33CCB83E4AC9}"/>
    <cellStyle name="60% — акцент1 328" xfId="11624" xr:uid="{39AB4204-D801-4B85-B928-22100244B824}"/>
    <cellStyle name="60% — акцент1 329" xfId="11644" xr:uid="{6F8CA4DD-A9AF-40F6-A61D-53EB05145C8C}"/>
    <cellStyle name="60% — акцент1 33" xfId="693" xr:uid="{00000000-0005-0000-0000-00005D090000}"/>
    <cellStyle name="60% — акцент1 33 2" xfId="5702" xr:uid="{EF737229-00B4-4BBA-8C37-10889217A60A}"/>
    <cellStyle name="60% — акцент1 330" xfId="11664" xr:uid="{840EE94B-A5BF-45BD-8D00-267A2BD6D915}"/>
    <cellStyle name="60% — акцент1 331" xfId="11684" xr:uid="{237CE248-FA02-46B0-920E-56FBC73B2FAC}"/>
    <cellStyle name="60% — акцент1 332" xfId="11704" xr:uid="{67C2CA5C-F3C1-4FFF-B9FF-7EC345E4FF29}"/>
    <cellStyle name="60% — акцент1 333" xfId="11724" xr:uid="{B5DD9A7A-6859-44DA-B0DC-6A7215F3AC28}"/>
    <cellStyle name="60% — акцент1 334" xfId="11744" xr:uid="{8D91F5E4-3FDB-47F6-B7EA-AC68ED146B07}"/>
    <cellStyle name="60% — акцент1 335" xfId="11764" xr:uid="{C55B94A1-103F-4B1F-8EBB-EBCF7F89B9B9}"/>
    <cellStyle name="60% — акцент1 336" xfId="11784" xr:uid="{89C52FAE-1598-4B96-8593-ED3DF09E5E7D}"/>
    <cellStyle name="60% — акцент1 337" xfId="11804" xr:uid="{C07891E3-9D97-4A01-9754-A7E7DB008439}"/>
    <cellStyle name="60% — акцент1 338" xfId="11824" xr:uid="{58987426-F26C-41A5-9644-10017DBCF29B}"/>
    <cellStyle name="60% — акцент1 339" xfId="11844" xr:uid="{84D4E3D5-0F57-49D9-96EC-E12370D6B9D5}"/>
    <cellStyle name="60% — акцент1 34" xfId="713" xr:uid="{00000000-0005-0000-0000-00005E090000}"/>
    <cellStyle name="60% — акцент1 34 2" xfId="5722" xr:uid="{4E66490F-D40F-4EB6-A11A-DA5F8682DEF8}"/>
    <cellStyle name="60% — акцент1 340" xfId="11864" xr:uid="{D5F78255-0F92-4A19-AEAF-CD51900ACA16}"/>
    <cellStyle name="60% — акцент1 341" xfId="11884" xr:uid="{DE54EBA4-40E7-48DC-83BF-D0B656835EA9}"/>
    <cellStyle name="60% — акцент1 342" xfId="11904" xr:uid="{144D1500-E3F1-4A23-A5F7-A9B2E1472CF7}"/>
    <cellStyle name="60% — акцент1 343" xfId="11924" xr:uid="{E0DA49A1-39F6-4CAF-862D-E33B6AD5C4BB}"/>
    <cellStyle name="60% — акцент1 344" xfId="11944" xr:uid="{41ADE5C0-8486-4BF6-B5D5-1A7618216B8A}"/>
    <cellStyle name="60% — акцент1 345" xfId="11964" xr:uid="{433E42E6-5380-418B-BC71-9FEE8B078DDB}"/>
    <cellStyle name="60% — акцент1 346" xfId="11984" xr:uid="{F24844FF-F16E-47D2-A3A2-C74C3FA3008B}"/>
    <cellStyle name="60% — акцент1 347" xfId="12004" xr:uid="{53847B64-52E6-4DD0-91C0-4FBCF5B1F304}"/>
    <cellStyle name="60% — акцент1 348" xfId="12024" xr:uid="{D50DD8F4-87D9-4915-AE92-40A2BBB2D052}"/>
    <cellStyle name="60% — акцент1 349" xfId="12044" xr:uid="{4E05A76E-2617-4CDD-A8FB-F373C067A728}"/>
    <cellStyle name="60% — акцент1 35" xfId="733" xr:uid="{00000000-0005-0000-0000-00005F090000}"/>
    <cellStyle name="60% — акцент1 35 2" xfId="5742" xr:uid="{E4481242-1785-4114-9E1D-6AB77BB25C49}"/>
    <cellStyle name="60% — акцент1 350" xfId="12064" xr:uid="{848B912B-4E01-4D56-9024-3193619E20F5}"/>
    <cellStyle name="60% — акцент1 351" xfId="12084" xr:uid="{E29BE756-E06E-4365-A4CA-47448A836BFF}"/>
    <cellStyle name="60% — акцент1 352" xfId="12104" xr:uid="{540B0DB6-706B-4F14-A232-631943467375}"/>
    <cellStyle name="60% — акцент1 353" xfId="12124" xr:uid="{5C319F91-B0F5-41E6-BE1A-F6848C19C6F9}"/>
    <cellStyle name="60% — акцент1 354" xfId="12144" xr:uid="{3BBA65CD-CAD6-47F4-85A7-781154DB4F82}"/>
    <cellStyle name="60% — акцент1 355" xfId="12164" xr:uid="{1A67DBDA-EB98-469D-A820-8933862E3850}"/>
    <cellStyle name="60% — акцент1 356" xfId="12184" xr:uid="{7A765643-CEDB-483E-A2B3-090A842CD54B}"/>
    <cellStyle name="60% — акцент1 357" xfId="12204" xr:uid="{30412729-2145-403A-90DA-30AD33F923E4}"/>
    <cellStyle name="60% — акцент1 358" xfId="12224" xr:uid="{03ABE747-E965-4E11-AEA3-60ED75A3825B}"/>
    <cellStyle name="60% — акцент1 359" xfId="12244" xr:uid="{9020C440-A7F0-4874-9B89-0AD564DBCA79}"/>
    <cellStyle name="60% — акцент1 36" xfId="753" xr:uid="{00000000-0005-0000-0000-000060090000}"/>
    <cellStyle name="60% — акцент1 36 2" xfId="5762" xr:uid="{168D7DD4-FF87-421C-8B46-2D7638EAB236}"/>
    <cellStyle name="60% — акцент1 360" xfId="12264" xr:uid="{397F85F8-0A81-41B6-BBF5-CEACBFEB8DDB}"/>
    <cellStyle name="60% — акцент1 361" xfId="12284" xr:uid="{E81AE667-DB56-4122-948D-82F8A1822CD9}"/>
    <cellStyle name="60% — акцент1 362" xfId="12304" xr:uid="{B7E6AC0C-6CAD-47C9-9A5F-D86D712364CD}"/>
    <cellStyle name="60% — акцент1 363" xfId="12324" xr:uid="{C7047A6B-55C1-490E-A658-9226322F72D6}"/>
    <cellStyle name="60% — акцент1 364" xfId="12344" xr:uid="{220DD374-52FC-4F6D-BD2A-06546A5B44A2}"/>
    <cellStyle name="60% — акцент1 365" xfId="12364" xr:uid="{53C1EF8B-AC10-4B15-BF3A-F795325B36DC}"/>
    <cellStyle name="60% — акцент1 366" xfId="5078" xr:uid="{2621DE83-AC94-430F-B879-B86B1E3F906C}"/>
    <cellStyle name="60% — акцент1 37" xfId="773" xr:uid="{00000000-0005-0000-0000-000061090000}"/>
    <cellStyle name="60% — акцент1 37 2" xfId="5782" xr:uid="{AD23CD7B-E0A6-491F-96C5-79B1101FB6A1}"/>
    <cellStyle name="60% — акцент1 38" xfId="793" xr:uid="{00000000-0005-0000-0000-000062090000}"/>
    <cellStyle name="60% — акцент1 38 2" xfId="5802" xr:uid="{3C2B213C-5C57-42BF-A342-E33F9712BDA4}"/>
    <cellStyle name="60% — акцент1 39" xfId="813" xr:uid="{00000000-0005-0000-0000-000063090000}"/>
    <cellStyle name="60% — акцент1 39 2" xfId="5822" xr:uid="{AA04E206-23CD-40D0-89AA-C9FC5BCF60B0}"/>
    <cellStyle name="60% — акцент1 4" xfId="113" xr:uid="{00000000-0005-0000-0000-000064090000}"/>
    <cellStyle name="60% — акцент1 4 2" xfId="5122" xr:uid="{C20D7313-AF94-4E1F-B2DA-94AF2ED24179}"/>
    <cellStyle name="60% — акцент1 40" xfId="833" xr:uid="{00000000-0005-0000-0000-000065090000}"/>
    <cellStyle name="60% — акцент1 40 2" xfId="5842" xr:uid="{872E39B0-CD71-4B8C-A20C-CF80C505927C}"/>
    <cellStyle name="60% — акцент1 41" xfId="853" xr:uid="{00000000-0005-0000-0000-000066090000}"/>
    <cellStyle name="60% — акцент1 41 2" xfId="5862" xr:uid="{9459FCD9-83A5-4F55-9E3C-BA79BEDC7EC3}"/>
    <cellStyle name="60% — акцент1 42" xfId="873" xr:uid="{00000000-0005-0000-0000-000067090000}"/>
    <cellStyle name="60% — акцент1 42 2" xfId="5882" xr:uid="{7380B1AA-99A5-4AAE-B2FB-79DD6B1B5B46}"/>
    <cellStyle name="60% — акцент1 43" xfId="893" xr:uid="{00000000-0005-0000-0000-000068090000}"/>
    <cellStyle name="60% — акцент1 43 2" xfId="5902" xr:uid="{C0687658-05F0-41F2-94A7-E1D8CDAE32F4}"/>
    <cellStyle name="60% — акцент1 44" xfId="913" xr:uid="{00000000-0005-0000-0000-000069090000}"/>
    <cellStyle name="60% — акцент1 44 2" xfId="5922" xr:uid="{2398C76F-7959-44FC-8A66-BD4485F6B62C}"/>
    <cellStyle name="60% — акцент1 45" xfId="933" xr:uid="{00000000-0005-0000-0000-00006A090000}"/>
    <cellStyle name="60% — акцент1 45 2" xfId="5942" xr:uid="{E311BC1F-F0E3-4906-9695-6FA34A799507}"/>
    <cellStyle name="60% — акцент1 46" xfId="953" xr:uid="{00000000-0005-0000-0000-00006B090000}"/>
    <cellStyle name="60% — акцент1 46 2" xfId="5962" xr:uid="{CA7B43A2-6C76-4240-9A13-33DD14966349}"/>
    <cellStyle name="60% — акцент1 47" xfId="973" xr:uid="{00000000-0005-0000-0000-00006C090000}"/>
    <cellStyle name="60% — акцент1 47 2" xfId="5982" xr:uid="{18092FF2-3A64-4941-BF1B-61092DFAB839}"/>
    <cellStyle name="60% — акцент1 48" xfId="993" xr:uid="{00000000-0005-0000-0000-00006D090000}"/>
    <cellStyle name="60% — акцент1 48 2" xfId="6002" xr:uid="{F0C7E577-75A2-4606-935B-FA7EF5B87003}"/>
    <cellStyle name="60% — акцент1 49" xfId="1013" xr:uid="{00000000-0005-0000-0000-00006E090000}"/>
    <cellStyle name="60% — акцент1 49 2" xfId="6022" xr:uid="{266782A8-16A6-4418-BDB1-4BC9029BAED6}"/>
    <cellStyle name="60% — акцент1 5" xfId="133" xr:uid="{00000000-0005-0000-0000-00006F090000}"/>
    <cellStyle name="60% — акцент1 5 2" xfId="5142" xr:uid="{46CB33C9-5CE0-4851-B680-93A2AB01508A}"/>
    <cellStyle name="60% — акцент1 50" xfId="1033" xr:uid="{00000000-0005-0000-0000-000070090000}"/>
    <cellStyle name="60% — акцент1 50 2" xfId="6042" xr:uid="{944AF018-3A30-4D4A-BAF6-22459908C546}"/>
    <cellStyle name="60% — акцент1 51" xfId="1053" xr:uid="{00000000-0005-0000-0000-000071090000}"/>
    <cellStyle name="60% — акцент1 51 2" xfId="6062" xr:uid="{1C157222-EF03-4E05-A5EC-D5880CDB3395}"/>
    <cellStyle name="60% — акцент1 52" xfId="1073" xr:uid="{00000000-0005-0000-0000-000072090000}"/>
    <cellStyle name="60% — акцент1 52 2" xfId="6082" xr:uid="{CB456678-D306-45C5-86B5-C35080BEE7B3}"/>
    <cellStyle name="60% — акцент1 53" xfId="1093" xr:uid="{00000000-0005-0000-0000-000073090000}"/>
    <cellStyle name="60% — акцент1 53 2" xfId="6102" xr:uid="{80590F2C-A121-4F01-BB0E-07657AA9DD26}"/>
    <cellStyle name="60% — акцент1 54" xfId="1113" xr:uid="{00000000-0005-0000-0000-000074090000}"/>
    <cellStyle name="60% — акцент1 54 2" xfId="6122" xr:uid="{3640C057-2C94-416C-A8D7-8FCA995B36B2}"/>
    <cellStyle name="60% — акцент1 55" xfId="1133" xr:uid="{00000000-0005-0000-0000-000075090000}"/>
    <cellStyle name="60% — акцент1 55 2" xfId="6142" xr:uid="{27D54C72-64A1-4668-8815-9D7217FEBD0F}"/>
    <cellStyle name="60% — акцент1 56" xfId="1153" xr:uid="{00000000-0005-0000-0000-000076090000}"/>
    <cellStyle name="60% — акцент1 56 2" xfId="6162" xr:uid="{4F714D41-4D49-4C2D-B09C-ADCE74FA65B9}"/>
    <cellStyle name="60% — акцент1 57" xfId="1173" xr:uid="{00000000-0005-0000-0000-000077090000}"/>
    <cellStyle name="60% — акцент1 57 2" xfId="6182" xr:uid="{8AE76AB3-FA3C-42DF-B7CD-38DD1519EA42}"/>
    <cellStyle name="60% — акцент1 58" xfId="1193" xr:uid="{00000000-0005-0000-0000-000078090000}"/>
    <cellStyle name="60% — акцент1 58 2" xfId="6202" xr:uid="{6E9CD9C9-12A7-4D63-A34D-C10DDBF5E897}"/>
    <cellStyle name="60% — акцент1 59" xfId="1213" xr:uid="{00000000-0005-0000-0000-000079090000}"/>
    <cellStyle name="60% — акцент1 59 2" xfId="6222" xr:uid="{4254D577-85AA-42EE-BF50-A2E18B98CAFA}"/>
    <cellStyle name="60% — акцент1 6" xfId="153" xr:uid="{00000000-0005-0000-0000-00007A090000}"/>
    <cellStyle name="60% — акцент1 6 2" xfId="5162" xr:uid="{318814F9-1E0F-4B3B-8EB9-282F9FBBA778}"/>
    <cellStyle name="60% — акцент1 60" xfId="1233" xr:uid="{00000000-0005-0000-0000-00007B090000}"/>
    <cellStyle name="60% — акцент1 60 2" xfId="6242" xr:uid="{42BC1CC8-042F-4963-B73A-ABB5ACDEFAE7}"/>
    <cellStyle name="60% — акцент1 61" xfId="1253" xr:uid="{00000000-0005-0000-0000-00007C090000}"/>
    <cellStyle name="60% — акцент1 61 2" xfId="6262" xr:uid="{BE5891BC-5BA8-4AF0-8299-BAA65AF3FE1D}"/>
    <cellStyle name="60% — акцент1 62" xfId="1273" xr:uid="{00000000-0005-0000-0000-00007D090000}"/>
    <cellStyle name="60% — акцент1 62 2" xfId="6282" xr:uid="{FC14FBA8-6F25-4BE7-B3C8-0423CCFDF94E}"/>
    <cellStyle name="60% — акцент1 63" xfId="1293" xr:uid="{00000000-0005-0000-0000-00007E090000}"/>
    <cellStyle name="60% — акцент1 63 2" xfId="6302" xr:uid="{522C1F81-3DAE-4606-B208-0B87053F12FA}"/>
    <cellStyle name="60% — акцент1 64" xfId="1313" xr:uid="{00000000-0005-0000-0000-00007F090000}"/>
    <cellStyle name="60% — акцент1 64 2" xfId="6322" xr:uid="{295C195C-D483-49EB-94D7-394109151E9F}"/>
    <cellStyle name="60% — акцент1 65" xfId="1333" xr:uid="{00000000-0005-0000-0000-000080090000}"/>
    <cellStyle name="60% — акцент1 65 2" xfId="6342" xr:uid="{5DDF5BEE-8FF9-4CFE-8810-2135DFD5F503}"/>
    <cellStyle name="60% — акцент1 66" xfId="1353" xr:uid="{00000000-0005-0000-0000-000081090000}"/>
    <cellStyle name="60% — акцент1 66 2" xfId="6362" xr:uid="{38E3F797-30B5-45BE-8FC7-F739928CAC91}"/>
    <cellStyle name="60% — акцент1 67" xfId="1373" xr:uid="{00000000-0005-0000-0000-000082090000}"/>
    <cellStyle name="60% — акцент1 67 2" xfId="6382" xr:uid="{3FCE188E-BA59-4D49-AF2B-D23BB8443DE5}"/>
    <cellStyle name="60% — акцент1 68" xfId="1393" xr:uid="{00000000-0005-0000-0000-000083090000}"/>
    <cellStyle name="60% — акцент1 68 2" xfId="6402" xr:uid="{DA869726-D4E4-466B-BA18-DBBA7544653B}"/>
    <cellStyle name="60% — акцент1 69" xfId="1413" xr:uid="{00000000-0005-0000-0000-000084090000}"/>
    <cellStyle name="60% — акцент1 69 2" xfId="6422" xr:uid="{73A4AE80-BFFD-4A26-BDB5-F5C6EC2FD89E}"/>
    <cellStyle name="60% — акцент1 7" xfId="173" xr:uid="{00000000-0005-0000-0000-000085090000}"/>
    <cellStyle name="60% — акцент1 7 2" xfId="5182" xr:uid="{B76FBDE1-E090-47D9-93A7-786D5DFF0D88}"/>
    <cellStyle name="60% — акцент1 70" xfId="1433" xr:uid="{00000000-0005-0000-0000-000086090000}"/>
    <cellStyle name="60% — акцент1 70 2" xfId="6442" xr:uid="{4B82575B-C79F-48EF-9A81-A13133706D97}"/>
    <cellStyle name="60% — акцент1 71" xfId="1453" xr:uid="{00000000-0005-0000-0000-000087090000}"/>
    <cellStyle name="60% — акцент1 71 2" xfId="6462" xr:uid="{A90DEE52-2ED5-49D6-9F32-F43E4974EB53}"/>
    <cellStyle name="60% — акцент1 72" xfId="1473" xr:uid="{00000000-0005-0000-0000-000088090000}"/>
    <cellStyle name="60% — акцент1 72 2" xfId="6482" xr:uid="{DCCB6533-CD12-415A-B55D-65E625E10D56}"/>
    <cellStyle name="60% — акцент1 73" xfId="1493" xr:uid="{00000000-0005-0000-0000-000089090000}"/>
    <cellStyle name="60% — акцент1 73 2" xfId="6502" xr:uid="{7A09AF74-6530-4AF1-89A4-04EE344E7031}"/>
    <cellStyle name="60% — акцент1 74" xfId="1513" xr:uid="{00000000-0005-0000-0000-00008A090000}"/>
    <cellStyle name="60% — акцент1 74 2" xfId="6522" xr:uid="{C256D77E-6E99-4FA7-83BC-B1FCBC2E4AF7}"/>
    <cellStyle name="60% — акцент1 75" xfId="1533" xr:uid="{00000000-0005-0000-0000-00008B090000}"/>
    <cellStyle name="60% — акцент1 75 2" xfId="6542" xr:uid="{586708F1-4CB9-4A25-9757-BC3FB484EAE9}"/>
    <cellStyle name="60% — акцент1 76" xfId="1553" xr:uid="{00000000-0005-0000-0000-00008C090000}"/>
    <cellStyle name="60% — акцент1 76 2" xfId="6562" xr:uid="{BA7A11A2-0289-471D-BE44-AB94056640EE}"/>
    <cellStyle name="60% — акцент1 77" xfId="1573" xr:uid="{00000000-0005-0000-0000-00008D090000}"/>
    <cellStyle name="60% — акцент1 77 2" xfId="6582" xr:uid="{BD04FD30-A104-42E7-8032-D1317280A666}"/>
    <cellStyle name="60% — акцент1 78" xfId="1593" xr:uid="{00000000-0005-0000-0000-00008E090000}"/>
    <cellStyle name="60% — акцент1 78 2" xfId="6602" xr:uid="{0AB58F9D-FCAC-4A92-AECB-AA9739F2A4C2}"/>
    <cellStyle name="60% — акцент1 79" xfId="1613" xr:uid="{00000000-0005-0000-0000-00008F090000}"/>
    <cellStyle name="60% — акцент1 79 2" xfId="6622" xr:uid="{F8EABB8F-657B-4CA3-A56F-BE63BEAF4DE2}"/>
    <cellStyle name="60% — акцент1 8" xfId="193" xr:uid="{00000000-0005-0000-0000-000090090000}"/>
    <cellStyle name="60% — акцент1 8 2" xfId="5202" xr:uid="{2EB32F01-0A65-400C-9C24-7098381447A8}"/>
    <cellStyle name="60% — акцент1 80" xfId="1633" xr:uid="{00000000-0005-0000-0000-000091090000}"/>
    <cellStyle name="60% — акцент1 80 2" xfId="6642" xr:uid="{3BE2AF96-98D4-40A9-9C76-7B085D3D91D9}"/>
    <cellStyle name="60% — акцент1 81" xfId="1653" xr:uid="{00000000-0005-0000-0000-000092090000}"/>
    <cellStyle name="60% — акцент1 81 2" xfId="6662" xr:uid="{CFEA6AC3-06AB-4FA3-A90B-4FB47AABF227}"/>
    <cellStyle name="60% — акцент1 82" xfId="1673" xr:uid="{00000000-0005-0000-0000-000093090000}"/>
    <cellStyle name="60% — акцент1 82 2" xfId="6682" xr:uid="{6E119BD3-199A-46EF-9FAB-BCFE70FC2EC4}"/>
    <cellStyle name="60% — акцент1 83" xfId="1693" xr:uid="{00000000-0005-0000-0000-000094090000}"/>
    <cellStyle name="60% — акцент1 83 2" xfId="6702" xr:uid="{946AA10B-DFFD-4B81-A745-3C22B511E9A5}"/>
    <cellStyle name="60% — акцент1 84" xfId="1713" xr:uid="{00000000-0005-0000-0000-000095090000}"/>
    <cellStyle name="60% — акцент1 84 2" xfId="6722" xr:uid="{281727DB-06BF-4600-8845-15621D37B2A7}"/>
    <cellStyle name="60% — акцент1 85" xfId="1733" xr:uid="{00000000-0005-0000-0000-000096090000}"/>
    <cellStyle name="60% — акцент1 85 2" xfId="6742" xr:uid="{668E7EF1-BAEF-482D-AAB7-C50BDEE0A55D}"/>
    <cellStyle name="60% — акцент1 86" xfId="1753" xr:uid="{00000000-0005-0000-0000-000097090000}"/>
    <cellStyle name="60% — акцент1 86 2" xfId="6762" xr:uid="{24583415-7101-46C7-96E8-B34EF46FFFE8}"/>
    <cellStyle name="60% — акцент1 87" xfId="1773" xr:uid="{00000000-0005-0000-0000-000098090000}"/>
    <cellStyle name="60% — акцент1 87 2" xfId="6782" xr:uid="{594EF027-5527-4D96-B6C4-E84684E74550}"/>
    <cellStyle name="60% — акцент1 88" xfId="1793" xr:uid="{00000000-0005-0000-0000-000099090000}"/>
    <cellStyle name="60% — акцент1 88 2" xfId="6802" xr:uid="{77760F2A-A58A-496F-8A7E-96847593D89B}"/>
    <cellStyle name="60% — акцент1 89" xfId="1813" xr:uid="{00000000-0005-0000-0000-00009A090000}"/>
    <cellStyle name="60% — акцент1 89 2" xfId="6822" xr:uid="{EAD7FF86-2BB4-453E-BDA8-14DF4857BE8E}"/>
    <cellStyle name="60% — акцент1 9" xfId="213" xr:uid="{00000000-0005-0000-0000-00009B090000}"/>
    <cellStyle name="60% — акцент1 9 2" xfId="5222" xr:uid="{069A1A36-CB8D-42F6-BE56-0EE7A20A7927}"/>
    <cellStyle name="60% — акцент1 90" xfId="1833" xr:uid="{00000000-0005-0000-0000-00009C090000}"/>
    <cellStyle name="60% — акцент1 90 2" xfId="6842" xr:uid="{9C01EE2B-DF04-4ECD-8C96-7E6E2087115E}"/>
    <cellStyle name="60% — акцент1 91" xfId="1853" xr:uid="{00000000-0005-0000-0000-00009D090000}"/>
    <cellStyle name="60% — акцент1 91 2" xfId="6862" xr:uid="{0A3246FD-0175-4D25-86D9-C0F213348DC7}"/>
    <cellStyle name="60% — акцент1 92" xfId="1873" xr:uid="{00000000-0005-0000-0000-00009E090000}"/>
    <cellStyle name="60% — акцент1 92 2" xfId="6882" xr:uid="{35EE3D6B-FA7A-4A53-AD7E-3BD6BB7369FC}"/>
    <cellStyle name="60% — акцент1 93" xfId="1893" xr:uid="{00000000-0005-0000-0000-00009F090000}"/>
    <cellStyle name="60% — акцент1 93 2" xfId="6902" xr:uid="{3A717FFD-1ADA-4535-89C4-CC3D1DBAEDC1}"/>
    <cellStyle name="60% — акцент1 94" xfId="1913" xr:uid="{00000000-0005-0000-0000-0000A0090000}"/>
    <cellStyle name="60% — акцент1 94 2" xfId="6922" xr:uid="{EB3B1331-F107-40F0-83FF-FD5F23B995A0}"/>
    <cellStyle name="60% — акцент1 95" xfId="1933" xr:uid="{00000000-0005-0000-0000-0000A1090000}"/>
    <cellStyle name="60% — акцент1 95 2" xfId="6942" xr:uid="{00EBEFEF-D7E7-483F-9318-6BFD595B6506}"/>
    <cellStyle name="60% — акцент1 96" xfId="1953" xr:uid="{00000000-0005-0000-0000-0000A2090000}"/>
    <cellStyle name="60% — акцент1 96 2" xfId="6962" xr:uid="{C7E32CF3-9B74-4F9D-A08F-090BCBBF2F63}"/>
    <cellStyle name="60% — акцент1 97" xfId="1973" xr:uid="{00000000-0005-0000-0000-0000A3090000}"/>
    <cellStyle name="60% — акцент1 97 2" xfId="6982" xr:uid="{AC3C9F11-8BC8-4046-BB54-9AD39435132B}"/>
    <cellStyle name="60% — акцент1 98" xfId="1993" xr:uid="{00000000-0005-0000-0000-0000A4090000}"/>
    <cellStyle name="60% — акцент1 98 2" xfId="7002" xr:uid="{FF8F5486-FEB9-4D7E-823D-77D5739827AE}"/>
    <cellStyle name="60% — акцент1 99" xfId="2013" xr:uid="{00000000-0005-0000-0000-0000A5090000}"/>
    <cellStyle name="60% — акцент1 99 2" xfId="7022" xr:uid="{337B9100-C053-463A-B139-FB67B132B788}"/>
    <cellStyle name="60% — акцент2" xfId="14" builtinId="36" customBuiltin="1"/>
    <cellStyle name="60% — акцент2 10" xfId="236" xr:uid="{00000000-0005-0000-0000-0000A7090000}"/>
    <cellStyle name="60% — акцент2 10 2" xfId="5245" xr:uid="{0F4C3D7C-44B4-4D35-9CD4-DAC43C4B950E}"/>
    <cellStyle name="60% — акцент2 100" xfId="2036" xr:uid="{00000000-0005-0000-0000-0000A8090000}"/>
    <cellStyle name="60% — акцент2 100 2" xfId="7045" xr:uid="{1910E166-0D4D-4C50-82C8-0CFE8446672A}"/>
    <cellStyle name="60% — акцент2 101" xfId="2056" xr:uid="{00000000-0005-0000-0000-0000A9090000}"/>
    <cellStyle name="60% — акцент2 101 2" xfId="7065" xr:uid="{A8534194-2920-45D4-BD9E-223269620F32}"/>
    <cellStyle name="60% — акцент2 102" xfId="2076" xr:uid="{00000000-0005-0000-0000-0000AA090000}"/>
    <cellStyle name="60% — акцент2 102 2" xfId="7085" xr:uid="{BEACFDA5-8D63-47B3-AA00-4102A1B21B46}"/>
    <cellStyle name="60% — акцент2 103" xfId="2096" xr:uid="{00000000-0005-0000-0000-0000AB090000}"/>
    <cellStyle name="60% — акцент2 103 2" xfId="7105" xr:uid="{415A987B-9DAD-43EE-82ED-028AE5505EBA}"/>
    <cellStyle name="60% — акцент2 104" xfId="2116" xr:uid="{00000000-0005-0000-0000-0000AC090000}"/>
    <cellStyle name="60% — акцент2 104 2" xfId="7125" xr:uid="{BF90ED45-D8C3-4929-B387-5359FEF0B1EF}"/>
    <cellStyle name="60% — акцент2 105" xfId="2136" xr:uid="{00000000-0005-0000-0000-0000AD090000}"/>
    <cellStyle name="60% — акцент2 105 2" xfId="7145" xr:uid="{CE3B3A8B-9160-426B-A7A4-321F3749C321}"/>
    <cellStyle name="60% — акцент2 106" xfId="2156" xr:uid="{00000000-0005-0000-0000-0000AE090000}"/>
    <cellStyle name="60% — акцент2 106 2" xfId="7165" xr:uid="{CC952A50-6BB0-47FA-B8C3-CDF1CE824D96}"/>
    <cellStyle name="60% — акцент2 107" xfId="2176" xr:uid="{00000000-0005-0000-0000-0000AF090000}"/>
    <cellStyle name="60% — акцент2 107 2" xfId="7185" xr:uid="{396FBDF2-FF69-4EF0-962A-672C60AF4CCD}"/>
    <cellStyle name="60% — акцент2 108" xfId="2196" xr:uid="{00000000-0005-0000-0000-0000B0090000}"/>
    <cellStyle name="60% — акцент2 108 2" xfId="7205" xr:uid="{9FF82226-5CD1-425A-B75B-97523FA2360E}"/>
    <cellStyle name="60% — акцент2 109" xfId="2216" xr:uid="{00000000-0005-0000-0000-0000B1090000}"/>
    <cellStyle name="60% — акцент2 109 2" xfId="7225" xr:uid="{959FA21B-A192-462A-BAE1-699B3FEFEB6B}"/>
    <cellStyle name="60% — акцент2 11" xfId="256" xr:uid="{00000000-0005-0000-0000-0000B2090000}"/>
    <cellStyle name="60% — акцент2 11 2" xfId="5265" xr:uid="{434BC502-0E50-427C-9CCD-615005634C01}"/>
    <cellStyle name="60% — акцент2 110" xfId="2236" xr:uid="{00000000-0005-0000-0000-0000B3090000}"/>
    <cellStyle name="60% — акцент2 110 2" xfId="7245" xr:uid="{AF680A56-2ABF-4D84-BACE-1BC2370B2992}"/>
    <cellStyle name="60% — акцент2 111" xfId="2256" xr:uid="{00000000-0005-0000-0000-0000B4090000}"/>
    <cellStyle name="60% — акцент2 111 2" xfId="7265" xr:uid="{8DD91547-B1DC-4B8E-A9B2-F94F32634937}"/>
    <cellStyle name="60% — акцент2 112" xfId="2276" xr:uid="{00000000-0005-0000-0000-0000B5090000}"/>
    <cellStyle name="60% — акцент2 112 2" xfId="7285" xr:uid="{ECD1AE43-3BB3-4264-BE58-A1A4D6BFC623}"/>
    <cellStyle name="60% — акцент2 113" xfId="2296" xr:uid="{00000000-0005-0000-0000-0000B6090000}"/>
    <cellStyle name="60% — акцент2 113 2" xfId="7305" xr:uid="{B9839CD1-C36D-4EAF-BCB7-4A6D2A1AABBF}"/>
    <cellStyle name="60% — акцент2 114" xfId="2316" xr:uid="{00000000-0005-0000-0000-0000B7090000}"/>
    <cellStyle name="60% — акцент2 114 2" xfId="7325" xr:uid="{CA9331EC-8DCB-49D7-9B4E-D3B352E1AC2B}"/>
    <cellStyle name="60% — акцент2 115" xfId="2336" xr:uid="{00000000-0005-0000-0000-0000B8090000}"/>
    <cellStyle name="60% — акцент2 115 2" xfId="7345" xr:uid="{96A33885-1E4C-44CC-8B80-D9422BD94F45}"/>
    <cellStyle name="60% — акцент2 116" xfId="2356" xr:uid="{00000000-0005-0000-0000-0000B9090000}"/>
    <cellStyle name="60% — акцент2 116 2" xfId="7365" xr:uid="{9DBB8C8F-0A19-4625-A2C0-9DC424BB0F82}"/>
    <cellStyle name="60% — акцент2 117" xfId="2376" xr:uid="{00000000-0005-0000-0000-0000BA090000}"/>
    <cellStyle name="60% — акцент2 117 2" xfId="7385" xr:uid="{1DA6821D-2741-488F-81B0-23C95AD71951}"/>
    <cellStyle name="60% — акцент2 118" xfId="2396" xr:uid="{00000000-0005-0000-0000-0000BB090000}"/>
    <cellStyle name="60% — акцент2 118 2" xfId="7405" xr:uid="{A6FB0AF7-8E2D-4B74-BAF4-2DE9CF1FCB03}"/>
    <cellStyle name="60% — акцент2 119" xfId="2416" xr:uid="{00000000-0005-0000-0000-0000BC090000}"/>
    <cellStyle name="60% — акцент2 119 2" xfId="7425" xr:uid="{72E43536-ECE5-4F35-98B0-F308B5B38FE9}"/>
    <cellStyle name="60% — акцент2 12" xfId="276" xr:uid="{00000000-0005-0000-0000-0000BD090000}"/>
    <cellStyle name="60% — акцент2 12 2" xfId="5285" xr:uid="{276468D8-28BB-4B4E-86F1-1847C0B4FEF9}"/>
    <cellStyle name="60% — акцент2 120" xfId="2436" xr:uid="{00000000-0005-0000-0000-0000BE090000}"/>
    <cellStyle name="60% — акцент2 120 2" xfId="7445" xr:uid="{B580E885-34A1-4AA7-A63A-DA6D1C3ED2CF}"/>
    <cellStyle name="60% — акцент2 121" xfId="2456" xr:uid="{00000000-0005-0000-0000-0000BF090000}"/>
    <cellStyle name="60% — акцент2 121 2" xfId="7465" xr:uid="{43C63CC9-8DC3-4460-9328-5769CD9D7864}"/>
    <cellStyle name="60% — акцент2 122" xfId="2476" xr:uid="{00000000-0005-0000-0000-0000C0090000}"/>
    <cellStyle name="60% — акцент2 122 2" xfId="7485" xr:uid="{2E4236B3-80E0-4728-A419-8F5DC9EC9F5A}"/>
    <cellStyle name="60% — акцент2 123" xfId="2496" xr:uid="{00000000-0005-0000-0000-0000C1090000}"/>
    <cellStyle name="60% — акцент2 123 2" xfId="7505" xr:uid="{8830E410-32D8-4BB0-84AF-7DD4559E002A}"/>
    <cellStyle name="60% — акцент2 124" xfId="2516" xr:uid="{00000000-0005-0000-0000-0000C2090000}"/>
    <cellStyle name="60% — акцент2 124 2" xfId="7525" xr:uid="{88C8722F-1A0E-4D72-A399-C9AF36D91E7F}"/>
    <cellStyle name="60% — акцент2 125" xfId="2536" xr:uid="{00000000-0005-0000-0000-0000C3090000}"/>
    <cellStyle name="60% — акцент2 125 2" xfId="7545" xr:uid="{BD33511E-F4BE-49BE-88B4-030BEB198D16}"/>
    <cellStyle name="60% — акцент2 126" xfId="2556" xr:uid="{00000000-0005-0000-0000-0000C4090000}"/>
    <cellStyle name="60% — акцент2 126 2" xfId="7565" xr:uid="{858E0191-8F08-4DA5-8A61-39526AEE88B0}"/>
    <cellStyle name="60% — акцент2 127" xfId="2576" xr:uid="{00000000-0005-0000-0000-0000C5090000}"/>
    <cellStyle name="60% — акцент2 127 2" xfId="7585" xr:uid="{BC29D2F4-468B-4EC2-92DC-FFF6307BC127}"/>
    <cellStyle name="60% — акцент2 128" xfId="2596" xr:uid="{00000000-0005-0000-0000-0000C6090000}"/>
    <cellStyle name="60% — акцент2 128 2" xfId="7605" xr:uid="{2AAAE193-53FD-464A-A095-607E22CD216B}"/>
    <cellStyle name="60% — акцент2 129" xfId="2616" xr:uid="{00000000-0005-0000-0000-0000C7090000}"/>
    <cellStyle name="60% — акцент2 129 2" xfId="7625" xr:uid="{334DF8EA-3858-4860-B9D3-2A8D5D33EEE8}"/>
    <cellStyle name="60% — акцент2 13" xfId="296" xr:uid="{00000000-0005-0000-0000-0000C8090000}"/>
    <cellStyle name="60% — акцент2 13 2" xfId="5305" xr:uid="{1D102AF5-0515-4C23-BA5B-05E8465F06EE}"/>
    <cellStyle name="60% — акцент2 130" xfId="2636" xr:uid="{00000000-0005-0000-0000-0000C9090000}"/>
    <cellStyle name="60% — акцент2 130 2" xfId="7645" xr:uid="{459EB4DA-99DE-4006-919B-72FCFA56A0FB}"/>
    <cellStyle name="60% — акцент2 131" xfId="2656" xr:uid="{00000000-0005-0000-0000-0000CA090000}"/>
    <cellStyle name="60% — акцент2 131 2" xfId="7665" xr:uid="{A815CED5-D9ED-40A3-BCE0-E22646751403}"/>
    <cellStyle name="60% — акцент2 132" xfId="2676" xr:uid="{00000000-0005-0000-0000-0000CB090000}"/>
    <cellStyle name="60% — акцент2 132 2" xfId="7685" xr:uid="{B76A6516-E4DE-4010-A964-6DC19D4CFA04}"/>
    <cellStyle name="60% — акцент2 133" xfId="2696" xr:uid="{00000000-0005-0000-0000-0000CC090000}"/>
    <cellStyle name="60% — акцент2 133 2" xfId="7705" xr:uid="{8187A75B-78B8-4380-A17A-4E93B7ED1D17}"/>
    <cellStyle name="60% — акцент2 134" xfId="2716" xr:uid="{00000000-0005-0000-0000-0000CD090000}"/>
    <cellStyle name="60% — акцент2 134 2" xfId="7725" xr:uid="{8C4F116B-1491-40BE-99C6-9C62A13BED9B}"/>
    <cellStyle name="60% — акцент2 135" xfId="2736" xr:uid="{00000000-0005-0000-0000-0000CE090000}"/>
    <cellStyle name="60% — акцент2 135 2" xfId="7745" xr:uid="{CE04445C-E3CA-4A56-A759-CB40D96CF110}"/>
    <cellStyle name="60% — акцент2 136" xfId="2756" xr:uid="{00000000-0005-0000-0000-0000CF090000}"/>
    <cellStyle name="60% — акцент2 136 2" xfId="7765" xr:uid="{4F591158-FB04-4B4C-BD26-BCD4FF4D3BD9}"/>
    <cellStyle name="60% — акцент2 137" xfId="2777" xr:uid="{00000000-0005-0000-0000-0000D0090000}"/>
    <cellStyle name="60% — акцент2 137 2" xfId="7786" xr:uid="{D7253AC5-AB43-47D6-8357-629BA2693E51}"/>
    <cellStyle name="60% — акцент2 138" xfId="2797" xr:uid="{00000000-0005-0000-0000-0000D1090000}"/>
    <cellStyle name="60% — акцент2 138 2" xfId="7806" xr:uid="{6AD4E6B4-336F-47B5-82A0-597BE932A83D}"/>
    <cellStyle name="60% — акцент2 139" xfId="2817" xr:uid="{00000000-0005-0000-0000-0000D2090000}"/>
    <cellStyle name="60% — акцент2 139 2" xfId="7826" xr:uid="{442C0D3B-68B1-4F95-AB3D-817F7974552A}"/>
    <cellStyle name="60% — акцент2 14" xfId="316" xr:uid="{00000000-0005-0000-0000-0000D3090000}"/>
    <cellStyle name="60% — акцент2 14 2" xfId="5325" xr:uid="{CB3447CA-4A64-47B3-8074-7908BB99E61B}"/>
    <cellStyle name="60% — акцент2 140" xfId="2837" xr:uid="{00000000-0005-0000-0000-0000D4090000}"/>
    <cellStyle name="60% — акцент2 140 2" xfId="7846" xr:uid="{6B54EBA3-0C24-454B-9E69-B067AFAA3BEB}"/>
    <cellStyle name="60% — акцент2 141" xfId="2857" xr:uid="{00000000-0005-0000-0000-0000D5090000}"/>
    <cellStyle name="60% — акцент2 141 2" xfId="7866" xr:uid="{E9C9E2B6-E7C5-42C8-A884-A1BF886353CD}"/>
    <cellStyle name="60% — акцент2 142" xfId="2877" xr:uid="{00000000-0005-0000-0000-0000D6090000}"/>
    <cellStyle name="60% — акцент2 142 2" xfId="7886" xr:uid="{FDBE738D-D4F7-4219-8C9A-4A36552793E0}"/>
    <cellStyle name="60% — акцент2 143" xfId="2897" xr:uid="{00000000-0005-0000-0000-0000D7090000}"/>
    <cellStyle name="60% — акцент2 143 2" xfId="7906" xr:uid="{1C70EB30-E0FE-4BBB-B6DD-FE81BED78E03}"/>
    <cellStyle name="60% — акцент2 144" xfId="2917" xr:uid="{00000000-0005-0000-0000-0000D8090000}"/>
    <cellStyle name="60% — акцент2 144 2" xfId="7926" xr:uid="{2689EF1D-EDE0-4D7C-8E19-5A46DFB76361}"/>
    <cellStyle name="60% — акцент2 145" xfId="2937" xr:uid="{00000000-0005-0000-0000-0000D9090000}"/>
    <cellStyle name="60% — акцент2 145 2" xfId="7946" xr:uid="{524AEAA5-CC38-4021-ABE2-6EF7EBDC8963}"/>
    <cellStyle name="60% — акцент2 146" xfId="2957" xr:uid="{00000000-0005-0000-0000-0000DA090000}"/>
    <cellStyle name="60% — акцент2 146 2" xfId="7966" xr:uid="{4CED1B4D-65C3-43CD-AF87-111DC67B9B09}"/>
    <cellStyle name="60% — акцент2 147" xfId="2977" xr:uid="{00000000-0005-0000-0000-0000DB090000}"/>
    <cellStyle name="60% — акцент2 147 2" xfId="7986" xr:uid="{93A7F165-1C71-45E0-8CC4-6B6371123513}"/>
    <cellStyle name="60% — акцент2 148" xfId="2997" xr:uid="{00000000-0005-0000-0000-0000DC090000}"/>
    <cellStyle name="60% — акцент2 148 2" xfId="8006" xr:uid="{0C324772-AF72-4C32-A8DF-F5CEF5BC17D4}"/>
    <cellStyle name="60% — акцент2 149" xfId="3017" xr:uid="{00000000-0005-0000-0000-0000DD090000}"/>
    <cellStyle name="60% — акцент2 149 2" xfId="8026" xr:uid="{9E7A58B7-B2DA-4174-BF92-92B983878225}"/>
    <cellStyle name="60% — акцент2 15" xfId="336" xr:uid="{00000000-0005-0000-0000-0000DE090000}"/>
    <cellStyle name="60% — акцент2 15 2" xfId="5345" xr:uid="{4B25216C-55BE-4ADB-AC2D-1D9F7A9EC143}"/>
    <cellStyle name="60% — акцент2 150" xfId="3037" xr:uid="{00000000-0005-0000-0000-0000DF090000}"/>
    <cellStyle name="60% — акцент2 150 2" xfId="8046" xr:uid="{3580684E-624B-4C7D-A606-0016A3820FB9}"/>
    <cellStyle name="60% — акцент2 151" xfId="3057" xr:uid="{00000000-0005-0000-0000-0000E0090000}"/>
    <cellStyle name="60% — акцент2 151 2" xfId="8066" xr:uid="{9CE45CC6-108C-461E-B16A-7EBE06D243CF}"/>
    <cellStyle name="60% — акцент2 152" xfId="3077" xr:uid="{00000000-0005-0000-0000-0000E1090000}"/>
    <cellStyle name="60% — акцент2 152 2" xfId="8086" xr:uid="{443E4C12-1BF0-44FD-9455-5194C5042214}"/>
    <cellStyle name="60% — акцент2 153" xfId="3097" xr:uid="{00000000-0005-0000-0000-0000E2090000}"/>
    <cellStyle name="60% — акцент2 153 2" xfId="8106" xr:uid="{ECB1A63A-AEB7-4563-A4ED-5F5B4EB36F9D}"/>
    <cellStyle name="60% — акцент2 154" xfId="3117" xr:uid="{00000000-0005-0000-0000-0000E3090000}"/>
    <cellStyle name="60% — акцент2 154 2" xfId="8126" xr:uid="{2EC98486-6ED1-4EAB-ABE0-A3E5B54EBADA}"/>
    <cellStyle name="60% — акцент2 155" xfId="3137" xr:uid="{00000000-0005-0000-0000-0000E4090000}"/>
    <cellStyle name="60% — акцент2 155 2" xfId="8146" xr:uid="{973FC24D-27A5-4BA1-ACF5-A32369E996D3}"/>
    <cellStyle name="60% — акцент2 156" xfId="3157" xr:uid="{00000000-0005-0000-0000-0000E5090000}"/>
    <cellStyle name="60% — акцент2 156 2" xfId="8166" xr:uid="{3804508A-B1BB-4C70-8AB0-46AA416011B5}"/>
    <cellStyle name="60% — акцент2 157" xfId="3177" xr:uid="{00000000-0005-0000-0000-0000E6090000}"/>
    <cellStyle name="60% — акцент2 157 2" xfId="8186" xr:uid="{3331B8D7-F124-4E37-B4CE-767F7692CB60}"/>
    <cellStyle name="60% — акцент2 158" xfId="3197" xr:uid="{00000000-0005-0000-0000-0000E7090000}"/>
    <cellStyle name="60% — акцент2 158 2" xfId="8206" xr:uid="{C90E75E1-EB51-4209-85D0-2523B7E946E8}"/>
    <cellStyle name="60% — акцент2 159" xfId="3217" xr:uid="{00000000-0005-0000-0000-0000E8090000}"/>
    <cellStyle name="60% — акцент2 159 2" xfId="8226" xr:uid="{1BEC8CC6-3833-4399-B146-138E20A121DC}"/>
    <cellStyle name="60% — акцент2 16" xfId="356" xr:uid="{00000000-0005-0000-0000-0000E9090000}"/>
    <cellStyle name="60% — акцент2 16 2" xfId="5365" xr:uid="{43691782-090E-42ED-8112-AB932F060C41}"/>
    <cellStyle name="60% — акцент2 160" xfId="3237" xr:uid="{00000000-0005-0000-0000-0000EA090000}"/>
    <cellStyle name="60% — акцент2 160 2" xfId="8246" xr:uid="{AA828E00-CF35-4F65-9014-317AF006BD28}"/>
    <cellStyle name="60% — акцент2 161" xfId="3257" xr:uid="{00000000-0005-0000-0000-0000EB090000}"/>
    <cellStyle name="60% — акцент2 161 2" xfId="8266" xr:uid="{C2A51EB6-C862-4EEA-8AA8-366C321FA3A2}"/>
    <cellStyle name="60% — акцент2 162" xfId="3277" xr:uid="{00000000-0005-0000-0000-0000EC090000}"/>
    <cellStyle name="60% — акцент2 162 2" xfId="8286" xr:uid="{B0F7BBC7-2A8D-4169-BD42-A01EAB86F623}"/>
    <cellStyle name="60% — акцент2 163" xfId="3297" xr:uid="{00000000-0005-0000-0000-0000ED090000}"/>
    <cellStyle name="60% — акцент2 163 2" xfId="8306" xr:uid="{27462553-E698-4B41-987C-1721E6293F87}"/>
    <cellStyle name="60% — акцент2 164" xfId="3317" xr:uid="{00000000-0005-0000-0000-0000EE090000}"/>
    <cellStyle name="60% — акцент2 164 2" xfId="8326" xr:uid="{97394726-278A-4DE6-82D2-63741066FE56}"/>
    <cellStyle name="60% — акцент2 165" xfId="3337" xr:uid="{00000000-0005-0000-0000-0000EF090000}"/>
    <cellStyle name="60% — акцент2 165 2" xfId="8346" xr:uid="{E2C8C4DB-9C3F-480A-8754-B654F79FE381}"/>
    <cellStyle name="60% — акцент2 166" xfId="3357" xr:uid="{00000000-0005-0000-0000-0000F0090000}"/>
    <cellStyle name="60% — акцент2 166 2" xfId="8366" xr:uid="{F70BB749-9791-4A10-8685-0B3178E8A01B}"/>
    <cellStyle name="60% — акцент2 167" xfId="3377" xr:uid="{00000000-0005-0000-0000-0000F1090000}"/>
    <cellStyle name="60% — акцент2 167 2" xfId="8386" xr:uid="{1B568664-B13F-49CD-B561-D10EB7D52257}"/>
    <cellStyle name="60% — акцент2 168" xfId="3397" xr:uid="{00000000-0005-0000-0000-0000F2090000}"/>
    <cellStyle name="60% — акцент2 168 2" xfId="8406" xr:uid="{7C84976D-3B3C-45FC-9A30-4618D097F086}"/>
    <cellStyle name="60% — акцент2 169" xfId="3417" xr:uid="{00000000-0005-0000-0000-0000F3090000}"/>
    <cellStyle name="60% — акцент2 169 2" xfId="8426" xr:uid="{85423721-5E56-4446-A930-E0936ABF9220}"/>
    <cellStyle name="60% — акцент2 17" xfId="376" xr:uid="{00000000-0005-0000-0000-0000F4090000}"/>
    <cellStyle name="60% — акцент2 17 2" xfId="5385" xr:uid="{F5870942-0BE4-45E1-9CFC-F7955CFB5567}"/>
    <cellStyle name="60% — акцент2 170" xfId="3437" xr:uid="{00000000-0005-0000-0000-0000F5090000}"/>
    <cellStyle name="60% — акцент2 170 2" xfId="8446" xr:uid="{D941B896-3C92-493A-A564-D333BA4021BE}"/>
    <cellStyle name="60% — акцент2 171" xfId="3457" xr:uid="{00000000-0005-0000-0000-0000F6090000}"/>
    <cellStyle name="60% — акцент2 171 2" xfId="8466" xr:uid="{F8199E17-2A0F-4D50-8027-B3790342562F}"/>
    <cellStyle name="60% — акцент2 172" xfId="3477" xr:uid="{00000000-0005-0000-0000-0000F7090000}"/>
    <cellStyle name="60% — акцент2 172 2" xfId="8486" xr:uid="{AA2D1B9A-B42A-4E1F-8313-F6361A08F61A}"/>
    <cellStyle name="60% — акцент2 173" xfId="3497" xr:uid="{00000000-0005-0000-0000-0000F8090000}"/>
    <cellStyle name="60% — акцент2 173 2" xfId="8506" xr:uid="{E8C3BD0B-1C35-45AC-9D47-5FFC30E2B4A5}"/>
    <cellStyle name="60% — акцент2 174" xfId="3517" xr:uid="{00000000-0005-0000-0000-0000F9090000}"/>
    <cellStyle name="60% — акцент2 174 2" xfId="8526" xr:uid="{E48C152E-969A-4077-9756-EBE71CF1C089}"/>
    <cellStyle name="60% — акцент2 175" xfId="3537" xr:uid="{00000000-0005-0000-0000-0000FA090000}"/>
    <cellStyle name="60% — акцент2 175 2" xfId="8546" xr:uid="{85FCFD1F-B7FA-4517-A7DD-38F291938B24}"/>
    <cellStyle name="60% — акцент2 176" xfId="3557" xr:uid="{00000000-0005-0000-0000-0000FB090000}"/>
    <cellStyle name="60% — акцент2 176 2" xfId="8566" xr:uid="{EC3B6E1F-EDEE-4833-9108-4A62E44AB868}"/>
    <cellStyle name="60% — акцент2 177" xfId="3577" xr:uid="{00000000-0005-0000-0000-0000FC090000}"/>
    <cellStyle name="60% — акцент2 177 2" xfId="8586" xr:uid="{9FECA212-8613-4D4E-8E45-5A3D41D8E188}"/>
    <cellStyle name="60% — акцент2 178" xfId="3597" xr:uid="{00000000-0005-0000-0000-0000FD090000}"/>
    <cellStyle name="60% — акцент2 178 2" xfId="8606" xr:uid="{A3FC6B21-77F4-4C27-9084-13318EAAC33A}"/>
    <cellStyle name="60% — акцент2 179" xfId="3617" xr:uid="{00000000-0005-0000-0000-0000FE090000}"/>
    <cellStyle name="60% — акцент2 179 2" xfId="8626" xr:uid="{EC7E7CF6-1EC7-4236-A339-BB8EE2B35D50}"/>
    <cellStyle name="60% — акцент2 18" xfId="396" xr:uid="{00000000-0005-0000-0000-0000FF090000}"/>
    <cellStyle name="60% — акцент2 18 2" xfId="5405" xr:uid="{8985CDCF-4CCA-45B1-ADCA-1EACCCD00DEE}"/>
    <cellStyle name="60% — акцент2 180" xfId="3637" xr:uid="{00000000-0005-0000-0000-0000000A0000}"/>
    <cellStyle name="60% — акцент2 180 2" xfId="8646" xr:uid="{880B1A82-A5F9-4D0E-B47B-899573EAEAE4}"/>
    <cellStyle name="60% — акцент2 181" xfId="3657" xr:uid="{00000000-0005-0000-0000-0000010A0000}"/>
    <cellStyle name="60% — акцент2 181 2" xfId="8666" xr:uid="{71E0A376-1B92-48C7-ACF8-D7592E9B35E5}"/>
    <cellStyle name="60% — акцент2 182" xfId="3677" xr:uid="{00000000-0005-0000-0000-0000020A0000}"/>
    <cellStyle name="60% — акцент2 182 2" xfId="8686" xr:uid="{8EEC3407-1972-48B4-AA7F-263BA54E5833}"/>
    <cellStyle name="60% — акцент2 183" xfId="3697" xr:uid="{00000000-0005-0000-0000-0000030A0000}"/>
    <cellStyle name="60% — акцент2 183 2" xfId="8706" xr:uid="{0782B40A-8BB8-447F-8B77-30689409B065}"/>
    <cellStyle name="60% — акцент2 184" xfId="3717" xr:uid="{00000000-0005-0000-0000-0000040A0000}"/>
    <cellStyle name="60% — акцент2 184 2" xfId="8726" xr:uid="{BCB296C4-8DDD-4B4F-90BF-78642ABB5428}"/>
    <cellStyle name="60% — акцент2 185" xfId="3737" xr:uid="{00000000-0005-0000-0000-0000050A0000}"/>
    <cellStyle name="60% — акцент2 185 2" xfId="8746" xr:uid="{DEC20087-1367-4BF0-9290-7945BB1F0012}"/>
    <cellStyle name="60% — акцент2 186" xfId="3757" xr:uid="{00000000-0005-0000-0000-0000060A0000}"/>
    <cellStyle name="60% — акцент2 186 2" xfId="8766" xr:uid="{E697D986-9DD8-429F-9849-1C1A8437908D}"/>
    <cellStyle name="60% — акцент2 187" xfId="3777" xr:uid="{00000000-0005-0000-0000-0000070A0000}"/>
    <cellStyle name="60% — акцент2 187 2" xfId="8786" xr:uid="{4E5EB8C8-AC00-40F5-84A1-9FCA7DEA1BF5}"/>
    <cellStyle name="60% — акцент2 188" xfId="3797" xr:uid="{00000000-0005-0000-0000-0000080A0000}"/>
    <cellStyle name="60% — акцент2 188 2" xfId="8806" xr:uid="{165D9118-E30C-41ED-9539-AFE94AC0529B}"/>
    <cellStyle name="60% — акцент2 189" xfId="3817" xr:uid="{00000000-0005-0000-0000-0000090A0000}"/>
    <cellStyle name="60% — акцент2 189 2" xfId="8826" xr:uid="{2C5804D9-5552-43CF-B047-CA666B47065B}"/>
    <cellStyle name="60% — акцент2 19" xfId="416" xr:uid="{00000000-0005-0000-0000-00000A0A0000}"/>
    <cellStyle name="60% — акцент2 19 2" xfId="5425" xr:uid="{47A87B28-C88E-410C-B50D-AF7CFDC53C63}"/>
    <cellStyle name="60% — акцент2 190" xfId="3837" xr:uid="{00000000-0005-0000-0000-00000B0A0000}"/>
    <cellStyle name="60% — акцент2 190 2" xfId="8846" xr:uid="{46245665-D5DC-4665-8CA7-876F4C3DAAC2}"/>
    <cellStyle name="60% — акцент2 191" xfId="3857" xr:uid="{00000000-0005-0000-0000-0000190F0000}"/>
    <cellStyle name="60% — акцент2 191 2" xfId="8866" xr:uid="{D19C967B-95F7-4081-9710-B3517B58BB6E}"/>
    <cellStyle name="60% — акцент2 192" xfId="3877" xr:uid="{00000000-0005-0000-0000-00002D0F0000}"/>
    <cellStyle name="60% — акцент2 192 2" xfId="8886" xr:uid="{02B06769-CAA5-4C3D-90BF-346CE1841A8C}"/>
    <cellStyle name="60% — акцент2 193" xfId="3897" xr:uid="{00000000-0005-0000-0000-0000410F0000}"/>
    <cellStyle name="60% — акцент2 193 2" xfId="8906" xr:uid="{5494D0D0-0DDE-4FD8-8DBA-E14DE2090468}"/>
    <cellStyle name="60% — акцент2 194" xfId="3917" xr:uid="{00000000-0005-0000-0000-0000550F0000}"/>
    <cellStyle name="60% — акцент2 194 2" xfId="8926" xr:uid="{FBAB0570-82B9-4EC1-A975-4A223657C271}"/>
    <cellStyle name="60% — акцент2 195" xfId="3937" xr:uid="{00000000-0005-0000-0000-0000690F0000}"/>
    <cellStyle name="60% — акцент2 195 2" xfId="8946" xr:uid="{E7387D85-F180-4141-B8E9-FEEEC6679902}"/>
    <cellStyle name="60% — акцент2 196" xfId="3957" xr:uid="{00000000-0005-0000-0000-00007D0F0000}"/>
    <cellStyle name="60% — акцент2 196 2" xfId="8966" xr:uid="{2F77689C-DD2F-4666-A5F4-2FBF94ED31CF}"/>
    <cellStyle name="60% — акцент2 197" xfId="3977" xr:uid="{00000000-0005-0000-0000-0000910F0000}"/>
    <cellStyle name="60% — акцент2 197 2" xfId="8986" xr:uid="{855F7EED-80E0-4FA5-B016-B2DDC136562D}"/>
    <cellStyle name="60% — акцент2 198" xfId="3997" xr:uid="{00000000-0005-0000-0000-0000A50F0000}"/>
    <cellStyle name="60% — акцент2 198 2" xfId="9006" xr:uid="{7AB50C9B-AC16-463B-92F8-5F451F1E69D8}"/>
    <cellStyle name="60% — акцент2 199" xfId="4017" xr:uid="{00000000-0005-0000-0000-0000B90F0000}"/>
    <cellStyle name="60% — акцент2 199 2" xfId="9026" xr:uid="{35BEC71C-6613-4E9B-B715-056E30CB6404}"/>
    <cellStyle name="60% — акцент2 2" xfId="72" xr:uid="{00000000-0005-0000-0000-00000C0A0000}"/>
    <cellStyle name="60% — акцент2 2 2" xfId="5073" xr:uid="{884D98DE-C1A0-464F-8A3B-C372EE79FAC6}"/>
    <cellStyle name="60% — акцент2 20" xfId="436" xr:uid="{00000000-0005-0000-0000-00000D0A0000}"/>
    <cellStyle name="60% — акцент2 20 2" xfId="5445" xr:uid="{D6C95766-997B-4666-9825-07083B549439}"/>
    <cellStyle name="60% — акцент2 200" xfId="4037" xr:uid="{00000000-0005-0000-0000-0000CD0F0000}"/>
    <cellStyle name="60% — акцент2 200 2" xfId="9046" xr:uid="{DFEE9ED1-AA79-40F2-A32C-2F5E00EA179B}"/>
    <cellStyle name="60% — акцент2 201" xfId="4057" xr:uid="{00000000-0005-0000-0000-0000E10F0000}"/>
    <cellStyle name="60% — акцент2 201 2" xfId="9066" xr:uid="{284E89C5-DF53-4698-B7A2-E1F02E8A7CE2}"/>
    <cellStyle name="60% — акцент2 202" xfId="4077" xr:uid="{00000000-0005-0000-0000-0000F50F0000}"/>
    <cellStyle name="60% — акцент2 202 2" xfId="9086" xr:uid="{FFEF7D1D-48B1-4FD3-906F-0EEBE5C96580}"/>
    <cellStyle name="60% — акцент2 203" xfId="4097" xr:uid="{00000000-0005-0000-0000-000009100000}"/>
    <cellStyle name="60% — акцент2 203 2" xfId="9106" xr:uid="{4E607E02-1A39-4605-A743-972D9FC0682A}"/>
    <cellStyle name="60% — акцент2 204" xfId="4117" xr:uid="{00000000-0005-0000-0000-00001D100000}"/>
    <cellStyle name="60% — акцент2 204 2" xfId="9126" xr:uid="{25CB83B3-8290-4F1F-9BFC-259BA9EB8139}"/>
    <cellStyle name="60% — акцент2 205" xfId="4137" xr:uid="{00000000-0005-0000-0000-000031100000}"/>
    <cellStyle name="60% — акцент2 205 2" xfId="9146" xr:uid="{24812CC6-C94C-4B28-8285-4D5F5CF6A0D1}"/>
    <cellStyle name="60% — акцент2 206" xfId="4157" xr:uid="{00000000-0005-0000-0000-000045100000}"/>
    <cellStyle name="60% — акцент2 206 2" xfId="9166" xr:uid="{5C2F0685-AF19-4788-AD1F-13DB3F355ADA}"/>
    <cellStyle name="60% — акцент2 207" xfId="4177" xr:uid="{00000000-0005-0000-0000-000059100000}"/>
    <cellStyle name="60% — акцент2 207 2" xfId="9186" xr:uid="{CE5167B2-39A5-4AD6-A549-A517D226CA81}"/>
    <cellStyle name="60% — акцент2 208" xfId="4197" xr:uid="{00000000-0005-0000-0000-00006D100000}"/>
    <cellStyle name="60% — акцент2 208 2" xfId="9206" xr:uid="{614B5F55-D475-4349-A4B7-3D51031A28BF}"/>
    <cellStyle name="60% — акцент2 209" xfId="4217" xr:uid="{00000000-0005-0000-0000-000081100000}"/>
    <cellStyle name="60% — акцент2 209 2" xfId="9226" xr:uid="{3B22A731-0AA7-4F5F-9657-8300957F29D8}"/>
    <cellStyle name="60% — акцент2 21" xfId="456" xr:uid="{00000000-0005-0000-0000-00000E0A0000}"/>
    <cellStyle name="60% — акцент2 21 2" xfId="5465" xr:uid="{DE00D0FF-0E52-49BE-9EC4-99339656EBB6}"/>
    <cellStyle name="60% — акцент2 210" xfId="4237" xr:uid="{00000000-0005-0000-0000-000095100000}"/>
    <cellStyle name="60% — акцент2 210 2" xfId="9246" xr:uid="{5690C0F0-7325-40A9-B5A2-0FD23C848F11}"/>
    <cellStyle name="60% — акцент2 211" xfId="4257" xr:uid="{00000000-0005-0000-0000-0000A9100000}"/>
    <cellStyle name="60% — акцент2 211 2" xfId="9266" xr:uid="{7E59E47A-C04B-45BA-9688-54073DAFAFB3}"/>
    <cellStyle name="60% — акцент2 212" xfId="4277" xr:uid="{00000000-0005-0000-0000-0000BD100000}"/>
    <cellStyle name="60% — акцент2 212 2" xfId="9286" xr:uid="{71978DB9-E045-440F-B974-5B32DB81CBDC}"/>
    <cellStyle name="60% — акцент2 213" xfId="4297" xr:uid="{00000000-0005-0000-0000-0000D1100000}"/>
    <cellStyle name="60% — акцент2 213 2" xfId="9306" xr:uid="{CE1F0847-85D5-403E-910D-4B12E68A5ADF}"/>
    <cellStyle name="60% — акцент2 214" xfId="4317" xr:uid="{00000000-0005-0000-0000-0000E5100000}"/>
    <cellStyle name="60% — акцент2 214 2" xfId="9326" xr:uid="{698A97A0-4C96-4FB8-BB93-416449E87FDD}"/>
    <cellStyle name="60% — акцент2 215" xfId="4337" xr:uid="{00000000-0005-0000-0000-0000F9100000}"/>
    <cellStyle name="60% — акцент2 215 2" xfId="9346" xr:uid="{E88307F0-0101-4099-88A8-77B3988B9127}"/>
    <cellStyle name="60% — акцент2 216" xfId="4357" xr:uid="{00000000-0005-0000-0000-00000D110000}"/>
    <cellStyle name="60% — акцент2 216 2" xfId="9366" xr:uid="{ECE46E6E-D380-4163-99A1-75172F25C98F}"/>
    <cellStyle name="60% — акцент2 217" xfId="4377" xr:uid="{00000000-0005-0000-0000-000021110000}"/>
    <cellStyle name="60% — акцент2 217 2" xfId="9386" xr:uid="{B2B25ADE-0783-4547-AF95-CED856C28AF1}"/>
    <cellStyle name="60% — акцент2 218" xfId="4397" xr:uid="{00000000-0005-0000-0000-000035110000}"/>
    <cellStyle name="60% — акцент2 218 2" xfId="9406" xr:uid="{C800E1D8-0ABA-4137-BD68-612256C5F544}"/>
    <cellStyle name="60% — акцент2 219" xfId="4417" xr:uid="{00000000-0005-0000-0000-000049110000}"/>
    <cellStyle name="60% — акцент2 219 2" xfId="9426" xr:uid="{20BBC145-45DC-4434-966B-4760AA6BAE6E}"/>
    <cellStyle name="60% — акцент2 22" xfId="476" xr:uid="{00000000-0005-0000-0000-00000F0A0000}"/>
    <cellStyle name="60% — акцент2 22 2" xfId="5485" xr:uid="{B0E76BA4-E9A7-4AEE-8FD2-42730966E189}"/>
    <cellStyle name="60% — акцент2 220" xfId="4437" xr:uid="{00000000-0005-0000-0000-00005D110000}"/>
    <cellStyle name="60% — акцент2 220 2" xfId="9446" xr:uid="{C0A989A4-D2BF-489F-A6D2-4206CD2DBAD1}"/>
    <cellStyle name="60% — акцент2 221" xfId="4457" xr:uid="{00000000-0005-0000-0000-000071110000}"/>
    <cellStyle name="60% — акцент2 221 2" xfId="9466" xr:uid="{22219F28-25EA-4F39-9FEC-71C4569A902E}"/>
    <cellStyle name="60% — акцент2 222" xfId="4477" xr:uid="{00000000-0005-0000-0000-000085110000}"/>
    <cellStyle name="60% — акцент2 222 2" xfId="9486" xr:uid="{1BD75CAC-BC0D-4E20-AE16-C90584A88D71}"/>
    <cellStyle name="60% — акцент2 223" xfId="4497" xr:uid="{00000000-0005-0000-0000-000099110000}"/>
    <cellStyle name="60% — акцент2 223 2" xfId="9506" xr:uid="{6F3424A2-B336-4515-A59B-B1F5DC8E7E79}"/>
    <cellStyle name="60% — акцент2 224" xfId="4517" xr:uid="{00000000-0005-0000-0000-0000AD110000}"/>
    <cellStyle name="60% — акцент2 224 2" xfId="9526" xr:uid="{7B956478-4AAE-4046-AF41-2C09FA39D86F}"/>
    <cellStyle name="60% — акцент2 225" xfId="4537" xr:uid="{00000000-0005-0000-0000-0000C1110000}"/>
    <cellStyle name="60% — акцент2 225 2" xfId="9546" xr:uid="{E15EA95D-DFA4-471D-A600-7906D0F035F1}"/>
    <cellStyle name="60% — акцент2 226" xfId="4557" xr:uid="{00000000-0005-0000-0000-0000D5110000}"/>
    <cellStyle name="60% — акцент2 226 2" xfId="9566" xr:uid="{7CAD82D9-E977-484A-AF24-FCE3C12F1BF1}"/>
    <cellStyle name="60% — акцент2 227" xfId="4577" xr:uid="{00000000-0005-0000-0000-0000E9110000}"/>
    <cellStyle name="60% — акцент2 227 2" xfId="9586" xr:uid="{FAB378C6-5E24-4B8A-8DC6-86A3FFEB3DC3}"/>
    <cellStyle name="60% — акцент2 228" xfId="4597" xr:uid="{00000000-0005-0000-0000-0000FD110000}"/>
    <cellStyle name="60% — акцент2 228 2" xfId="9606" xr:uid="{251B9F21-0CBA-4FA4-89ED-9649178119E2}"/>
    <cellStyle name="60% — акцент2 229" xfId="4617" xr:uid="{00000000-0005-0000-0000-000011120000}"/>
    <cellStyle name="60% — акцент2 229 2" xfId="9626" xr:uid="{631E0030-EDCA-49C4-8C6D-E2AC91C03A35}"/>
    <cellStyle name="60% — акцент2 23" xfId="496" xr:uid="{00000000-0005-0000-0000-0000100A0000}"/>
    <cellStyle name="60% — акцент2 23 2" xfId="5505" xr:uid="{60AC6B9D-A2DA-4390-A3D7-C4EB1086995C}"/>
    <cellStyle name="60% — акцент2 230" xfId="4637" xr:uid="{00000000-0005-0000-0000-000025120000}"/>
    <cellStyle name="60% — акцент2 230 2" xfId="9646" xr:uid="{2A111EDE-5A45-4434-932B-204015652CD2}"/>
    <cellStyle name="60% — акцент2 231" xfId="4657" xr:uid="{00000000-0005-0000-0000-000039120000}"/>
    <cellStyle name="60% — акцент2 231 2" xfId="9666" xr:uid="{60B2308A-77A6-4F90-8D4F-A0A9A40E0F5F}"/>
    <cellStyle name="60% — акцент2 232" xfId="4677" xr:uid="{00000000-0005-0000-0000-00004D120000}"/>
    <cellStyle name="60% — акцент2 232 2" xfId="9686" xr:uid="{98408981-C1A2-4145-9DA6-87976F0DB8A9}"/>
    <cellStyle name="60% — акцент2 233" xfId="4697" xr:uid="{00000000-0005-0000-0000-000061120000}"/>
    <cellStyle name="60% — акцент2 233 2" xfId="9706" xr:uid="{8365BB1C-BCE6-4590-9141-BD27D33A6BA6}"/>
    <cellStyle name="60% — акцент2 234" xfId="4717" xr:uid="{00000000-0005-0000-0000-000075120000}"/>
    <cellStyle name="60% — акцент2 234 2" xfId="9726" xr:uid="{F9E9B160-E164-4487-922D-66005DD7F65E}"/>
    <cellStyle name="60% — акцент2 235" xfId="4737" xr:uid="{00000000-0005-0000-0000-000089120000}"/>
    <cellStyle name="60% — акцент2 235 2" xfId="9746" xr:uid="{869C0D21-BD01-446C-A5BC-B464C424302D}"/>
    <cellStyle name="60% — акцент2 236" xfId="4757" xr:uid="{00000000-0005-0000-0000-00009D120000}"/>
    <cellStyle name="60% — акцент2 236 2" xfId="9766" xr:uid="{75F0EB72-BE32-471B-B7F6-CCEE3572A6F7}"/>
    <cellStyle name="60% — акцент2 237" xfId="4777" xr:uid="{00000000-0005-0000-0000-0000B1120000}"/>
    <cellStyle name="60% — акцент2 237 2" xfId="9786" xr:uid="{C0F81192-8E1D-44D6-952C-125F64126279}"/>
    <cellStyle name="60% — акцент2 238" xfId="4797" xr:uid="{00000000-0005-0000-0000-0000C5120000}"/>
    <cellStyle name="60% — акцент2 238 2" xfId="9806" xr:uid="{2D601203-6760-4CDC-9FA4-72FC1644AA41}"/>
    <cellStyle name="60% — акцент2 239" xfId="4817" xr:uid="{00000000-0005-0000-0000-0000D9120000}"/>
    <cellStyle name="60% — акцент2 239 2" xfId="9826" xr:uid="{86D7E38D-BBAB-4318-98CC-F4CC28FDE047}"/>
    <cellStyle name="60% — акцент2 24" xfId="516" xr:uid="{00000000-0005-0000-0000-0000110A0000}"/>
    <cellStyle name="60% — акцент2 24 2" xfId="5525" xr:uid="{E865475A-2B89-4815-9D67-B6BAAFB7DE05}"/>
    <cellStyle name="60% — акцент2 240" xfId="4837" xr:uid="{00000000-0005-0000-0000-0000ED120000}"/>
    <cellStyle name="60% — акцент2 240 2" xfId="9846" xr:uid="{513408E3-5A92-4A24-B7F6-550932D7A962}"/>
    <cellStyle name="60% — акцент2 241" xfId="4857" xr:uid="{00000000-0005-0000-0000-000001130000}"/>
    <cellStyle name="60% — акцент2 241 2" xfId="9866" xr:uid="{547E5D34-8ACC-47F1-A45E-2DD46CF79C0D}"/>
    <cellStyle name="60% — акцент2 242" xfId="4877" xr:uid="{00000000-0005-0000-0000-000015130000}"/>
    <cellStyle name="60% — акцент2 242 2" xfId="9886" xr:uid="{F5CF639A-03CB-47CD-88EF-FEB9CCB213ED}"/>
    <cellStyle name="60% — акцент2 243" xfId="4897" xr:uid="{00000000-0005-0000-0000-000029130000}"/>
    <cellStyle name="60% — акцент2 243 2" xfId="9906" xr:uid="{D170EE51-8FD4-4710-9FD1-184E7BB4A066}"/>
    <cellStyle name="60% — акцент2 244" xfId="4917" xr:uid="{00000000-0005-0000-0000-00003D130000}"/>
    <cellStyle name="60% — акцент2 244 2" xfId="9926" xr:uid="{0780A368-1C7E-4EBB-85CF-52DAF584C453}"/>
    <cellStyle name="60% — акцент2 245" xfId="4937" xr:uid="{00000000-0005-0000-0000-000051130000}"/>
    <cellStyle name="60% — акцент2 245 2" xfId="9946" xr:uid="{8BD6D022-06F4-485C-9897-37450CA241BB}"/>
    <cellStyle name="60% — акцент2 246" xfId="4957" xr:uid="{00000000-0005-0000-0000-000065130000}"/>
    <cellStyle name="60% — акцент2 246 2" xfId="9966" xr:uid="{6D7ADF61-4963-42F6-82B9-3AF509CBE842}"/>
    <cellStyle name="60% — акцент2 247" xfId="4977" xr:uid="{00000000-0005-0000-0000-000079130000}"/>
    <cellStyle name="60% — акцент2 247 2" xfId="9986" xr:uid="{6B861F45-9013-4A20-BF5F-52A0064601DE}"/>
    <cellStyle name="60% — акцент2 248" xfId="4997" xr:uid="{00000000-0005-0000-0000-00008D130000}"/>
    <cellStyle name="60% — акцент2 248 2" xfId="10006" xr:uid="{8E496686-55B1-4419-AAB1-E6FA2FCF90CF}"/>
    <cellStyle name="60% — акцент2 249" xfId="5017" xr:uid="{00000000-0005-0000-0000-0000A1130000}"/>
    <cellStyle name="60% — акцент2 249 2" xfId="10026" xr:uid="{E8DE4D42-D2A5-4169-8D0F-57B7673DEA70}"/>
    <cellStyle name="60% — акцент2 25" xfId="536" xr:uid="{00000000-0005-0000-0000-0000120A0000}"/>
    <cellStyle name="60% — акцент2 25 2" xfId="5545" xr:uid="{5A09BE03-CD85-45A1-B599-2301DDFA7406}"/>
    <cellStyle name="60% — акцент2 250" xfId="5037" xr:uid="{00000000-0005-0000-0000-0000B5130000}"/>
    <cellStyle name="60% — акцент2 250 2" xfId="10046" xr:uid="{E1D96B54-1310-41D1-83BB-8515A11253A0}"/>
    <cellStyle name="60% — акцент2 251" xfId="10066" xr:uid="{30C62A09-671A-4920-BBCF-1E0879F56420}"/>
    <cellStyle name="60% — акцент2 252" xfId="10086" xr:uid="{3E35F446-669D-4052-A299-E3A5A056EBCD}"/>
    <cellStyle name="60% — акцент2 253" xfId="10106" xr:uid="{972A07D8-C066-4075-BA87-30230F316D12}"/>
    <cellStyle name="60% — акцент2 254" xfId="10126" xr:uid="{4EFE2BFE-B809-45C9-A159-8437E444F41B}"/>
    <cellStyle name="60% — акцент2 255" xfId="10146" xr:uid="{F7624A70-BF05-4B0F-BF44-E14B1CCEDCD5}"/>
    <cellStyle name="60% — акцент2 256" xfId="10166" xr:uid="{BD8143CB-4FBD-42F0-9628-58A6D481CEB0}"/>
    <cellStyle name="60% — акцент2 257" xfId="10186" xr:uid="{F8EED04E-A459-4A07-A253-5E0A4CEBE3FC}"/>
    <cellStyle name="60% — акцент2 258" xfId="10206" xr:uid="{23F2A2B5-871C-4FF3-ADBB-DCF42AEF0DD8}"/>
    <cellStyle name="60% — акцент2 259" xfId="10226" xr:uid="{F16AD05B-F573-4BDF-83C4-2EE010DCAE24}"/>
    <cellStyle name="60% — акцент2 26" xfId="556" xr:uid="{00000000-0005-0000-0000-0000130A0000}"/>
    <cellStyle name="60% — акцент2 26 2" xfId="5565" xr:uid="{390C51D3-E90A-4ED9-8D70-35FE17C8210C}"/>
    <cellStyle name="60% — акцент2 260" xfId="10246" xr:uid="{DB1580B0-C46E-45C1-95DA-5AC94EF8BBDE}"/>
    <cellStyle name="60% — акцент2 261" xfId="10266" xr:uid="{388763AD-F6C2-46FD-8DEB-0A96195064EE}"/>
    <cellStyle name="60% — акцент2 262" xfId="10286" xr:uid="{1C0EE8E8-C65E-4398-B4D2-E1B8B0B95962}"/>
    <cellStyle name="60% — акцент2 263" xfId="10306" xr:uid="{D825A2A3-470A-4BD2-B4D8-82F80A291C5D}"/>
    <cellStyle name="60% — акцент2 264" xfId="10326" xr:uid="{90587D0D-58E9-4891-AA7A-D130AA587FC6}"/>
    <cellStyle name="60% — акцент2 265" xfId="10346" xr:uid="{FAF230EA-4E98-4C35-BACF-5D1E27A39705}"/>
    <cellStyle name="60% — акцент2 266" xfId="10366" xr:uid="{A1085E74-BE8D-4F83-AC4F-8A61FD4A3922}"/>
    <cellStyle name="60% — акцент2 267" xfId="10386" xr:uid="{0C1620E4-F01A-4780-93BE-6478FAF16EA7}"/>
    <cellStyle name="60% — акцент2 268" xfId="10406" xr:uid="{313116EA-AF50-462C-963C-55564E4E4122}"/>
    <cellStyle name="60% — акцент2 269" xfId="10426" xr:uid="{0E9D730B-DBE4-4158-90A2-EE074933C40D}"/>
    <cellStyle name="60% — акцент2 27" xfId="576" xr:uid="{00000000-0005-0000-0000-0000140A0000}"/>
    <cellStyle name="60% — акцент2 27 2" xfId="5585" xr:uid="{9A46AC11-CAF5-414C-BBE8-E41640D78088}"/>
    <cellStyle name="60% — акцент2 270" xfId="10446" xr:uid="{62C8E91E-17D4-4B56-8D2B-33D27B05830E}"/>
    <cellStyle name="60% — акцент2 271" xfId="10483" xr:uid="{574D7160-6219-4C81-8B82-58CB27534C6D}"/>
    <cellStyle name="60% — акцент2 272" xfId="10507" xr:uid="{A4E077C7-06F6-4D64-8261-FCC7C4C7C9A0}"/>
    <cellStyle name="60% — акцент2 273" xfId="10527" xr:uid="{AFB68CD6-6A99-4197-9904-8CC9173A0405}"/>
    <cellStyle name="60% — акцент2 274" xfId="10547" xr:uid="{98B9ACF4-2AD7-47F4-B620-19E0B75ACB96}"/>
    <cellStyle name="60% — акцент2 275" xfId="10567" xr:uid="{E2BD333C-35AC-4569-822C-879D6C4CBD4F}"/>
    <cellStyle name="60% — акцент2 276" xfId="10587" xr:uid="{7DD767CE-EE1E-4239-8BAA-E5D57C3AF776}"/>
    <cellStyle name="60% — акцент2 277" xfId="10607" xr:uid="{AD00B10C-EEBB-4049-BAEA-CC0B73D4B04C}"/>
    <cellStyle name="60% — акцент2 278" xfId="10627" xr:uid="{7889F68E-85A9-4B26-BB1E-1304D12F139A}"/>
    <cellStyle name="60% — акцент2 279" xfId="10647" xr:uid="{9B39E0EF-62DE-43EC-BCE0-D6757EE8FAD4}"/>
    <cellStyle name="60% — акцент2 28" xfId="596" xr:uid="{00000000-0005-0000-0000-0000150A0000}"/>
    <cellStyle name="60% — акцент2 28 2" xfId="5605" xr:uid="{559AEB6B-88CF-4018-813F-7A1D59F0E901}"/>
    <cellStyle name="60% — акцент2 280" xfId="10667" xr:uid="{C9315D17-723D-40EF-94BC-24CBA67D7417}"/>
    <cellStyle name="60% — акцент2 281" xfId="10687" xr:uid="{8667FD77-33E1-446E-9323-E1B297CAE332}"/>
    <cellStyle name="60% — акцент2 282" xfId="10707" xr:uid="{72D975F5-BBE5-4356-9844-16BC762716F8}"/>
    <cellStyle name="60% — акцент2 283" xfId="10727" xr:uid="{79C87E92-A5EE-46AA-92EE-581316EACF76}"/>
    <cellStyle name="60% — акцент2 284" xfId="10747" xr:uid="{6A5ABA8E-6C99-420F-92AE-F1D099A4C6D3}"/>
    <cellStyle name="60% — акцент2 285" xfId="10767" xr:uid="{1A220688-44CD-4027-A5C1-0CD9FEA30FBD}"/>
    <cellStyle name="60% — акцент2 286" xfId="10787" xr:uid="{403C02D1-F7DE-4DC0-A275-10BEACA8F7E7}"/>
    <cellStyle name="60% — акцент2 287" xfId="10807" xr:uid="{F7E6066D-6E8A-4880-AF79-6D3A49AD270D}"/>
    <cellStyle name="60% — акцент2 288" xfId="10827" xr:uid="{28EDF483-44DD-4C5E-BD23-B61F7E8076FB}"/>
    <cellStyle name="60% — акцент2 289" xfId="10847" xr:uid="{2908DABF-3259-47B8-8C1D-3CC58B19C828}"/>
    <cellStyle name="60% — акцент2 29" xfId="616" xr:uid="{00000000-0005-0000-0000-0000160A0000}"/>
    <cellStyle name="60% — акцент2 29 2" xfId="5625" xr:uid="{AB064924-F84E-4FDD-97E1-15AA080363B8}"/>
    <cellStyle name="60% — акцент2 290" xfId="10867" xr:uid="{6AF3A188-5395-4D44-9CBA-20B891519020}"/>
    <cellStyle name="60% — акцент2 291" xfId="10887" xr:uid="{FD8DC24F-C443-42EF-9C97-F0CB7A462258}"/>
    <cellStyle name="60% — акцент2 292" xfId="10907" xr:uid="{09F60A47-78A9-446C-9914-FFB5E1120DBD}"/>
    <cellStyle name="60% — акцент2 293" xfId="10927" xr:uid="{29581631-9C9E-42FC-B331-88F7C6C3F37D}"/>
    <cellStyle name="60% — акцент2 294" xfId="10947" xr:uid="{127F152B-C462-4D7F-B7AD-54F4321D20BC}"/>
    <cellStyle name="60% — акцент2 295" xfId="10967" xr:uid="{74870E21-0294-4125-8355-1906E917A307}"/>
    <cellStyle name="60% — акцент2 296" xfId="10987" xr:uid="{8BE0DC4A-B6E8-46FE-8A94-E4D063DDA27C}"/>
    <cellStyle name="60% — акцент2 297" xfId="11007" xr:uid="{5CE504A0-DE58-4961-9508-EECB940A79A9}"/>
    <cellStyle name="60% — акцент2 298" xfId="11027" xr:uid="{7C3422A3-BD57-4F09-985B-67ED7FB5AADB}"/>
    <cellStyle name="60% — акцент2 299" xfId="11047" xr:uid="{D2F0FCD5-E7CB-403A-9EAB-754F9E8A6813}"/>
    <cellStyle name="60% — акцент2 3" xfId="96" xr:uid="{00000000-0005-0000-0000-0000170A0000}"/>
    <cellStyle name="60% — акцент2 3 2" xfId="5105" xr:uid="{C4BF3973-9598-402C-951A-5C1F7ACFF86C}"/>
    <cellStyle name="60% — акцент2 30" xfId="636" xr:uid="{00000000-0005-0000-0000-0000180A0000}"/>
    <cellStyle name="60% — акцент2 30 2" xfId="5645" xr:uid="{9C992FE9-BCA1-4B51-BA16-06FA781F6EF4}"/>
    <cellStyle name="60% — акцент2 300" xfId="11067" xr:uid="{36FE8740-6D0B-4576-936F-0E656C7093DA}"/>
    <cellStyle name="60% — акцент2 301" xfId="11087" xr:uid="{9249F49E-9E3F-4BFA-9D5C-740585A73360}"/>
    <cellStyle name="60% — акцент2 302" xfId="11107" xr:uid="{9EAAC213-1335-4574-BBCC-36EE1A59C199}"/>
    <cellStyle name="60% — акцент2 303" xfId="11127" xr:uid="{D184C970-AFA9-4671-8DC3-43BA3F797390}"/>
    <cellStyle name="60% — акцент2 304" xfId="11147" xr:uid="{01DE7F13-3B38-41DB-951D-6C1B43061725}"/>
    <cellStyle name="60% — акцент2 305" xfId="11167" xr:uid="{F153A4E8-2C00-4E96-934A-792EC70F2821}"/>
    <cellStyle name="60% — акцент2 306" xfId="11187" xr:uid="{51DFE4D2-A6C1-447F-85AB-96E40885D306}"/>
    <cellStyle name="60% — акцент2 307" xfId="11207" xr:uid="{E6820D49-5993-4C48-BA66-C0F7D146C1AF}"/>
    <cellStyle name="60% — акцент2 308" xfId="11227" xr:uid="{D85DFB1D-C112-4B1E-9AF9-697420A8C6B2}"/>
    <cellStyle name="60% — акцент2 309" xfId="11247" xr:uid="{A5842215-EB31-4C3C-B79E-D100D2EC029F}"/>
    <cellStyle name="60% — акцент2 31" xfId="656" xr:uid="{00000000-0005-0000-0000-0000190A0000}"/>
    <cellStyle name="60% — акцент2 31 2" xfId="5665" xr:uid="{50DA4FEE-7507-4533-9194-793BF4B772FA}"/>
    <cellStyle name="60% — акцент2 310" xfId="11267" xr:uid="{0C62BAB1-4713-4352-A9F0-A82696CEDBB5}"/>
    <cellStyle name="60% — акцент2 311" xfId="11287" xr:uid="{3B7AC3CF-5BBE-4FBD-A1A2-173AFC1E21A0}"/>
    <cellStyle name="60% — акцент2 312" xfId="11307" xr:uid="{13AA2E67-1E3D-4359-A86C-781209ED7734}"/>
    <cellStyle name="60% — акцент2 313" xfId="11327" xr:uid="{5C4014D3-BD27-4B2D-A15C-7C668A8686FC}"/>
    <cellStyle name="60% — акцент2 314" xfId="11347" xr:uid="{E6B04A6B-475C-466C-9C7F-B827D833570F}"/>
    <cellStyle name="60% — акцент2 315" xfId="11367" xr:uid="{B950C25C-C8B4-4222-A84D-50C054272DA0}"/>
    <cellStyle name="60% — акцент2 316" xfId="11387" xr:uid="{E7635991-AB58-4F95-B896-0B4B40927909}"/>
    <cellStyle name="60% — акцент2 317" xfId="11407" xr:uid="{FDCA611E-7A23-4241-8F99-2473C09FACDB}"/>
    <cellStyle name="60% — акцент2 318" xfId="11427" xr:uid="{26E2ABE0-F823-4783-9BAF-A37C1CC7D3D8}"/>
    <cellStyle name="60% — акцент2 319" xfId="11447" xr:uid="{3B75F541-1BD1-4805-9455-6B3DB4487BE8}"/>
    <cellStyle name="60% — акцент2 32" xfId="676" xr:uid="{00000000-0005-0000-0000-00001A0A0000}"/>
    <cellStyle name="60% — акцент2 32 2" xfId="5685" xr:uid="{A0ACE6BF-56AC-4B65-B5D9-D298E584FC77}"/>
    <cellStyle name="60% — акцент2 320" xfId="11467" xr:uid="{41D5C94F-F337-4F27-B71F-C211731AF2ED}"/>
    <cellStyle name="60% — акцент2 321" xfId="11487" xr:uid="{667B375E-4ADB-4020-93F4-B98A637DB07B}"/>
    <cellStyle name="60% — акцент2 322" xfId="11507" xr:uid="{A8258194-57E7-48DB-9E8A-20BE3715633C}"/>
    <cellStyle name="60% — акцент2 323" xfId="11527" xr:uid="{7165DE19-FAC1-464D-B142-FA9CF1A43ED6}"/>
    <cellStyle name="60% — акцент2 324" xfId="11547" xr:uid="{4243E267-E45F-483F-A1C7-F8C210506982}"/>
    <cellStyle name="60% — акцент2 325" xfId="11567" xr:uid="{D990B773-9DED-4DDE-AE40-558CF5F386A0}"/>
    <cellStyle name="60% — акцент2 326" xfId="11587" xr:uid="{79C5EB53-263E-4D70-AAF8-AB58118306DA}"/>
    <cellStyle name="60% — акцент2 327" xfId="11607" xr:uid="{97E37861-B760-4D2E-B71E-2190F91412A9}"/>
    <cellStyle name="60% — акцент2 328" xfId="11627" xr:uid="{569D3E1B-56D9-41E5-A13A-BBFF2B03C21E}"/>
    <cellStyle name="60% — акцент2 329" xfId="11647" xr:uid="{2347F7DA-58D7-4073-A257-8C9900850E60}"/>
    <cellStyle name="60% — акцент2 33" xfId="696" xr:uid="{00000000-0005-0000-0000-00001B0A0000}"/>
    <cellStyle name="60% — акцент2 33 2" xfId="5705" xr:uid="{BFC27F21-616B-4295-A31B-68C895C90195}"/>
    <cellStyle name="60% — акцент2 330" xfId="11667" xr:uid="{5EA615F3-2D9A-4A8E-8D88-E6C3F67E6D47}"/>
    <cellStyle name="60% — акцент2 331" xfId="11687" xr:uid="{166BB72E-E016-476C-8E3D-688B1D84C254}"/>
    <cellStyle name="60% — акцент2 332" xfId="11707" xr:uid="{0199FC1A-CCBE-4D48-B001-9AF00109D7DA}"/>
    <cellStyle name="60% — акцент2 333" xfId="11727" xr:uid="{E3C3CD84-9BD1-4D3B-8497-863E865A044C}"/>
    <cellStyle name="60% — акцент2 334" xfId="11747" xr:uid="{9AA9B104-0423-45C3-B69E-4358A7F70B11}"/>
    <cellStyle name="60% — акцент2 335" xfId="11767" xr:uid="{17134F1C-AC6A-42A2-8B73-7600A5675AC0}"/>
    <cellStyle name="60% — акцент2 336" xfId="11787" xr:uid="{557E6D3C-BFE4-4250-8C51-547002169AD3}"/>
    <cellStyle name="60% — акцент2 337" xfId="11807" xr:uid="{09FDDA6F-3FC8-4817-BF16-1C445C27DED9}"/>
    <cellStyle name="60% — акцент2 338" xfId="11827" xr:uid="{03B84E40-E7BB-444D-A758-AAA121EFF222}"/>
    <cellStyle name="60% — акцент2 339" xfId="11847" xr:uid="{543DEDFC-1590-485C-BC40-C3E07F50ED2C}"/>
    <cellStyle name="60% — акцент2 34" xfId="716" xr:uid="{00000000-0005-0000-0000-00001C0A0000}"/>
    <cellStyle name="60% — акцент2 34 2" xfId="5725" xr:uid="{308CF1ED-6C90-4E17-A475-2BBD55416B48}"/>
    <cellStyle name="60% — акцент2 340" xfId="11867" xr:uid="{9D3C0606-A3D3-40E1-A6F6-2D5C5C37BC14}"/>
    <cellStyle name="60% — акцент2 341" xfId="11887" xr:uid="{6B56EB30-9159-4AFE-AFE3-6EFBDAC52E71}"/>
    <cellStyle name="60% — акцент2 342" xfId="11907" xr:uid="{80FDE199-8444-4F69-8C68-554186373379}"/>
    <cellStyle name="60% — акцент2 343" xfId="11927" xr:uid="{02BE6175-26C4-4EEA-9CB4-E92EC4440117}"/>
    <cellStyle name="60% — акцент2 344" xfId="11947" xr:uid="{2159CF76-9779-40D0-A588-76D2253976B5}"/>
    <cellStyle name="60% — акцент2 345" xfId="11967" xr:uid="{0CC5B804-CDA3-4EC0-BF4F-3DEA1BFF0AD7}"/>
    <cellStyle name="60% — акцент2 346" xfId="11987" xr:uid="{F1B756E6-AA99-4B9E-BDE9-5D4948A7B654}"/>
    <cellStyle name="60% — акцент2 347" xfId="12007" xr:uid="{701B7005-F3C0-4F60-9BA9-27153A89FB9B}"/>
    <cellStyle name="60% — акцент2 348" xfId="12027" xr:uid="{E2C96256-AEF7-4D0B-A349-6864D72A8EC5}"/>
    <cellStyle name="60% — акцент2 349" xfId="12047" xr:uid="{F50546F4-D9B1-4B42-ABA5-97A318BE749F}"/>
    <cellStyle name="60% — акцент2 35" xfId="736" xr:uid="{00000000-0005-0000-0000-00001D0A0000}"/>
    <cellStyle name="60% — акцент2 35 2" xfId="5745" xr:uid="{83008761-117C-47C5-88F4-CAF107948E4C}"/>
    <cellStyle name="60% — акцент2 350" xfId="12067" xr:uid="{83674F2B-AE84-45B7-89F2-C3DA93447295}"/>
    <cellStyle name="60% — акцент2 351" xfId="12087" xr:uid="{AE2E2C50-B61F-4982-9810-F5870C71961C}"/>
    <cellStyle name="60% — акцент2 352" xfId="12107" xr:uid="{83CE95CD-E4AF-4B5F-9BFC-4E139A4D0A90}"/>
    <cellStyle name="60% — акцент2 353" xfId="12127" xr:uid="{1306FEA2-0F7B-4E92-A0E6-207C44CA1AB6}"/>
    <cellStyle name="60% — акцент2 354" xfId="12147" xr:uid="{8825245C-497A-4414-9777-E61948849392}"/>
    <cellStyle name="60% — акцент2 355" xfId="12167" xr:uid="{D5AD6F72-B61D-4C77-9424-97974D2FC60B}"/>
    <cellStyle name="60% — акцент2 356" xfId="12187" xr:uid="{5CD1C8EB-6628-465F-99CF-E76B845AA68C}"/>
    <cellStyle name="60% — акцент2 357" xfId="12207" xr:uid="{E4B86EE7-E598-410A-9D9A-38ED5A26390B}"/>
    <cellStyle name="60% — акцент2 358" xfId="12227" xr:uid="{578B74C0-6C5C-4F0E-9B96-909BCE44E4BE}"/>
    <cellStyle name="60% — акцент2 359" xfId="12247" xr:uid="{17992E4E-4EF9-42C8-9E42-F0C7B5AAEE32}"/>
    <cellStyle name="60% — акцент2 36" xfId="756" xr:uid="{00000000-0005-0000-0000-00001E0A0000}"/>
    <cellStyle name="60% — акцент2 36 2" xfId="5765" xr:uid="{1FC99DB5-B852-4584-9041-BE9FFE6F0D17}"/>
    <cellStyle name="60% — акцент2 360" xfId="12267" xr:uid="{865AF86C-EAEB-4502-81D5-03C1D4CC67C8}"/>
    <cellStyle name="60% — акцент2 361" xfId="12287" xr:uid="{D042F7B9-B9F6-4139-9E72-B1C2861485C7}"/>
    <cellStyle name="60% — акцент2 362" xfId="12307" xr:uid="{64DBC72D-94D3-4A75-8565-4B989A75B682}"/>
    <cellStyle name="60% — акцент2 363" xfId="12327" xr:uid="{396CB5C0-44D3-4456-B07D-91361CBE4564}"/>
    <cellStyle name="60% — акцент2 364" xfId="12347" xr:uid="{A610D252-0EDD-4BEE-A5B9-E4FEE3C031E4}"/>
    <cellStyle name="60% — акцент2 365" xfId="12367" xr:uid="{1D606B31-C38B-467F-BAD7-B5DA8E28A933}"/>
    <cellStyle name="60% — акцент2 366" xfId="5079" xr:uid="{A35C424B-5208-438E-9F09-5588D1310A22}"/>
    <cellStyle name="60% — акцент2 37" xfId="776" xr:uid="{00000000-0005-0000-0000-00001F0A0000}"/>
    <cellStyle name="60% — акцент2 37 2" xfId="5785" xr:uid="{019F6A42-5A84-449B-BF5D-79B25075A51C}"/>
    <cellStyle name="60% — акцент2 38" xfId="796" xr:uid="{00000000-0005-0000-0000-0000200A0000}"/>
    <cellStyle name="60% — акцент2 38 2" xfId="5805" xr:uid="{FABB23C4-BA60-44B0-8533-6E1E2CFCCFF3}"/>
    <cellStyle name="60% — акцент2 39" xfId="816" xr:uid="{00000000-0005-0000-0000-0000210A0000}"/>
    <cellStyle name="60% — акцент2 39 2" xfId="5825" xr:uid="{8E57BB82-80B6-446B-B07C-14135E5A1C14}"/>
    <cellStyle name="60% — акцент2 4" xfId="116" xr:uid="{00000000-0005-0000-0000-0000220A0000}"/>
    <cellStyle name="60% — акцент2 4 2" xfId="5125" xr:uid="{D61EAEA2-9A2E-4957-AEED-A0E7B18EE108}"/>
    <cellStyle name="60% — акцент2 40" xfId="836" xr:uid="{00000000-0005-0000-0000-0000230A0000}"/>
    <cellStyle name="60% — акцент2 40 2" xfId="5845" xr:uid="{38007FC0-EEE5-4F42-A2C9-A622BA10A4AA}"/>
    <cellStyle name="60% — акцент2 41" xfId="856" xr:uid="{00000000-0005-0000-0000-0000240A0000}"/>
    <cellStyle name="60% — акцент2 41 2" xfId="5865" xr:uid="{6D5FC882-6FC1-433B-9803-7CAFA65D6AD3}"/>
    <cellStyle name="60% — акцент2 42" xfId="876" xr:uid="{00000000-0005-0000-0000-0000250A0000}"/>
    <cellStyle name="60% — акцент2 42 2" xfId="5885" xr:uid="{AF6F3057-B15D-47CE-ABC8-5A40C4808E5B}"/>
    <cellStyle name="60% — акцент2 43" xfId="896" xr:uid="{00000000-0005-0000-0000-0000260A0000}"/>
    <cellStyle name="60% — акцент2 43 2" xfId="5905" xr:uid="{54E5E84E-83BD-412B-8C74-12E093C74880}"/>
    <cellStyle name="60% — акцент2 44" xfId="916" xr:uid="{00000000-0005-0000-0000-0000270A0000}"/>
    <cellStyle name="60% — акцент2 44 2" xfId="5925" xr:uid="{45042BFE-19AB-4366-87BF-9CB2BEB10997}"/>
    <cellStyle name="60% — акцент2 45" xfId="936" xr:uid="{00000000-0005-0000-0000-0000280A0000}"/>
    <cellStyle name="60% — акцент2 45 2" xfId="5945" xr:uid="{34DA6933-E402-440A-A528-A556D0E34514}"/>
    <cellStyle name="60% — акцент2 46" xfId="956" xr:uid="{00000000-0005-0000-0000-0000290A0000}"/>
    <cellStyle name="60% — акцент2 46 2" xfId="5965" xr:uid="{5E8B5F21-534E-417B-879A-5922273BAEC1}"/>
    <cellStyle name="60% — акцент2 47" xfId="976" xr:uid="{00000000-0005-0000-0000-00002A0A0000}"/>
    <cellStyle name="60% — акцент2 47 2" xfId="5985" xr:uid="{25045C7F-1BBA-469D-8507-72DB9486879F}"/>
    <cellStyle name="60% — акцент2 48" xfId="996" xr:uid="{00000000-0005-0000-0000-00002B0A0000}"/>
    <cellStyle name="60% — акцент2 48 2" xfId="6005" xr:uid="{A78B3EC7-864C-4AD0-9E18-7ECAA60E96EA}"/>
    <cellStyle name="60% — акцент2 49" xfId="1016" xr:uid="{00000000-0005-0000-0000-00002C0A0000}"/>
    <cellStyle name="60% — акцент2 49 2" xfId="6025" xr:uid="{56E6AE3F-D1F8-46CA-96C7-4255C2AFB3F1}"/>
    <cellStyle name="60% — акцент2 5" xfId="136" xr:uid="{00000000-0005-0000-0000-00002D0A0000}"/>
    <cellStyle name="60% — акцент2 5 2" xfId="5145" xr:uid="{5EB5F193-A94F-4A56-A128-3EDF5A77556F}"/>
    <cellStyle name="60% — акцент2 50" xfId="1036" xr:uid="{00000000-0005-0000-0000-00002E0A0000}"/>
    <cellStyle name="60% — акцент2 50 2" xfId="6045" xr:uid="{BB4CD480-3B8E-4635-A3CA-809CDA0D959A}"/>
    <cellStyle name="60% — акцент2 51" xfId="1056" xr:uid="{00000000-0005-0000-0000-00002F0A0000}"/>
    <cellStyle name="60% — акцент2 51 2" xfId="6065" xr:uid="{B1829EA8-CB02-43F8-AF0C-F85BCD385A52}"/>
    <cellStyle name="60% — акцент2 52" xfId="1076" xr:uid="{00000000-0005-0000-0000-0000300A0000}"/>
    <cellStyle name="60% — акцент2 52 2" xfId="6085" xr:uid="{09B8E890-69E4-40A6-9650-3577ABFF1444}"/>
    <cellStyle name="60% — акцент2 53" xfId="1096" xr:uid="{00000000-0005-0000-0000-0000310A0000}"/>
    <cellStyle name="60% — акцент2 53 2" xfId="6105" xr:uid="{BB108A90-73D5-4676-84AD-444174918CB9}"/>
    <cellStyle name="60% — акцент2 54" xfId="1116" xr:uid="{00000000-0005-0000-0000-0000320A0000}"/>
    <cellStyle name="60% — акцент2 54 2" xfId="6125" xr:uid="{3C22449E-A3B3-495D-B744-B5B60E46EDB9}"/>
    <cellStyle name="60% — акцент2 55" xfId="1136" xr:uid="{00000000-0005-0000-0000-0000330A0000}"/>
    <cellStyle name="60% — акцент2 55 2" xfId="6145" xr:uid="{86D594BB-F280-45D3-B364-EF28E29BF273}"/>
    <cellStyle name="60% — акцент2 56" xfId="1156" xr:uid="{00000000-0005-0000-0000-0000340A0000}"/>
    <cellStyle name="60% — акцент2 56 2" xfId="6165" xr:uid="{DA2A0C26-35EF-4B75-9376-2F1521A685E1}"/>
    <cellStyle name="60% — акцент2 57" xfId="1176" xr:uid="{00000000-0005-0000-0000-0000350A0000}"/>
    <cellStyle name="60% — акцент2 57 2" xfId="6185" xr:uid="{0720B45C-C68B-434E-8BD9-3C8BE6D310F9}"/>
    <cellStyle name="60% — акцент2 58" xfId="1196" xr:uid="{00000000-0005-0000-0000-0000360A0000}"/>
    <cellStyle name="60% — акцент2 58 2" xfId="6205" xr:uid="{1F52D44E-2EE6-4E25-A622-DE8B2578F2BC}"/>
    <cellStyle name="60% — акцент2 59" xfId="1216" xr:uid="{00000000-0005-0000-0000-0000370A0000}"/>
    <cellStyle name="60% — акцент2 59 2" xfId="6225" xr:uid="{65D8156F-B1CE-4E34-A057-2BE7A0268B80}"/>
    <cellStyle name="60% — акцент2 6" xfId="156" xr:uid="{00000000-0005-0000-0000-0000380A0000}"/>
    <cellStyle name="60% — акцент2 6 2" xfId="5165" xr:uid="{A4D29FC3-BF15-4453-871B-1D54BC697D57}"/>
    <cellStyle name="60% — акцент2 60" xfId="1236" xr:uid="{00000000-0005-0000-0000-0000390A0000}"/>
    <cellStyle name="60% — акцент2 60 2" xfId="6245" xr:uid="{EB85D61D-F2E5-4121-9211-4B8548625F05}"/>
    <cellStyle name="60% — акцент2 61" xfId="1256" xr:uid="{00000000-0005-0000-0000-00003A0A0000}"/>
    <cellStyle name="60% — акцент2 61 2" xfId="6265" xr:uid="{42DD0B65-238D-42BB-A281-A6DADF602AF1}"/>
    <cellStyle name="60% — акцент2 62" xfId="1276" xr:uid="{00000000-0005-0000-0000-00003B0A0000}"/>
    <cellStyle name="60% — акцент2 62 2" xfId="6285" xr:uid="{08BF82F0-717F-4B38-A877-BCBD643A549C}"/>
    <cellStyle name="60% — акцент2 63" xfId="1296" xr:uid="{00000000-0005-0000-0000-00003C0A0000}"/>
    <cellStyle name="60% — акцент2 63 2" xfId="6305" xr:uid="{B13663C0-ED8A-4832-AFB7-EBFA28E6C55A}"/>
    <cellStyle name="60% — акцент2 64" xfId="1316" xr:uid="{00000000-0005-0000-0000-00003D0A0000}"/>
    <cellStyle name="60% — акцент2 64 2" xfId="6325" xr:uid="{AB9E64B0-726A-4A1B-93C2-D8AE2E29894C}"/>
    <cellStyle name="60% — акцент2 65" xfId="1336" xr:uid="{00000000-0005-0000-0000-00003E0A0000}"/>
    <cellStyle name="60% — акцент2 65 2" xfId="6345" xr:uid="{0F0B5091-42A3-46E8-B583-2760FC260F3C}"/>
    <cellStyle name="60% — акцент2 66" xfId="1356" xr:uid="{00000000-0005-0000-0000-00003F0A0000}"/>
    <cellStyle name="60% — акцент2 66 2" xfId="6365" xr:uid="{797F1C8E-CA87-4309-9C8E-19123FF63C74}"/>
    <cellStyle name="60% — акцент2 67" xfId="1376" xr:uid="{00000000-0005-0000-0000-0000400A0000}"/>
    <cellStyle name="60% — акцент2 67 2" xfId="6385" xr:uid="{74F2049A-61F8-4E28-A210-C7492EA9B84E}"/>
    <cellStyle name="60% — акцент2 68" xfId="1396" xr:uid="{00000000-0005-0000-0000-0000410A0000}"/>
    <cellStyle name="60% — акцент2 68 2" xfId="6405" xr:uid="{B9319D63-3F02-44BF-AD52-5351A7C4A1AF}"/>
    <cellStyle name="60% — акцент2 69" xfId="1416" xr:uid="{00000000-0005-0000-0000-0000420A0000}"/>
    <cellStyle name="60% — акцент2 69 2" xfId="6425" xr:uid="{8C9B4E7B-46A8-4763-9DFE-24D782A8B3B7}"/>
    <cellStyle name="60% — акцент2 7" xfId="176" xr:uid="{00000000-0005-0000-0000-0000430A0000}"/>
    <cellStyle name="60% — акцент2 7 2" xfId="5185" xr:uid="{00F7D4DE-B4D7-4533-BFB5-2C7547DC3599}"/>
    <cellStyle name="60% — акцент2 70" xfId="1436" xr:uid="{00000000-0005-0000-0000-0000440A0000}"/>
    <cellStyle name="60% — акцент2 70 2" xfId="6445" xr:uid="{F85844E5-88E3-4AA7-97A9-DB49145E3982}"/>
    <cellStyle name="60% — акцент2 71" xfId="1456" xr:uid="{00000000-0005-0000-0000-0000450A0000}"/>
    <cellStyle name="60% — акцент2 71 2" xfId="6465" xr:uid="{B98C7894-D457-43D3-A0DB-DA61DA235613}"/>
    <cellStyle name="60% — акцент2 72" xfId="1476" xr:uid="{00000000-0005-0000-0000-0000460A0000}"/>
    <cellStyle name="60% — акцент2 72 2" xfId="6485" xr:uid="{F2A688B6-BB98-42F4-81F2-A8C0C61211E3}"/>
    <cellStyle name="60% — акцент2 73" xfId="1496" xr:uid="{00000000-0005-0000-0000-0000470A0000}"/>
    <cellStyle name="60% — акцент2 73 2" xfId="6505" xr:uid="{04C8C91F-F56D-45A1-9013-20C38E2DF7DF}"/>
    <cellStyle name="60% — акцент2 74" xfId="1516" xr:uid="{00000000-0005-0000-0000-0000480A0000}"/>
    <cellStyle name="60% — акцент2 74 2" xfId="6525" xr:uid="{C5260EF0-652B-42A8-A935-AA73C31C4EBF}"/>
    <cellStyle name="60% — акцент2 75" xfId="1536" xr:uid="{00000000-0005-0000-0000-0000490A0000}"/>
    <cellStyle name="60% — акцент2 75 2" xfId="6545" xr:uid="{0CA0ABCE-AD1C-401A-9FB9-15582384865D}"/>
    <cellStyle name="60% — акцент2 76" xfId="1556" xr:uid="{00000000-0005-0000-0000-00004A0A0000}"/>
    <cellStyle name="60% — акцент2 76 2" xfId="6565" xr:uid="{BE3345A9-37E0-4FFD-A963-750DBF09DA0F}"/>
    <cellStyle name="60% — акцент2 77" xfId="1576" xr:uid="{00000000-0005-0000-0000-00004B0A0000}"/>
    <cellStyle name="60% — акцент2 77 2" xfId="6585" xr:uid="{01596B73-82CA-43C4-8ACF-E45FDDDFB51A}"/>
    <cellStyle name="60% — акцент2 78" xfId="1596" xr:uid="{00000000-0005-0000-0000-00004C0A0000}"/>
    <cellStyle name="60% — акцент2 78 2" xfId="6605" xr:uid="{88F2E139-68DF-4B4D-B80C-2446E09C1122}"/>
    <cellStyle name="60% — акцент2 79" xfId="1616" xr:uid="{00000000-0005-0000-0000-00004D0A0000}"/>
    <cellStyle name="60% — акцент2 79 2" xfId="6625" xr:uid="{B5A9673C-3A3E-469D-9BC4-B7E12797C858}"/>
    <cellStyle name="60% — акцент2 8" xfId="196" xr:uid="{00000000-0005-0000-0000-00004E0A0000}"/>
    <cellStyle name="60% — акцент2 8 2" xfId="5205" xr:uid="{0838D8AB-1A09-455F-AE31-35FD812A1DC9}"/>
    <cellStyle name="60% — акцент2 80" xfId="1636" xr:uid="{00000000-0005-0000-0000-00004F0A0000}"/>
    <cellStyle name="60% — акцент2 80 2" xfId="6645" xr:uid="{17877171-02B8-4ADD-8536-A694256960C1}"/>
    <cellStyle name="60% — акцент2 81" xfId="1656" xr:uid="{00000000-0005-0000-0000-0000500A0000}"/>
    <cellStyle name="60% — акцент2 81 2" xfId="6665" xr:uid="{0A74D240-C262-41AC-97A0-DDBE4BA23A99}"/>
    <cellStyle name="60% — акцент2 82" xfId="1676" xr:uid="{00000000-0005-0000-0000-0000510A0000}"/>
    <cellStyle name="60% — акцент2 82 2" xfId="6685" xr:uid="{3271DD55-DF20-41F0-8309-62C10320933E}"/>
    <cellStyle name="60% — акцент2 83" xfId="1696" xr:uid="{00000000-0005-0000-0000-0000520A0000}"/>
    <cellStyle name="60% — акцент2 83 2" xfId="6705" xr:uid="{1429F98E-215E-4912-AE08-29D6BE29728E}"/>
    <cellStyle name="60% — акцент2 84" xfId="1716" xr:uid="{00000000-0005-0000-0000-0000530A0000}"/>
    <cellStyle name="60% — акцент2 84 2" xfId="6725" xr:uid="{99AB3F43-9B7B-4302-B5C2-3BB407257303}"/>
    <cellStyle name="60% — акцент2 85" xfId="1736" xr:uid="{00000000-0005-0000-0000-0000540A0000}"/>
    <cellStyle name="60% — акцент2 85 2" xfId="6745" xr:uid="{4CAE9599-2C3C-41CB-9D5C-C64B88E14326}"/>
    <cellStyle name="60% — акцент2 86" xfId="1756" xr:uid="{00000000-0005-0000-0000-0000550A0000}"/>
    <cellStyle name="60% — акцент2 86 2" xfId="6765" xr:uid="{BE52E144-7F74-4543-B5E1-4F9AA4B0C4C8}"/>
    <cellStyle name="60% — акцент2 87" xfId="1776" xr:uid="{00000000-0005-0000-0000-0000560A0000}"/>
    <cellStyle name="60% — акцент2 87 2" xfId="6785" xr:uid="{5BAE3579-1DA5-4C06-BF14-905784C7A088}"/>
    <cellStyle name="60% — акцент2 88" xfId="1796" xr:uid="{00000000-0005-0000-0000-0000570A0000}"/>
    <cellStyle name="60% — акцент2 88 2" xfId="6805" xr:uid="{69C79419-1A47-4784-9C26-593539C11757}"/>
    <cellStyle name="60% — акцент2 89" xfId="1816" xr:uid="{00000000-0005-0000-0000-0000580A0000}"/>
    <cellStyle name="60% — акцент2 89 2" xfId="6825" xr:uid="{69B7DA98-D3A2-4402-AA28-526CE901F32D}"/>
    <cellStyle name="60% — акцент2 9" xfId="216" xr:uid="{00000000-0005-0000-0000-0000590A0000}"/>
    <cellStyle name="60% — акцент2 9 2" xfId="5225" xr:uid="{838EF1DC-31AF-48E6-99B8-64F1BE75DE8A}"/>
    <cellStyle name="60% — акцент2 90" xfId="1836" xr:uid="{00000000-0005-0000-0000-00005A0A0000}"/>
    <cellStyle name="60% — акцент2 90 2" xfId="6845" xr:uid="{73594714-385C-4AAE-AE1D-80E483BB1A8F}"/>
    <cellStyle name="60% — акцент2 91" xfId="1856" xr:uid="{00000000-0005-0000-0000-00005B0A0000}"/>
    <cellStyle name="60% — акцент2 91 2" xfId="6865" xr:uid="{42C10573-E6B5-4E4F-96AF-349AAB5C0EBD}"/>
    <cellStyle name="60% — акцент2 92" xfId="1876" xr:uid="{00000000-0005-0000-0000-00005C0A0000}"/>
    <cellStyle name="60% — акцент2 92 2" xfId="6885" xr:uid="{2A751993-2755-4ED4-B9D1-3B12F296B70E}"/>
    <cellStyle name="60% — акцент2 93" xfId="1896" xr:uid="{00000000-0005-0000-0000-00005D0A0000}"/>
    <cellStyle name="60% — акцент2 93 2" xfId="6905" xr:uid="{44940C49-FC17-497F-84AD-EAA93482DA01}"/>
    <cellStyle name="60% — акцент2 94" xfId="1916" xr:uid="{00000000-0005-0000-0000-00005E0A0000}"/>
    <cellStyle name="60% — акцент2 94 2" xfId="6925" xr:uid="{B9CC2EF5-CEC1-41D3-B818-090F66050C52}"/>
    <cellStyle name="60% — акцент2 95" xfId="1936" xr:uid="{00000000-0005-0000-0000-00005F0A0000}"/>
    <cellStyle name="60% — акцент2 95 2" xfId="6945" xr:uid="{D7BA25F8-8573-4F45-81F8-7DEF15195F97}"/>
    <cellStyle name="60% — акцент2 96" xfId="1956" xr:uid="{00000000-0005-0000-0000-0000600A0000}"/>
    <cellStyle name="60% — акцент2 96 2" xfId="6965" xr:uid="{A12E4979-5644-435A-B8B4-FB8721378CAF}"/>
    <cellStyle name="60% — акцент2 97" xfId="1976" xr:uid="{00000000-0005-0000-0000-0000610A0000}"/>
    <cellStyle name="60% — акцент2 97 2" xfId="6985" xr:uid="{DA8CBC68-A609-4671-BA11-A79D779F59BF}"/>
    <cellStyle name="60% — акцент2 98" xfId="1996" xr:uid="{00000000-0005-0000-0000-0000620A0000}"/>
    <cellStyle name="60% — акцент2 98 2" xfId="7005" xr:uid="{5592FE02-4A2B-4EBA-B2AE-30858B97F1BD}"/>
    <cellStyle name="60% — акцент2 99" xfId="2016" xr:uid="{00000000-0005-0000-0000-0000630A0000}"/>
    <cellStyle name="60% — акцент2 99 2" xfId="7025" xr:uid="{52D57A55-6698-436D-830C-3967A1C5B300}"/>
    <cellStyle name="60% — акцент3" xfId="15" builtinId="40" customBuiltin="1"/>
    <cellStyle name="60% — акцент3 10" xfId="239" xr:uid="{00000000-0005-0000-0000-0000650A0000}"/>
    <cellStyle name="60% — акцент3 10 2" xfId="5248" xr:uid="{A23E8916-A4B7-4448-9CE4-E6F2235FAB86}"/>
    <cellStyle name="60% — акцент3 100" xfId="2039" xr:uid="{00000000-0005-0000-0000-0000660A0000}"/>
    <cellStyle name="60% — акцент3 100 2" xfId="7048" xr:uid="{B16ADED7-4974-4FE8-BB72-747F4A076CF4}"/>
    <cellStyle name="60% — акцент3 101" xfId="2059" xr:uid="{00000000-0005-0000-0000-0000670A0000}"/>
    <cellStyle name="60% — акцент3 101 2" xfId="7068" xr:uid="{A85B30A1-BF0F-4E62-B004-07AC319BEDC1}"/>
    <cellStyle name="60% — акцент3 102" xfId="2079" xr:uid="{00000000-0005-0000-0000-0000680A0000}"/>
    <cellStyle name="60% — акцент3 102 2" xfId="7088" xr:uid="{A453F084-A4C6-4468-9CAE-F6FBAC937F80}"/>
    <cellStyle name="60% — акцент3 103" xfId="2099" xr:uid="{00000000-0005-0000-0000-0000690A0000}"/>
    <cellStyle name="60% — акцент3 103 2" xfId="7108" xr:uid="{0CE96E4F-1695-4594-9692-CBEE363C9FDC}"/>
    <cellStyle name="60% — акцент3 104" xfId="2119" xr:uid="{00000000-0005-0000-0000-00006A0A0000}"/>
    <cellStyle name="60% — акцент3 104 2" xfId="7128" xr:uid="{AE9F714C-7498-4A1D-8F87-C3E7F0EC4467}"/>
    <cellStyle name="60% — акцент3 105" xfId="2139" xr:uid="{00000000-0005-0000-0000-00006B0A0000}"/>
    <cellStyle name="60% — акцент3 105 2" xfId="7148" xr:uid="{C385A792-7E51-46A9-AF78-EB8C5E82CFA7}"/>
    <cellStyle name="60% — акцент3 106" xfId="2159" xr:uid="{00000000-0005-0000-0000-00006C0A0000}"/>
    <cellStyle name="60% — акцент3 106 2" xfId="7168" xr:uid="{443BFAA2-B144-48BF-A6B1-C0CAEFC735C9}"/>
    <cellStyle name="60% — акцент3 107" xfId="2179" xr:uid="{00000000-0005-0000-0000-00006D0A0000}"/>
    <cellStyle name="60% — акцент3 107 2" xfId="7188" xr:uid="{6947D5EF-741B-4EA5-952C-D78C8A2498FB}"/>
    <cellStyle name="60% — акцент3 108" xfId="2199" xr:uid="{00000000-0005-0000-0000-00006E0A0000}"/>
    <cellStyle name="60% — акцент3 108 2" xfId="7208" xr:uid="{86934E6E-C737-47F5-BC9A-4EDCBDBB5967}"/>
    <cellStyle name="60% — акцент3 109" xfId="2219" xr:uid="{00000000-0005-0000-0000-00006F0A0000}"/>
    <cellStyle name="60% — акцент3 109 2" xfId="7228" xr:uid="{8C0B2501-0296-4706-B7DE-B020CF0600E0}"/>
    <cellStyle name="60% — акцент3 11" xfId="259" xr:uid="{00000000-0005-0000-0000-0000700A0000}"/>
    <cellStyle name="60% — акцент3 11 2" xfId="5268" xr:uid="{CABEE5DD-2E67-4D9E-9775-3318D03C4EB0}"/>
    <cellStyle name="60% — акцент3 110" xfId="2239" xr:uid="{00000000-0005-0000-0000-0000710A0000}"/>
    <cellStyle name="60% — акцент3 110 2" xfId="7248" xr:uid="{01404D2E-A857-42E6-A53A-8AB8EAEF9AD4}"/>
    <cellStyle name="60% — акцент3 111" xfId="2259" xr:uid="{00000000-0005-0000-0000-0000720A0000}"/>
    <cellStyle name="60% — акцент3 111 2" xfId="7268" xr:uid="{EECCDBFA-8190-4A4C-8A69-572C907E428D}"/>
    <cellStyle name="60% — акцент3 112" xfId="2279" xr:uid="{00000000-0005-0000-0000-0000730A0000}"/>
    <cellStyle name="60% — акцент3 112 2" xfId="7288" xr:uid="{5DAF27BC-AB8C-4A94-81D0-9E2171F25D07}"/>
    <cellStyle name="60% — акцент3 113" xfId="2299" xr:uid="{00000000-0005-0000-0000-0000740A0000}"/>
    <cellStyle name="60% — акцент3 113 2" xfId="7308" xr:uid="{E6EB50C0-B8EC-44C1-B868-31006AA39600}"/>
    <cellStyle name="60% — акцент3 114" xfId="2319" xr:uid="{00000000-0005-0000-0000-0000750A0000}"/>
    <cellStyle name="60% — акцент3 114 2" xfId="7328" xr:uid="{E1888A87-D9FC-449E-BF42-9470E609807E}"/>
    <cellStyle name="60% — акцент3 115" xfId="2339" xr:uid="{00000000-0005-0000-0000-0000760A0000}"/>
    <cellStyle name="60% — акцент3 115 2" xfId="7348" xr:uid="{2AC13D12-169E-4D7C-B2A0-3FAB27B51054}"/>
    <cellStyle name="60% — акцент3 116" xfId="2359" xr:uid="{00000000-0005-0000-0000-0000770A0000}"/>
    <cellStyle name="60% — акцент3 116 2" xfId="7368" xr:uid="{A3C14E67-6195-4709-8C61-11272E77ACCB}"/>
    <cellStyle name="60% — акцент3 117" xfId="2379" xr:uid="{00000000-0005-0000-0000-0000780A0000}"/>
    <cellStyle name="60% — акцент3 117 2" xfId="7388" xr:uid="{84350E24-36D8-424B-BE33-CB7B18444F17}"/>
    <cellStyle name="60% — акцент3 118" xfId="2399" xr:uid="{00000000-0005-0000-0000-0000790A0000}"/>
    <cellStyle name="60% — акцент3 118 2" xfId="7408" xr:uid="{6700FD89-3658-4CC2-96D8-5676EC6CA4D3}"/>
    <cellStyle name="60% — акцент3 119" xfId="2419" xr:uid="{00000000-0005-0000-0000-00007A0A0000}"/>
    <cellStyle name="60% — акцент3 119 2" xfId="7428" xr:uid="{344B7841-7E10-4D29-B331-6C1BEE2BDCEB}"/>
    <cellStyle name="60% — акцент3 12" xfId="279" xr:uid="{00000000-0005-0000-0000-00007B0A0000}"/>
    <cellStyle name="60% — акцент3 12 2" xfId="5288" xr:uid="{81D5979D-FC3A-4864-AE87-1CE64E6D3D97}"/>
    <cellStyle name="60% — акцент3 120" xfId="2439" xr:uid="{00000000-0005-0000-0000-00007C0A0000}"/>
    <cellStyle name="60% — акцент3 120 2" xfId="7448" xr:uid="{5B1112CA-1250-4D08-996E-6F0EE97E85C1}"/>
    <cellStyle name="60% — акцент3 121" xfId="2459" xr:uid="{00000000-0005-0000-0000-00007D0A0000}"/>
    <cellStyle name="60% — акцент3 121 2" xfId="7468" xr:uid="{303BB8A8-3FEA-4961-947E-257D39B21C60}"/>
    <cellStyle name="60% — акцент3 122" xfId="2479" xr:uid="{00000000-0005-0000-0000-00007E0A0000}"/>
    <cellStyle name="60% — акцент3 122 2" xfId="7488" xr:uid="{4E19D43A-2C23-4046-BBD5-85E27C4471DA}"/>
    <cellStyle name="60% — акцент3 123" xfId="2499" xr:uid="{00000000-0005-0000-0000-00007F0A0000}"/>
    <cellStyle name="60% — акцент3 123 2" xfId="7508" xr:uid="{1C4FC836-79E5-4E60-8C47-73CC31EC5089}"/>
    <cellStyle name="60% — акцент3 124" xfId="2519" xr:uid="{00000000-0005-0000-0000-0000800A0000}"/>
    <cellStyle name="60% — акцент3 124 2" xfId="7528" xr:uid="{84979C8D-EDFD-40B4-ABA8-71C8E00669B3}"/>
    <cellStyle name="60% — акцент3 125" xfId="2539" xr:uid="{00000000-0005-0000-0000-0000810A0000}"/>
    <cellStyle name="60% — акцент3 125 2" xfId="7548" xr:uid="{9770E45E-EC71-40CC-A27E-6904E7D92353}"/>
    <cellStyle name="60% — акцент3 126" xfId="2559" xr:uid="{00000000-0005-0000-0000-0000820A0000}"/>
    <cellStyle name="60% — акцент3 126 2" xfId="7568" xr:uid="{EA930286-2036-4D6B-B3B4-556E0B944ED6}"/>
    <cellStyle name="60% — акцент3 127" xfId="2579" xr:uid="{00000000-0005-0000-0000-0000830A0000}"/>
    <cellStyle name="60% — акцент3 127 2" xfId="7588" xr:uid="{56541715-E28E-44E8-9CC5-8EABE48A257C}"/>
    <cellStyle name="60% — акцент3 128" xfId="2599" xr:uid="{00000000-0005-0000-0000-0000840A0000}"/>
    <cellStyle name="60% — акцент3 128 2" xfId="7608" xr:uid="{B353B19A-1411-4407-8C77-2AA2D9662381}"/>
    <cellStyle name="60% — акцент3 129" xfId="2619" xr:uid="{00000000-0005-0000-0000-0000850A0000}"/>
    <cellStyle name="60% — акцент3 129 2" xfId="7628" xr:uid="{84B2ACEE-2697-4DCC-B053-5034EE51F38F}"/>
    <cellStyle name="60% — акцент3 13" xfId="299" xr:uid="{00000000-0005-0000-0000-0000860A0000}"/>
    <cellStyle name="60% — акцент3 13 2" xfId="5308" xr:uid="{7FB4B189-333E-4D5A-B3FD-D2E7C700C5FB}"/>
    <cellStyle name="60% — акцент3 130" xfId="2639" xr:uid="{00000000-0005-0000-0000-0000870A0000}"/>
    <cellStyle name="60% — акцент3 130 2" xfId="7648" xr:uid="{5BCB4D86-11EB-41C3-B46C-BF5EA8A1EBB5}"/>
    <cellStyle name="60% — акцент3 131" xfId="2659" xr:uid="{00000000-0005-0000-0000-0000880A0000}"/>
    <cellStyle name="60% — акцент3 131 2" xfId="7668" xr:uid="{A28C23EE-189D-4A06-8855-04221F9207C9}"/>
    <cellStyle name="60% — акцент3 132" xfId="2679" xr:uid="{00000000-0005-0000-0000-0000890A0000}"/>
    <cellStyle name="60% — акцент3 132 2" xfId="7688" xr:uid="{47A73E89-6B10-4E69-9DEB-34B17063FF70}"/>
    <cellStyle name="60% — акцент3 133" xfId="2699" xr:uid="{00000000-0005-0000-0000-00008A0A0000}"/>
    <cellStyle name="60% — акцент3 133 2" xfId="7708" xr:uid="{D67ADD69-C740-4E93-93A4-8B5A13B88EA5}"/>
    <cellStyle name="60% — акцент3 134" xfId="2719" xr:uid="{00000000-0005-0000-0000-00008B0A0000}"/>
    <cellStyle name="60% — акцент3 134 2" xfId="7728" xr:uid="{C4C01F32-E762-42BA-992E-07F73B60BF0B}"/>
    <cellStyle name="60% — акцент3 135" xfId="2739" xr:uid="{00000000-0005-0000-0000-00008C0A0000}"/>
    <cellStyle name="60% — акцент3 135 2" xfId="7748" xr:uid="{59002B55-D2E5-4218-BF24-ED6B096BD9C9}"/>
    <cellStyle name="60% — акцент3 136" xfId="2759" xr:uid="{00000000-0005-0000-0000-00008D0A0000}"/>
    <cellStyle name="60% — акцент3 136 2" xfId="7768" xr:uid="{8E499938-AD17-4900-BD82-3BC47AC854A7}"/>
    <cellStyle name="60% — акцент3 137" xfId="2780" xr:uid="{00000000-0005-0000-0000-00008E0A0000}"/>
    <cellStyle name="60% — акцент3 137 2" xfId="7789" xr:uid="{FF9A9AB0-B572-4DC8-A5B1-20ED6A6B6A8C}"/>
    <cellStyle name="60% — акцент3 138" xfId="2800" xr:uid="{00000000-0005-0000-0000-00008F0A0000}"/>
    <cellStyle name="60% — акцент3 138 2" xfId="7809" xr:uid="{7A43C05D-376A-4B0E-8C48-3656964B64F1}"/>
    <cellStyle name="60% — акцент3 139" xfId="2820" xr:uid="{00000000-0005-0000-0000-0000900A0000}"/>
    <cellStyle name="60% — акцент3 139 2" xfId="7829" xr:uid="{8107E603-2B5D-42E0-8A72-3B9A15265B44}"/>
    <cellStyle name="60% — акцент3 14" xfId="319" xr:uid="{00000000-0005-0000-0000-0000910A0000}"/>
    <cellStyle name="60% — акцент3 14 2" xfId="5328" xr:uid="{27ED5F7A-A102-48F8-AB1D-51141C407776}"/>
    <cellStyle name="60% — акцент3 140" xfId="2840" xr:uid="{00000000-0005-0000-0000-0000920A0000}"/>
    <cellStyle name="60% — акцент3 140 2" xfId="7849" xr:uid="{BFE320A2-EEC2-4478-9ABA-F18C3E5A8793}"/>
    <cellStyle name="60% — акцент3 141" xfId="2860" xr:uid="{00000000-0005-0000-0000-0000930A0000}"/>
    <cellStyle name="60% — акцент3 141 2" xfId="7869" xr:uid="{D32872DF-7CC8-4AD6-8C8C-271A531B7652}"/>
    <cellStyle name="60% — акцент3 142" xfId="2880" xr:uid="{00000000-0005-0000-0000-0000940A0000}"/>
    <cellStyle name="60% — акцент3 142 2" xfId="7889" xr:uid="{1813FEA9-EBFC-4BD8-BAE2-74DA26617FC6}"/>
    <cellStyle name="60% — акцент3 143" xfId="2900" xr:uid="{00000000-0005-0000-0000-0000950A0000}"/>
    <cellStyle name="60% — акцент3 143 2" xfId="7909" xr:uid="{8E0C83B0-13E1-446E-90B3-6D0B52A75A3C}"/>
    <cellStyle name="60% — акцент3 144" xfId="2920" xr:uid="{00000000-0005-0000-0000-0000960A0000}"/>
    <cellStyle name="60% — акцент3 144 2" xfId="7929" xr:uid="{57CA155D-FCCA-4D8F-BED7-2154BC98ED0B}"/>
    <cellStyle name="60% — акцент3 145" xfId="2940" xr:uid="{00000000-0005-0000-0000-0000970A0000}"/>
    <cellStyle name="60% — акцент3 145 2" xfId="7949" xr:uid="{6CDBA032-1BFB-4243-ACB3-5F1BCF6EA755}"/>
    <cellStyle name="60% — акцент3 146" xfId="2960" xr:uid="{00000000-0005-0000-0000-0000980A0000}"/>
    <cellStyle name="60% — акцент3 146 2" xfId="7969" xr:uid="{FB2EFE7B-6F1A-48C2-90D5-068D996E6910}"/>
    <cellStyle name="60% — акцент3 147" xfId="2980" xr:uid="{00000000-0005-0000-0000-0000990A0000}"/>
    <cellStyle name="60% — акцент3 147 2" xfId="7989" xr:uid="{AF833441-D62D-4570-8B7E-BE7801C7320A}"/>
    <cellStyle name="60% — акцент3 148" xfId="3000" xr:uid="{00000000-0005-0000-0000-00009A0A0000}"/>
    <cellStyle name="60% — акцент3 148 2" xfId="8009" xr:uid="{9F396419-7F7F-46FF-9D14-3F4C1BE48C7E}"/>
    <cellStyle name="60% — акцент3 149" xfId="3020" xr:uid="{00000000-0005-0000-0000-00009B0A0000}"/>
    <cellStyle name="60% — акцент3 149 2" xfId="8029" xr:uid="{893E4DA1-501E-4C5A-8293-643090428B99}"/>
    <cellStyle name="60% — акцент3 15" xfId="339" xr:uid="{00000000-0005-0000-0000-00009C0A0000}"/>
    <cellStyle name="60% — акцент3 15 2" xfId="5348" xr:uid="{76E3071E-A298-4ABC-90F4-BE643E26FE24}"/>
    <cellStyle name="60% — акцент3 150" xfId="3040" xr:uid="{00000000-0005-0000-0000-00009D0A0000}"/>
    <cellStyle name="60% — акцент3 150 2" xfId="8049" xr:uid="{689253FC-4F62-41D3-8F1E-4D3687A85A4D}"/>
    <cellStyle name="60% — акцент3 151" xfId="3060" xr:uid="{00000000-0005-0000-0000-00009E0A0000}"/>
    <cellStyle name="60% — акцент3 151 2" xfId="8069" xr:uid="{70ADE0D2-1B66-4B49-B7C1-58107D8A962F}"/>
    <cellStyle name="60% — акцент3 152" xfId="3080" xr:uid="{00000000-0005-0000-0000-00009F0A0000}"/>
    <cellStyle name="60% — акцент3 152 2" xfId="8089" xr:uid="{5D14B925-09D7-461F-B1E5-1E0D613949E5}"/>
    <cellStyle name="60% — акцент3 153" xfId="3100" xr:uid="{00000000-0005-0000-0000-0000A00A0000}"/>
    <cellStyle name="60% — акцент3 153 2" xfId="8109" xr:uid="{E061C698-EEC1-4FD4-912B-94A2D8AA246F}"/>
    <cellStyle name="60% — акцент3 154" xfId="3120" xr:uid="{00000000-0005-0000-0000-0000A10A0000}"/>
    <cellStyle name="60% — акцент3 154 2" xfId="8129" xr:uid="{EE65585A-D494-4D8A-A61A-0819534E2967}"/>
    <cellStyle name="60% — акцент3 155" xfId="3140" xr:uid="{00000000-0005-0000-0000-0000A20A0000}"/>
    <cellStyle name="60% — акцент3 155 2" xfId="8149" xr:uid="{70EBEB71-B921-46DE-8677-3D6D1B4E50A1}"/>
    <cellStyle name="60% — акцент3 156" xfId="3160" xr:uid="{00000000-0005-0000-0000-0000A30A0000}"/>
    <cellStyle name="60% — акцент3 156 2" xfId="8169" xr:uid="{7A8DE393-C601-4AA4-AF08-3D7C9BE119AB}"/>
    <cellStyle name="60% — акцент3 157" xfId="3180" xr:uid="{00000000-0005-0000-0000-0000A40A0000}"/>
    <cellStyle name="60% — акцент3 157 2" xfId="8189" xr:uid="{FE3711D2-7242-472F-82A4-BA83A07333F8}"/>
    <cellStyle name="60% — акцент3 158" xfId="3200" xr:uid="{00000000-0005-0000-0000-0000A50A0000}"/>
    <cellStyle name="60% — акцент3 158 2" xfId="8209" xr:uid="{AB4984ED-9644-409B-97B0-F0626E3F3AE2}"/>
    <cellStyle name="60% — акцент3 159" xfId="3220" xr:uid="{00000000-0005-0000-0000-0000A60A0000}"/>
    <cellStyle name="60% — акцент3 159 2" xfId="8229" xr:uid="{A6BEF46E-252F-4B36-9081-504754A997A0}"/>
    <cellStyle name="60% — акцент3 16" xfId="359" xr:uid="{00000000-0005-0000-0000-0000A70A0000}"/>
    <cellStyle name="60% — акцент3 16 2" xfId="5368" xr:uid="{8D332B7F-2DF4-4FA5-B78A-450FD59D56FE}"/>
    <cellStyle name="60% — акцент3 160" xfId="3240" xr:uid="{00000000-0005-0000-0000-0000A80A0000}"/>
    <cellStyle name="60% — акцент3 160 2" xfId="8249" xr:uid="{1FE7B22C-5BBF-446B-8BA4-D01C2512C98F}"/>
    <cellStyle name="60% — акцент3 161" xfId="3260" xr:uid="{00000000-0005-0000-0000-0000A90A0000}"/>
    <cellStyle name="60% — акцент3 161 2" xfId="8269" xr:uid="{3B284326-7EC3-4B32-8E70-1B76F0DA2948}"/>
    <cellStyle name="60% — акцент3 162" xfId="3280" xr:uid="{00000000-0005-0000-0000-0000AA0A0000}"/>
    <cellStyle name="60% — акцент3 162 2" xfId="8289" xr:uid="{BCB52ED4-49E1-4A50-BA56-AFD025C230F4}"/>
    <cellStyle name="60% — акцент3 163" xfId="3300" xr:uid="{00000000-0005-0000-0000-0000AB0A0000}"/>
    <cellStyle name="60% — акцент3 163 2" xfId="8309" xr:uid="{A006F253-9A65-42CA-810D-9C46DA804212}"/>
    <cellStyle name="60% — акцент3 164" xfId="3320" xr:uid="{00000000-0005-0000-0000-0000AC0A0000}"/>
    <cellStyle name="60% — акцент3 164 2" xfId="8329" xr:uid="{F77B7EFE-BCA7-425D-AFC3-28997E069B47}"/>
    <cellStyle name="60% — акцент3 165" xfId="3340" xr:uid="{00000000-0005-0000-0000-0000AD0A0000}"/>
    <cellStyle name="60% — акцент3 165 2" xfId="8349" xr:uid="{1AE1452A-0214-4F4C-A59D-90BAF59540BF}"/>
    <cellStyle name="60% — акцент3 166" xfId="3360" xr:uid="{00000000-0005-0000-0000-0000AE0A0000}"/>
    <cellStyle name="60% — акцент3 166 2" xfId="8369" xr:uid="{16F46450-186E-4567-99A1-F4658D4A54D0}"/>
    <cellStyle name="60% — акцент3 167" xfId="3380" xr:uid="{00000000-0005-0000-0000-0000AF0A0000}"/>
    <cellStyle name="60% — акцент3 167 2" xfId="8389" xr:uid="{BB1E39AA-A841-4307-940F-700B7C4C2265}"/>
    <cellStyle name="60% — акцент3 168" xfId="3400" xr:uid="{00000000-0005-0000-0000-0000B00A0000}"/>
    <cellStyle name="60% — акцент3 168 2" xfId="8409" xr:uid="{DF90D70E-67D4-4A0C-AEEC-9663DD9B38BC}"/>
    <cellStyle name="60% — акцент3 169" xfId="3420" xr:uid="{00000000-0005-0000-0000-0000B10A0000}"/>
    <cellStyle name="60% — акцент3 169 2" xfId="8429" xr:uid="{4290258D-AEB8-43A2-8403-ED3FE0F26472}"/>
    <cellStyle name="60% — акцент3 17" xfId="379" xr:uid="{00000000-0005-0000-0000-0000B20A0000}"/>
    <cellStyle name="60% — акцент3 17 2" xfId="5388" xr:uid="{4B89DA4E-4200-4F26-AB41-F17FA3494F1C}"/>
    <cellStyle name="60% — акцент3 170" xfId="3440" xr:uid="{00000000-0005-0000-0000-0000B30A0000}"/>
    <cellStyle name="60% — акцент3 170 2" xfId="8449" xr:uid="{94444C83-94F5-49F2-9AAE-C7C4ACC2E52E}"/>
    <cellStyle name="60% — акцент3 171" xfId="3460" xr:uid="{00000000-0005-0000-0000-0000B40A0000}"/>
    <cellStyle name="60% — акцент3 171 2" xfId="8469" xr:uid="{6D5CE342-1A09-45CC-8E95-ABDE37929629}"/>
    <cellStyle name="60% — акцент3 172" xfId="3480" xr:uid="{00000000-0005-0000-0000-0000B50A0000}"/>
    <cellStyle name="60% — акцент3 172 2" xfId="8489" xr:uid="{678223EB-3252-4EAB-91C5-4B043DA998E6}"/>
    <cellStyle name="60% — акцент3 173" xfId="3500" xr:uid="{00000000-0005-0000-0000-0000B60A0000}"/>
    <cellStyle name="60% — акцент3 173 2" xfId="8509" xr:uid="{7602E5E1-B31B-4245-8FCD-EF7E201A075A}"/>
    <cellStyle name="60% — акцент3 174" xfId="3520" xr:uid="{00000000-0005-0000-0000-0000B70A0000}"/>
    <cellStyle name="60% — акцент3 174 2" xfId="8529" xr:uid="{D5724BB3-00B1-4DBF-AEF1-F1CFDF280206}"/>
    <cellStyle name="60% — акцент3 175" xfId="3540" xr:uid="{00000000-0005-0000-0000-0000B80A0000}"/>
    <cellStyle name="60% — акцент3 175 2" xfId="8549" xr:uid="{F52CE3CE-8C18-4617-A168-5FFFCE464842}"/>
    <cellStyle name="60% — акцент3 176" xfId="3560" xr:uid="{00000000-0005-0000-0000-0000B90A0000}"/>
    <cellStyle name="60% — акцент3 176 2" xfId="8569" xr:uid="{E58CE4F0-7298-4CAE-B98C-18EEA00FC9BD}"/>
    <cellStyle name="60% — акцент3 177" xfId="3580" xr:uid="{00000000-0005-0000-0000-0000BA0A0000}"/>
    <cellStyle name="60% — акцент3 177 2" xfId="8589" xr:uid="{A8F6C360-7385-4DB3-9079-17EF186DB822}"/>
    <cellStyle name="60% — акцент3 178" xfId="3600" xr:uid="{00000000-0005-0000-0000-0000BB0A0000}"/>
    <cellStyle name="60% — акцент3 178 2" xfId="8609" xr:uid="{ECA5EE35-4442-42DF-B10A-9F34422E8B97}"/>
    <cellStyle name="60% — акцент3 179" xfId="3620" xr:uid="{00000000-0005-0000-0000-0000BC0A0000}"/>
    <cellStyle name="60% — акцент3 179 2" xfId="8629" xr:uid="{806F127D-BDF8-466C-B863-4421B9994E22}"/>
    <cellStyle name="60% — акцент3 18" xfId="399" xr:uid="{00000000-0005-0000-0000-0000BD0A0000}"/>
    <cellStyle name="60% — акцент3 18 2" xfId="5408" xr:uid="{09D24E73-AAE3-450B-9FF9-04CB5B5D04CB}"/>
    <cellStyle name="60% — акцент3 180" xfId="3640" xr:uid="{00000000-0005-0000-0000-0000BE0A0000}"/>
    <cellStyle name="60% — акцент3 180 2" xfId="8649" xr:uid="{6A995405-761A-4948-91AC-110FEA0F80F2}"/>
    <cellStyle name="60% — акцент3 181" xfId="3660" xr:uid="{00000000-0005-0000-0000-0000BF0A0000}"/>
    <cellStyle name="60% — акцент3 181 2" xfId="8669" xr:uid="{A78D908E-83BF-41AD-B634-00270484C463}"/>
    <cellStyle name="60% — акцент3 182" xfId="3680" xr:uid="{00000000-0005-0000-0000-0000C00A0000}"/>
    <cellStyle name="60% — акцент3 182 2" xfId="8689" xr:uid="{0B6EB303-0B00-4F58-A861-D9C445276681}"/>
    <cellStyle name="60% — акцент3 183" xfId="3700" xr:uid="{00000000-0005-0000-0000-0000C10A0000}"/>
    <cellStyle name="60% — акцент3 183 2" xfId="8709" xr:uid="{5BBC7C09-A9F2-4BC5-9B68-0CDBEB00A475}"/>
    <cellStyle name="60% — акцент3 184" xfId="3720" xr:uid="{00000000-0005-0000-0000-0000C20A0000}"/>
    <cellStyle name="60% — акцент3 184 2" xfId="8729" xr:uid="{E63F295A-3308-4A5D-839D-EADD790D3F19}"/>
    <cellStyle name="60% — акцент3 185" xfId="3740" xr:uid="{00000000-0005-0000-0000-0000C30A0000}"/>
    <cellStyle name="60% — акцент3 185 2" xfId="8749" xr:uid="{4942F016-D2B9-4420-88E0-DA2683A94B5E}"/>
    <cellStyle name="60% — акцент3 186" xfId="3760" xr:uid="{00000000-0005-0000-0000-0000C40A0000}"/>
    <cellStyle name="60% — акцент3 186 2" xfId="8769" xr:uid="{92A8B0A8-5163-488C-BEE4-716F5C6892A1}"/>
    <cellStyle name="60% — акцент3 187" xfId="3780" xr:uid="{00000000-0005-0000-0000-0000C50A0000}"/>
    <cellStyle name="60% — акцент3 187 2" xfId="8789" xr:uid="{8CD30F9A-31EE-48C0-9F56-8741CF226134}"/>
    <cellStyle name="60% — акцент3 188" xfId="3800" xr:uid="{00000000-0005-0000-0000-0000C60A0000}"/>
    <cellStyle name="60% — акцент3 188 2" xfId="8809" xr:uid="{3C24296A-1532-4E8A-A7EC-A6DE63C70619}"/>
    <cellStyle name="60% — акцент3 189" xfId="3820" xr:uid="{00000000-0005-0000-0000-0000C70A0000}"/>
    <cellStyle name="60% — акцент3 189 2" xfId="8829" xr:uid="{8D8F256B-DD50-4D96-B1DD-4EACC63A99B3}"/>
    <cellStyle name="60% — акцент3 19" xfId="419" xr:uid="{00000000-0005-0000-0000-0000C80A0000}"/>
    <cellStyle name="60% — акцент3 19 2" xfId="5428" xr:uid="{760A1AB8-08F2-423B-B0FA-D0DB4A1F1701}"/>
    <cellStyle name="60% — акцент3 190" xfId="3840" xr:uid="{00000000-0005-0000-0000-0000C90A0000}"/>
    <cellStyle name="60% — акцент3 190 2" xfId="8849" xr:uid="{F9C0B31D-01A0-44C2-A0A1-9C4D366C3FF8}"/>
    <cellStyle name="60% — акцент3 191" xfId="3860" xr:uid="{00000000-0005-0000-0000-00001A0F0000}"/>
    <cellStyle name="60% — акцент3 191 2" xfId="8869" xr:uid="{4C48A10D-0F9F-4841-A2AC-25583F33615E}"/>
    <cellStyle name="60% — акцент3 192" xfId="3880" xr:uid="{00000000-0005-0000-0000-00002E0F0000}"/>
    <cellStyle name="60% — акцент3 192 2" xfId="8889" xr:uid="{A35C4577-3413-4BB0-B667-3E07AA929925}"/>
    <cellStyle name="60% — акцент3 193" xfId="3900" xr:uid="{00000000-0005-0000-0000-0000420F0000}"/>
    <cellStyle name="60% — акцент3 193 2" xfId="8909" xr:uid="{445CB3CB-7A91-4FBF-8693-362309D595A8}"/>
    <cellStyle name="60% — акцент3 194" xfId="3920" xr:uid="{00000000-0005-0000-0000-0000560F0000}"/>
    <cellStyle name="60% — акцент3 194 2" xfId="8929" xr:uid="{E55C9EE4-CE03-4CC1-9A42-306AEEC34F4B}"/>
    <cellStyle name="60% — акцент3 195" xfId="3940" xr:uid="{00000000-0005-0000-0000-00006A0F0000}"/>
    <cellStyle name="60% — акцент3 195 2" xfId="8949" xr:uid="{AE57F805-97A3-4C57-9F90-FD7263BD9FC9}"/>
    <cellStyle name="60% — акцент3 196" xfId="3960" xr:uid="{00000000-0005-0000-0000-00007E0F0000}"/>
    <cellStyle name="60% — акцент3 196 2" xfId="8969" xr:uid="{FD3EF006-657F-49D9-947F-724AC41334E1}"/>
    <cellStyle name="60% — акцент3 197" xfId="3980" xr:uid="{00000000-0005-0000-0000-0000920F0000}"/>
    <cellStyle name="60% — акцент3 197 2" xfId="8989" xr:uid="{75638647-B01C-4D8E-9983-AACB54B4E391}"/>
    <cellStyle name="60% — акцент3 198" xfId="4000" xr:uid="{00000000-0005-0000-0000-0000A60F0000}"/>
    <cellStyle name="60% — акцент3 198 2" xfId="9009" xr:uid="{BC2FA6B6-FF94-47CD-B3B6-5B4C6E830245}"/>
    <cellStyle name="60% — акцент3 199" xfId="4020" xr:uid="{00000000-0005-0000-0000-0000BA0F0000}"/>
    <cellStyle name="60% — акцент3 199 2" xfId="9029" xr:uid="{6ECF0786-6BFD-42CF-B20E-B6D6DC2738AF}"/>
    <cellStyle name="60% — акцент3 2" xfId="76" xr:uid="{00000000-0005-0000-0000-0000CA0A0000}"/>
    <cellStyle name="60% — акцент3 2 2" xfId="5074" xr:uid="{39778DE3-6A40-4202-A034-1E0D8DA13A53}"/>
    <cellStyle name="60% — акцент3 20" xfId="439" xr:uid="{00000000-0005-0000-0000-0000CB0A0000}"/>
    <cellStyle name="60% — акцент3 20 2" xfId="5448" xr:uid="{E4617C72-358D-4343-BA91-AA8DD297C0AD}"/>
    <cellStyle name="60% — акцент3 200" xfId="4040" xr:uid="{00000000-0005-0000-0000-0000CE0F0000}"/>
    <cellStyle name="60% — акцент3 200 2" xfId="9049" xr:uid="{8080B560-2B1C-4A95-829C-E60459FC4159}"/>
    <cellStyle name="60% — акцент3 201" xfId="4060" xr:uid="{00000000-0005-0000-0000-0000E20F0000}"/>
    <cellStyle name="60% — акцент3 201 2" xfId="9069" xr:uid="{FA8A480A-A40E-4D1F-9857-E7F3B4843759}"/>
    <cellStyle name="60% — акцент3 202" xfId="4080" xr:uid="{00000000-0005-0000-0000-0000F60F0000}"/>
    <cellStyle name="60% — акцент3 202 2" xfId="9089" xr:uid="{AF30AB16-0C41-44BD-BD04-FCDCEB2295FD}"/>
    <cellStyle name="60% — акцент3 203" xfId="4100" xr:uid="{00000000-0005-0000-0000-00000A100000}"/>
    <cellStyle name="60% — акцент3 203 2" xfId="9109" xr:uid="{6D365F21-FCEF-43E5-8E58-B09A99B0C465}"/>
    <cellStyle name="60% — акцент3 204" xfId="4120" xr:uid="{00000000-0005-0000-0000-00001E100000}"/>
    <cellStyle name="60% — акцент3 204 2" xfId="9129" xr:uid="{8CB412B7-5E34-4B75-A3F0-CA2A237E26A8}"/>
    <cellStyle name="60% — акцент3 205" xfId="4140" xr:uid="{00000000-0005-0000-0000-000032100000}"/>
    <cellStyle name="60% — акцент3 205 2" xfId="9149" xr:uid="{CBCA7357-3AF6-4737-91D0-41877E130718}"/>
    <cellStyle name="60% — акцент3 206" xfId="4160" xr:uid="{00000000-0005-0000-0000-000046100000}"/>
    <cellStyle name="60% — акцент3 206 2" xfId="9169" xr:uid="{FFCA0729-D543-475C-BACA-E293CE20A0D8}"/>
    <cellStyle name="60% — акцент3 207" xfId="4180" xr:uid="{00000000-0005-0000-0000-00005A100000}"/>
    <cellStyle name="60% — акцент3 207 2" xfId="9189" xr:uid="{3473A8D8-BA2C-4ACA-AB80-F85AC1004DD1}"/>
    <cellStyle name="60% — акцент3 208" xfId="4200" xr:uid="{00000000-0005-0000-0000-00006E100000}"/>
    <cellStyle name="60% — акцент3 208 2" xfId="9209" xr:uid="{19EE08AC-AF5D-47D6-BCA8-E657BFB8B4AE}"/>
    <cellStyle name="60% — акцент3 209" xfId="4220" xr:uid="{00000000-0005-0000-0000-000082100000}"/>
    <cellStyle name="60% — акцент3 209 2" xfId="9229" xr:uid="{BB82089B-C77D-4FB0-B666-D9BDB3CC063D}"/>
    <cellStyle name="60% — акцент3 21" xfId="459" xr:uid="{00000000-0005-0000-0000-0000CC0A0000}"/>
    <cellStyle name="60% — акцент3 21 2" xfId="5468" xr:uid="{A8D6C9B3-66D9-477A-A094-D93424AA2E9A}"/>
    <cellStyle name="60% — акцент3 210" xfId="4240" xr:uid="{00000000-0005-0000-0000-000096100000}"/>
    <cellStyle name="60% — акцент3 210 2" xfId="9249" xr:uid="{9B331F62-6D29-4AC9-B67F-147D5A7F1E0E}"/>
    <cellStyle name="60% — акцент3 211" xfId="4260" xr:uid="{00000000-0005-0000-0000-0000AA100000}"/>
    <cellStyle name="60% — акцент3 211 2" xfId="9269" xr:uid="{F2D2EDD5-98F8-4EAF-BACB-643563E9995B}"/>
    <cellStyle name="60% — акцент3 212" xfId="4280" xr:uid="{00000000-0005-0000-0000-0000BE100000}"/>
    <cellStyle name="60% — акцент3 212 2" xfId="9289" xr:uid="{A6C2DA90-C9E1-464B-8141-C1214780ACC2}"/>
    <cellStyle name="60% — акцент3 213" xfId="4300" xr:uid="{00000000-0005-0000-0000-0000D2100000}"/>
    <cellStyle name="60% — акцент3 213 2" xfId="9309" xr:uid="{F939594D-529A-4D99-BD41-8FCE3501F980}"/>
    <cellStyle name="60% — акцент3 214" xfId="4320" xr:uid="{00000000-0005-0000-0000-0000E6100000}"/>
    <cellStyle name="60% — акцент3 214 2" xfId="9329" xr:uid="{D827B082-2F51-47E7-BE34-D2E4B22931DF}"/>
    <cellStyle name="60% — акцент3 215" xfId="4340" xr:uid="{00000000-0005-0000-0000-0000FA100000}"/>
    <cellStyle name="60% — акцент3 215 2" xfId="9349" xr:uid="{727DB909-33A0-42FD-9651-9E871215481E}"/>
    <cellStyle name="60% — акцент3 216" xfId="4360" xr:uid="{00000000-0005-0000-0000-00000E110000}"/>
    <cellStyle name="60% — акцент3 216 2" xfId="9369" xr:uid="{7C16E5DB-6FA8-4D77-B779-6D0FAC98AFA4}"/>
    <cellStyle name="60% — акцент3 217" xfId="4380" xr:uid="{00000000-0005-0000-0000-000022110000}"/>
    <cellStyle name="60% — акцент3 217 2" xfId="9389" xr:uid="{177DBB11-067C-4B4A-8CE7-68BE209B4F61}"/>
    <cellStyle name="60% — акцент3 218" xfId="4400" xr:uid="{00000000-0005-0000-0000-000036110000}"/>
    <cellStyle name="60% — акцент3 218 2" xfId="9409" xr:uid="{2E9832BA-5AFC-472F-BB9D-7744F868EB90}"/>
    <cellStyle name="60% — акцент3 219" xfId="4420" xr:uid="{00000000-0005-0000-0000-00004A110000}"/>
    <cellStyle name="60% — акцент3 219 2" xfId="9429" xr:uid="{4E08CE48-9ADA-404C-B2E5-8299B54BC95A}"/>
    <cellStyle name="60% — акцент3 22" xfId="479" xr:uid="{00000000-0005-0000-0000-0000CD0A0000}"/>
    <cellStyle name="60% — акцент3 22 2" xfId="5488" xr:uid="{F9BBC8E0-1E08-4EAF-8DE0-3C18E41DE8ED}"/>
    <cellStyle name="60% — акцент3 220" xfId="4440" xr:uid="{00000000-0005-0000-0000-00005E110000}"/>
    <cellStyle name="60% — акцент3 220 2" xfId="9449" xr:uid="{3473052E-7C17-446E-B907-FDFFE6870D4D}"/>
    <cellStyle name="60% — акцент3 221" xfId="4460" xr:uid="{00000000-0005-0000-0000-000072110000}"/>
    <cellStyle name="60% — акцент3 221 2" xfId="9469" xr:uid="{E51708A7-9EE4-4377-9FF3-6BCDE2A30ACE}"/>
    <cellStyle name="60% — акцент3 222" xfId="4480" xr:uid="{00000000-0005-0000-0000-000086110000}"/>
    <cellStyle name="60% — акцент3 222 2" xfId="9489" xr:uid="{1E31DF6C-81A3-44B9-A049-D0104FB836F2}"/>
    <cellStyle name="60% — акцент3 223" xfId="4500" xr:uid="{00000000-0005-0000-0000-00009A110000}"/>
    <cellStyle name="60% — акцент3 223 2" xfId="9509" xr:uid="{4A2AF41A-DCD0-485D-8252-5783C55651B0}"/>
    <cellStyle name="60% — акцент3 224" xfId="4520" xr:uid="{00000000-0005-0000-0000-0000AE110000}"/>
    <cellStyle name="60% — акцент3 224 2" xfId="9529" xr:uid="{B60C2031-3FCA-4176-9672-FC239F45892D}"/>
    <cellStyle name="60% — акцент3 225" xfId="4540" xr:uid="{00000000-0005-0000-0000-0000C2110000}"/>
    <cellStyle name="60% — акцент3 225 2" xfId="9549" xr:uid="{8F509FD5-85DD-42CC-B765-D6ABACB79E0E}"/>
    <cellStyle name="60% — акцент3 226" xfId="4560" xr:uid="{00000000-0005-0000-0000-0000D6110000}"/>
    <cellStyle name="60% — акцент3 226 2" xfId="9569" xr:uid="{2F69B41A-C538-49F1-A720-5A512B7C64DE}"/>
    <cellStyle name="60% — акцент3 227" xfId="4580" xr:uid="{00000000-0005-0000-0000-0000EA110000}"/>
    <cellStyle name="60% — акцент3 227 2" xfId="9589" xr:uid="{076E6D46-DA62-43A7-9670-19C9060FBD0D}"/>
    <cellStyle name="60% — акцент3 228" xfId="4600" xr:uid="{00000000-0005-0000-0000-0000FE110000}"/>
    <cellStyle name="60% — акцент3 228 2" xfId="9609" xr:uid="{89BBFC4B-696C-4371-A51F-9203AFA236DC}"/>
    <cellStyle name="60% — акцент3 229" xfId="4620" xr:uid="{00000000-0005-0000-0000-000012120000}"/>
    <cellStyle name="60% — акцент3 229 2" xfId="9629" xr:uid="{78A476B2-75BF-4160-990A-3F6CF0792611}"/>
    <cellStyle name="60% — акцент3 23" xfId="499" xr:uid="{00000000-0005-0000-0000-0000CE0A0000}"/>
    <cellStyle name="60% — акцент3 23 2" xfId="5508" xr:uid="{45195BAC-46B9-41A3-94EF-8DE1F3EA32F8}"/>
    <cellStyle name="60% — акцент3 230" xfId="4640" xr:uid="{00000000-0005-0000-0000-000026120000}"/>
    <cellStyle name="60% — акцент3 230 2" xfId="9649" xr:uid="{CBC4FF29-B9C2-4AE2-8DE2-76783F44193E}"/>
    <cellStyle name="60% — акцент3 231" xfId="4660" xr:uid="{00000000-0005-0000-0000-00003A120000}"/>
    <cellStyle name="60% — акцент3 231 2" xfId="9669" xr:uid="{422C6774-850A-4D4D-B0D9-02F276BD1CE9}"/>
    <cellStyle name="60% — акцент3 232" xfId="4680" xr:uid="{00000000-0005-0000-0000-00004E120000}"/>
    <cellStyle name="60% — акцент3 232 2" xfId="9689" xr:uid="{48C46011-B53D-48CD-8D25-DE5284F01EE1}"/>
    <cellStyle name="60% — акцент3 233" xfId="4700" xr:uid="{00000000-0005-0000-0000-000062120000}"/>
    <cellStyle name="60% — акцент3 233 2" xfId="9709" xr:uid="{8EDBE42D-EB42-4B4A-A3D1-E11BAE420FB4}"/>
    <cellStyle name="60% — акцент3 234" xfId="4720" xr:uid="{00000000-0005-0000-0000-000076120000}"/>
    <cellStyle name="60% — акцент3 234 2" xfId="9729" xr:uid="{CBB2A4F8-2EEA-419C-805A-B41AA2663A4C}"/>
    <cellStyle name="60% — акцент3 235" xfId="4740" xr:uid="{00000000-0005-0000-0000-00008A120000}"/>
    <cellStyle name="60% — акцент3 235 2" xfId="9749" xr:uid="{2DEF6C14-D4E1-4CBF-95E7-9CB7590E5605}"/>
    <cellStyle name="60% — акцент3 236" xfId="4760" xr:uid="{00000000-0005-0000-0000-00009E120000}"/>
    <cellStyle name="60% — акцент3 236 2" xfId="9769" xr:uid="{33238267-B4C8-4363-AA5F-5A75E683082B}"/>
    <cellStyle name="60% — акцент3 237" xfId="4780" xr:uid="{00000000-0005-0000-0000-0000B2120000}"/>
    <cellStyle name="60% — акцент3 237 2" xfId="9789" xr:uid="{85BB8FB7-E0AD-438A-AE9A-9BB5356C3B19}"/>
    <cellStyle name="60% — акцент3 238" xfId="4800" xr:uid="{00000000-0005-0000-0000-0000C6120000}"/>
    <cellStyle name="60% — акцент3 238 2" xfId="9809" xr:uid="{487739F8-DF0F-453C-BA10-2EEE8BE675F0}"/>
    <cellStyle name="60% — акцент3 239" xfId="4820" xr:uid="{00000000-0005-0000-0000-0000DA120000}"/>
    <cellStyle name="60% — акцент3 239 2" xfId="9829" xr:uid="{9F1D1A6B-06D3-42FE-881E-7AD83F239434}"/>
    <cellStyle name="60% — акцент3 24" xfId="519" xr:uid="{00000000-0005-0000-0000-0000CF0A0000}"/>
    <cellStyle name="60% — акцент3 24 2" xfId="5528" xr:uid="{5C374223-2CD8-47CB-8947-C5D281AC507F}"/>
    <cellStyle name="60% — акцент3 240" xfId="4840" xr:uid="{00000000-0005-0000-0000-0000EE120000}"/>
    <cellStyle name="60% — акцент3 240 2" xfId="9849" xr:uid="{562DDCD4-FA13-40C7-8D43-79FE5ED9F795}"/>
    <cellStyle name="60% — акцент3 241" xfId="4860" xr:uid="{00000000-0005-0000-0000-000002130000}"/>
    <cellStyle name="60% — акцент3 241 2" xfId="9869" xr:uid="{72E69839-1F74-484C-8DAD-E1AC88E6C841}"/>
    <cellStyle name="60% — акцент3 242" xfId="4880" xr:uid="{00000000-0005-0000-0000-000016130000}"/>
    <cellStyle name="60% — акцент3 242 2" xfId="9889" xr:uid="{9C17DFC9-323F-4B8A-BEEE-368FA45094A8}"/>
    <cellStyle name="60% — акцент3 243" xfId="4900" xr:uid="{00000000-0005-0000-0000-00002A130000}"/>
    <cellStyle name="60% — акцент3 243 2" xfId="9909" xr:uid="{DC0A7778-FF48-409B-B2F4-74C8B10B395A}"/>
    <cellStyle name="60% — акцент3 244" xfId="4920" xr:uid="{00000000-0005-0000-0000-00003E130000}"/>
    <cellStyle name="60% — акцент3 244 2" xfId="9929" xr:uid="{B5D729B4-9C4A-44EF-889E-0C75B912CA38}"/>
    <cellStyle name="60% — акцент3 245" xfId="4940" xr:uid="{00000000-0005-0000-0000-000052130000}"/>
    <cellStyle name="60% — акцент3 245 2" xfId="9949" xr:uid="{BF6D4FF5-39E2-4826-96BC-2B5108F34BEB}"/>
    <cellStyle name="60% — акцент3 246" xfId="4960" xr:uid="{00000000-0005-0000-0000-000066130000}"/>
    <cellStyle name="60% — акцент3 246 2" xfId="9969" xr:uid="{C0401F34-B8C6-435E-BF9E-885F34118141}"/>
    <cellStyle name="60% — акцент3 247" xfId="4980" xr:uid="{00000000-0005-0000-0000-00007A130000}"/>
    <cellStyle name="60% — акцент3 247 2" xfId="9989" xr:uid="{D7C932ED-6100-4FFA-B197-3851CAD1F1DD}"/>
    <cellStyle name="60% — акцент3 248" xfId="5000" xr:uid="{00000000-0005-0000-0000-00008E130000}"/>
    <cellStyle name="60% — акцент3 248 2" xfId="10009" xr:uid="{45C761F0-8BFD-48A8-A6BE-759DD446481F}"/>
    <cellStyle name="60% — акцент3 249" xfId="5020" xr:uid="{00000000-0005-0000-0000-0000A2130000}"/>
    <cellStyle name="60% — акцент3 249 2" xfId="10029" xr:uid="{57468212-E7EB-453E-AD78-32898B793FF7}"/>
    <cellStyle name="60% — акцент3 25" xfId="539" xr:uid="{00000000-0005-0000-0000-0000D00A0000}"/>
    <cellStyle name="60% — акцент3 25 2" xfId="5548" xr:uid="{DC36DD4B-DA33-4D92-85CF-2DEA8B8CFDD7}"/>
    <cellStyle name="60% — акцент3 250" xfId="5040" xr:uid="{00000000-0005-0000-0000-0000B6130000}"/>
    <cellStyle name="60% — акцент3 250 2" xfId="10049" xr:uid="{9AD43BE6-D74C-4F84-B5B4-9CFA8C80CA9F}"/>
    <cellStyle name="60% — акцент3 251" xfId="10069" xr:uid="{ABE2367E-F6E5-4A05-B9CC-033E3967BC72}"/>
    <cellStyle name="60% — акцент3 252" xfId="10089" xr:uid="{EA7A837A-3AFE-4853-AAA1-1462AB43480B}"/>
    <cellStyle name="60% — акцент3 253" xfId="10109" xr:uid="{C9B7AAAA-B2C4-422E-8511-CADC1871E894}"/>
    <cellStyle name="60% — акцент3 254" xfId="10129" xr:uid="{C16CA092-891E-4886-9089-B27BDDD711AA}"/>
    <cellStyle name="60% — акцент3 255" xfId="10149" xr:uid="{D509114B-0403-44E3-8F3D-2EF0C4509CAC}"/>
    <cellStyle name="60% — акцент3 256" xfId="10169" xr:uid="{AE6F9BA6-24C5-411D-916E-2CBB11EC3310}"/>
    <cellStyle name="60% — акцент3 257" xfId="10189" xr:uid="{9D60A1AB-224A-4B6C-B343-E4453CA62476}"/>
    <cellStyle name="60% — акцент3 258" xfId="10209" xr:uid="{1EC3110A-F82E-4C6B-893C-097B6F863D2E}"/>
    <cellStyle name="60% — акцент3 259" xfId="10229" xr:uid="{869649F1-4B8D-4D88-9446-2420F75B9BC6}"/>
    <cellStyle name="60% — акцент3 26" xfId="559" xr:uid="{00000000-0005-0000-0000-0000D10A0000}"/>
    <cellStyle name="60% — акцент3 26 2" xfId="5568" xr:uid="{45B4C41E-B7E4-4839-A871-C9AB7CA759C8}"/>
    <cellStyle name="60% — акцент3 260" xfId="10249" xr:uid="{D42FCA80-A122-4A40-B3F6-A94D3BF536EC}"/>
    <cellStyle name="60% — акцент3 261" xfId="10269" xr:uid="{0D7DDB27-AE33-4E46-AB7B-D831AE0C2B41}"/>
    <cellStyle name="60% — акцент3 262" xfId="10289" xr:uid="{A8CC9B12-4CC7-4153-BE11-F8668287415B}"/>
    <cellStyle name="60% — акцент3 263" xfId="10309" xr:uid="{B4C6D98A-F437-4460-9A78-2FD0FA5EBAF3}"/>
    <cellStyle name="60% — акцент3 264" xfId="10329" xr:uid="{CD1B650F-D4B4-4B17-B816-7750D91FB0F1}"/>
    <cellStyle name="60% — акцент3 265" xfId="10349" xr:uid="{EDA3EF64-67C5-4CD7-9955-7977055149CE}"/>
    <cellStyle name="60% — акцент3 266" xfId="10369" xr:uid="{A418E1DB-79BD-44A1-ABF6-7C502C22E537}"/>
    <cellStyle name="60% — акцент3 267" xfId="10389" xr:uid="{56C4FA6D-1F98-4EFF-9AFC-DDB7106712FA}"/>
    <cellStyle name="60% — акцент3 268" xfId="10409" xr:uid="{C0819634-5C3A-4836-8C9E-095C84A74090}"/>
    <cellStyle name="60% — акцент3 269" xfId="10429" xr:uid="{11EFFB1D-6C5E-4E3A-AA2F-D21F3D425A95}"/>
    <cellStyle name="60% — акцент3 27" xfId="579" xr:uid="{00000000-0005-0000-0000-0000D20A0000}"/>
    <cellStyle name="60% — акцент3 27 2" xfId="5588" xr:uid="{F987F54A-C973-4188-9DFB-D735CD34B395}"/>
    <cellStyle name="60% — акцент3 270" xfId="10449" xr:uid="{16D7498F-CBB2-43E2-8D77-18D679CBAF47}"/>
    <cellStyle name="60% — акцент3 271" xfId="10487" xr:uid="{DA527F7E-A48C-430E-9AFB-874A00900788}"/>
    <cellStyle name="60% — акцент3 272" xfId="10510" xr:uid="{3A111758-B2EF-4332-A852-43CAD5566EC8}"/>
    <cellStyle name="60% — акцент3 273" xfId="10530" xr:uid="{D39EC66A-25C6-4DAF-ACFB-89179CAF4102}"/>
    <cellStyle name="60% — акцент3 274" xfId="10550" xr:uid="{9876852C-EC25-4C2E-83A1-851F6085919D}"/>
    <cellStyle name="60% — акцент3 275" xfId="10570" xr:uid="{E843C77A-4069-4532-B047-07D041C2B5D1}"/>
    <cellStyle name="60% — акцент3 276" xfId="10590" xr:uid="{2ECF130B-56CC-4F69-85F2-2A15A7DA1375}"/>
    <cellStyle name="60% — акцент3 277" xfId="10610" xr:uid="{8755BC17-D237-4818-A87B-55EA3527B467}"/>
    <cellStyle name="60% — акцент3 278" xfId="10630" xr:uid="{BE6C01F3-32A5-4074-BBEB-35D146AFB61E}"/>
    <cellStyle name="60% — акцент3 279" xfId="10650" xr:uid="{523E9CD3-E434-40BE-B780-6E026D1F521D}"/>
    <cellStyle name="60% — акцент3 28" xfId="599" xr:uid="{00000000-0005-0000-0000-0000D30A0000}"/>
    <cellStyle name="60% — акцент3 28 2" xfId="5608" xr:uid="{11B7E862-E506-47EA-A81E-EF6B64E25A83}"/>
    <cellStyle name="60% — акцент3 280" xfId="10670" xr:uid="{9B475CC0-27E1-4121-B62A-31558364F2B2}"/>
    <cellStyle name="60% — акцент3 281" xfId="10690" xr:uid="{9CFCE753-A489-4536-8862-DA64B35DC1F3}"/>
    <cellStyle name="60% — акцент3 282" xfId="10710" xr:uid="{F48BAA12-C880-4E84-809F-68363649E233}"/>
    <cellStyle name="60% — акцент3 283" xfId="10730" xr:uid="{B8B25DB7-39D4-4132-B182-BD10AB4E3902}"/>
    <cellStyle name="60% — акцент3 284" xfId="10750" xr:uid="{4FE62BB4-44ED-491B-8B30-A9401A0AECA5}"/>
    <cellStyle name="60% — акцент3 285" xfId="10770" xr:uid="{5BE4CCF4-0686-4BB6-B9BB-62418BBD16E5}"/>
    <cellStyle name="60% — акцент3 286" xfId="10790" xr:uid="{A45404E1-7CFD-4406-AF3C-129E4B9591B6}"/>
    <cellStyle name="60% — акцент3 287" xfId="10810" xr:uid="{512619A5-57A2-4C74-8DB4-4AFF848C0B9E}"/>
    <cellStyle name="60% — акцент3 288" xfId="10830" xr:uid="{945EBFC6-A275-4A4C-924E-4E77F93FF57E}"/>
    <cellStyle name="60% — акцент3 289" xfId="10850" xr:uid="{05049DC0-B4DD-4775-B39C-AF940A7F9A19}"/>
    <cellStyle name="60% — акцент3 29" xfId="619" xr:uid="{00000000-0005-0000-0000-0000D40A0000}"/>
    <cellStyle name="60% — акцент3 29 2" xfId="5628" xr:uid="{78E9FCE2-CB2F-4BEC-8537-BB8970175F1A}"/>
    <cellStyle name="60% — акцент3 290" xfId="10870" xr:uid="{0C9FEEEA-D168-412B-81B7-C855F196CA12}"/>
    <cellStyle name="60% — акцент3 291" xfId="10890" xr:uid="{8B344A2E-8DA6-416A-8BDE-8B2347E62935}"/>
    <cellStyle name="60% — акцент3 292" xfId="10910" xr:uid="{E77FD924-72AD-4D18-9E0B-2956A93459F5}"/>
    <cellStyle name="60% — акцент3 293" xfId="10930" xr:uid="{BD175FC2-B59F-47B1-B1E5-F16B0BBC312C}"/>
    <cellStyle name="60% — акцент3 294" xfId="10950" xr:uid="{4ACA296C-E99E-4C49-9F35-22D009D869E9}"/>
    <cellStyle name="60% — акцент3 295" xfId="10970" xr:uid="{81F09D50-73C3-4FA4-A4E9-8836FBA6B386}"/>
    <cellStyle name="60% — акцент3 296" xfId="10990" xr:uid="{AC91B8D2-6A9F-45B5-8EF8-F10E1E974197}"/>
    <cellStyle name="60% — акцент3 297" xfId="11010" xr:uid="{435F078A-88C8-4F1D-AE31-555D05041435}"/>
    <cellStyle name="60% — акцент3 298" xfId="11030" xr:uid="{6D3EC053-65E2-4BF4-A64A-8EED761361B1}"/>
    <cellStyle name="60% — акцент3 299" xfId="11050" xr:uid="{9A3AB3FE-F99D-4A21-925C-9027313F3EE2}"/>
    <cellStyle name="60% — акцент3 3" xfId="99" xr:uid="{00000000-0005-0000-0000-0000D50A0000}"/>
    <cellStyle name="60% — акцент3 3 2" xfId="5108" xr:uid="{3E5BB2BE-C51D-4E51-A211-7A8675BF298E}"/>
    <cellStyle name="60% — акцент3 30" xfId="639" xr:uid="{00000000-0005-0000-0000-0000D60A0000}"/>
    <cellStyle name="60% — акцент3 30 2" xfId="5648" xr:uid="{85D176A5-AD68-4FE3-B445-F7D57555E799}"/>
    <cellStyle name="60% — акцент3 300" xfId="11070" xr:uid="{315FD8EB-2032-49F1-9B7A-C276F2DA079A}"/>
    <cellStyle name="60% — акцент3 301" xfId="11090" xr:uid="{26561BAF-0F79-42F1-8E65-8CEDEAA92EBB}"/>
    <cellStyle name="60% — акцент3 302" xfId="11110" xr:uid="{ED289041-3ACF-4A05-819F-EB4A36BE1A53}"/>
    <cellStyle name="60% — акцент3 303" xfId="11130" xr:uid="{B492516C-2FB6-4C41-8A8D-F1EF74CD4FC5}"/>
    <cellStyle name="60% — акцент3 304" xfId="11150" xr:uid="{F11E0856-7053-4412-86FB-46E62839EFE3}"/>
    <cellStyle name="60% — акцент3 305" xfId="11170" xr:uid="{A26EF5F1-0C03-48F7-AB6D-DEA6A8CC3C55}"/>
    <cellStyle name="60% — акцент3 306" xfId="11190" xr:uid="{D8B6B3DF-33F3-4F4A-BE3E-93D8C19A81CC}"/>
    <cellStyle name="60% — акцент3 307" xfId="11210" xr:uid="{8DD0EB26-39CD-44A6-BA29-35F1E7FB9FF1}"/>
    <cellStyle name="60% — акцент3 308" xfId="11230" xr:uid="{ED74FE1C-6897-45DD-BD73-662516B20FD7}"/>
    <cellStyle name="60% — акцент3 309" xfId="11250" xr:uid="{0592C10A-9878-4FA2-8321-EA8BA9510483}"/>
    <cellStyle name="60% — акцент3 31" xfId="659" xr:uid="{00000000-0005-0000-0000-0000D70A0000}"/>
    <cellStyle name="60% — акцент3 31 2" xfId="5668" xr:uid="{60269D8C-5CB0-4E37-81E1-9F755D1FC4B6}"/>
    <cellStyle name="60% — акцент3 310" xfId="11270" xr:uid="{014BD059-6826-4084-99BA-66C3AAE7410F}"/>
    <cellStyle name="60% — акцент3 311" xfId="11290" xr:uid="{6AF7D9E1-BB4B-4ACA-B419-EA20E312A1C4}"/>
    <cellStyle name="60% — акцент3 312" xfId="11310" xr:uid="{CA98287B-E840-40FE-8EBD-C864A5E13D3E}"/>
    <cellStyle name="60% — акцент3 313" xfId="11330" xr:uid="{7D1EA232-A6B6-4FD7-A67D-AC17007D76DB}"/>
    <cellStyle name="60% — акцент3 314" xfId="11350" xr:uid="{401AEB7A-38A8-4E80-978B-67948A4038B0}"/>
    <cellStyle name="60% — акцент3 315" xfId="11370" xr:uid="{768B4649-E0A6-4263-81D8-76C22885FC22}"/>
    <cellStyle name="60% — акцент3 316" xfId="11390" xr:uid="{2084DF93-BA98-4670-B311-488F8E78686A}"/>
    <cellStyle name="60% — акцент3 317" xfId="11410" xr:uid="{9BD44516-047A-4E55-90B5-04F7167F1643}"/>
    <cellStyle name="60% — акцент3 318" xfId="11430" xr:uid="{CBD2795B-779B-4E32-A3A3-467B86AF52A8}"/>
    <cellStyle name="60% — акцент3 319" xfId="11450" xr:uid="{696FEC83-F5BE-4431-9FD7-6FACA64BC487}"/>
    <cellStyle name="60% — акцент3 32" xfId="679" xr:uid="{00000000-0005-0000-0000-0000D80A0000}"/>
    <cellStyle name="60% — акцент3 32 2" xfId="5688" xr:uid="{48EB1338-E176-4A16-991A-64585EA87B78}"/>
    <cellStyle name="60% — акцент3 320" xfId="11470" xr:uid="{FE6080C5-7EE6-41C1-9753-94590AEADB31}"/>
    <cellStyle name="60% — акцент3 321" xfId="11490" xr:uid="{D7F9CA5C-B36D-4CEE-B084-BAF65F5307B9}"/>
    <cellStyle name="60% — акцент3 322" xfId="11510" xr:uid="{DD35B7EF-2327-4FF8-BB6D-204CE3D22ADC}"/>
    <cellStyle name="60% — акцент3 323" xfId="11530" xr:uid="{35C19D2E-4ECA-4007-B1A0-B058818EBAE5}"/>
    <cellStyle name="60% — акцент3 324" xfId="11550" xr:uid="{7FE01F0A-B579-4E79-915C-1D6EEBBE88B5}"/>
    <cellStyle name="60% — акцент3 325" xfId="11570" xr:uid="{F6C06DF8-BA33-4816-A102-CA063571AA99}"/>
    <cellStyle name="60% — акцент3 326" xfId="11590" xr:uid="{D9CD40E7-3004-4100-8E85-217F9590046A}"/>
    <cellStyle name="60% — акцент3 327" xfId="11610" xr:uid="{60E6C942-D86B-4DDA-AEEA-50344ED192C0}"/>
    <cellStyle name="60% — акцент3 328" xfId="11630" xr:uid="{6AB87BFF-FE12-41DF-B0A8-C953F85EB100}"/>
    <cellStyle name="60% — акцент3 329" xfId="11650" xr:uid="{63E443A8-602A-497C-8318-6DAEF2369482}"/>
    <cellStyle name="60% — акцент3 33" xfId="699" xr:uid="{00000000-0005-0000-0000-0000D90A0000}"/>
    <cellStyle name="60% — акцент3 33 2" xfId="5708" xr:uid="{EEEE5E19-6A34-441E-86D1-7DA26FC68C8B}"/>
    <cellStyle name="60% — акцент3 330" xfId="11670" xr:uid="{029F3777-31EA-4F30-ACC3-493A40CB97F3}"/>
    <cellStyle name="60% — акцент3 331" xfId="11690" xr:uid="{4EB32CCF-018C-41AE-8EDB-B7FB5CA1E883}"/>
    <cellStyle name="60% — акцент3 332" xfId="11710" xr:uid="{D857ED44-024A-4754-9A6B-18F08E2D3329}"/>
    <cellStyle name="60% — акцент3 333" xfId="11730" xr:uid="{616239CF-7309-494F-88FA-31128F15E4CB}"/>
    <cellStyle name="60% — акцент3 334" xfId="11750" xr:uid="{B58FF018-24D1-476B-BBC0-EFD7FFD90D24}"/>
    <cellStyle name="60% — акцент3 335" xfId="11770" xr:uid="{8D4D1926-47C3-4A1F-8FA4-738D14D92A96}"/>
    <cellStyle name="60% — акцент3 336" xfId="11790" xr:uid="{876805FB-3D1C-49EC-8C49-85F9D758A4E9}"/>
    <cellStyle name="60% — акцент3 337" xfId="11810" xr:uid="{3D55AF6D-E715-48A8-8542-C537D64DCABE}"/>
    <cellStyle name="60% — акцент3 338" xfId="11830" xr:uid="{227BFF3E-8F78-41E8-BB1A-643CA9D9CA36}"/>
    <cellStyle name="60% — акцент3 339" xfId="11850" xr:uid="{018D2917-8CC4-4F96-AC49-9350CD2D98A0}"/>
    <cellStyle name="60% — акцент3 34" xfId="719" xr:uid="{00000000-0005-0000-0000-0000DA0A0000}"/>
    <cellStyle name="60% — акцент3 34 2" xfId="5728" xr:uid="{8609091C-3A84-4DE5-8C8E-5D8D244455E1}"/>
    <cellStyle name="60% — акцент3 340" xfId="11870" xr:uid="{F485392E-5033-4B68-B513-498173EF6E64}"/>
    <cellStyle name="60% — акцент3 341" xfId="11890" xr:uid="{0290AB0E-C346-4130-AE29-921BDB5BE62F}"/>
    <cellStyle name="60% — акцент3 342" xfId="11910" xr:uid="{4C2F1CAE-3F37-44A3-B62E-D4EAEEF9C6B4}"/>
    <cellStyle name="60% — акцент3 343" xfId="11930" xr:uid="{4A4B9604-3BBD-45F8-8341-A1CFFC3C37F1}"/>
    <cellStyle name="60% — акцент3 344" xfId="11950" xr:uid="{8F875684-BE27-4AB8-AEF6-BF4D9420DA46}"/>
    <cellStyle name="60% — акцент3 345" xfId="11970" xr:uid="{8DA74396-1BF5-48B9-88A2-D5265DCB9B7B}"/>
    <cellStyle name="60% — акцент3 346" xfId="11990" xr:uid="{A5000AFF-D714-4508-960F-F0632BDBD4DC}"/>
    <cellStyle name="60% — акцент3 347" xfId="12010" xr:uid="{D0C161B6-995C-4121-8676-F89F5B76E470}"/>
    <cellStyle name="60% — акцент3 348" xfId="12030" xr:uid="{9C1C8A53-5DAF-4D02-8EEF-0485906EFE5B}"/>
    <cellStyle name="60% — акцент3 349" xfId="12050" xr:uid="{EC7EB44E-653C-40D6-8DAD-85B624A6DBA3}"/>
    <cellStyle name="60% — акцент3 35" xfId="739" xr:uid="{00000000-0005-0000-0000-0000DB0A0000}"/>
    <cellStyle name="60% — акцент3 35 2" xfId="5748" xr:uid="{024B857B-2631-4139-83E0-2AEB08ADD62A}"/>
    <cellStyle name="60% — акцент3 350" xfId="12070" xr:uid="{FAA82555-0232-4492-A06F-A0126884FB03}"/>
    <cellStyle name="60% — акцент3 351" xfId="12090" xr:uid="{E80135A7-8F8F-4C43-9CF3-2AFF4D38B4B5}"/>
    <cellStyle name="60% — акцент3 352" xfId="12110" xr:uid="{020E6CA6-5385-4945-A0B4-8652555ADE68}"/>
    <cellStyle name="60% — акцент3 353" xfId="12130" xr:uid="{1B4BF354-B1F6-416E-9FD0-EA7776567664}"/>
    <cellStyle name="60% — акцент3 354" xfId="12150" xr:uid="{50962A5F-3179-4C25-B99B-F70A1C5588C9}"/>
    <cellStyle name="60% — акцент3 355" xfId="12170" xr:uid="{55907312-A5E4-4BFF-8838-2D3CEB8383D7}"/>
    <cellStyle name="60% — акцент3 356" xfId="12190" xr:uid="{5EF0C52C-E798-426E-9EE4-064BD954315E}"/>
    <cellStyle name="60% — акцент3 357" xfId="12210" xr:uid="{9795D546-FBC8-4D92-9DD5-A03E444F0EF6}"/>
    <cellStyle name="60% — акцент3 358" xfId="12230" xr:uid="{27906048-5F61-448E-A528-ACBA0D45D849}"/>
    <cellStyle name="60% — акцент3 359" xfId="12250" xr:uid="{07475151-58C2-48C4-B03F-27702FE4ECDB}"/>
    <cellStyle name="60% — акцент3 36" xfId="759" xr:uid="{00000000-0005-0000-0000-0000DC0A0000}"/>
    <cellStyle name="60% — акцент3 36 2" xfId="5768" xr:uid="{6581DC7F-7B25-450F-821D-0C9AF7F2B271}"/>
    <cellStyle name="60% — акцент3 360" xfId="12270" xr:uid="{B4008291-E2A5-44A1-89AA-AC2F99D57F36}"/>
    <cellStyle name="60% — акцент3 361" xfId="12290" xr:uid="{4AAC023A-794E-431A-8985-6A4F2DA6B3F9}"/>
    <cellStyle name="60% — акцент3 362" xfId="12310" xr:uid="{53D1A8FE-EFEF-4380-A473-EC631A448353}"/>
    <cellStyle name="60% — акцент3 363" xfId="12330" xr:uid="{825E6068-6C0D-407C-A713-D4A3691F1EC2}"/>
    <cellStyle name="60% — акцент3 364" xfId="12350" xr:uid="{9B1F94BE-A204-4570-A77D-D7DB2C3739DD}"/>
    <cellStyle name="60% — акцент3 365" xfId="12370" xr:uid="{2A0EB2E1-E086-44D6-AA45-7A8B986B46A3}"/>
    <cellStyle name="60% — акцент3 366" xfId="5080" xr:uid="{67BCFA4A-A673-4D7B-A885-4333B9CFBC3A}"/>
    <cellStyle name="60% — акцент3 37" xfId="779" xr:uid="{00000000-0005-0000-0000-0000DD0A0000}"/>
    <cellStyle name="60% — акцент3 37 2" xfId="5788" xr:uid="{E6DF34EA-FDA7-4E32-A5F1-3620F9996A8A}"/>
    <cellStyle name="60% — акцент3 38" xfId="799" xr:uid="{00000000-0005-0000-0000-0000DE0A0000}"/>
    <cellStyle name="60% — акцент3 38 2" xfId="5808" xr:uid="{0584D84C-A4E9-4F14-808E-E967BBD493BC}"/>
    <cellStyle name="60% — акцент3 39" xfId="819" xr:uid="{00000000-0005-0000-0000-0000DF0A0000}"/>
    <cellStyle name="60% — акцент3 39 2" xfId="5828" xr:uid="{FBE4FC74-2334-4A2C-B1F2-80B1F885A642}"/>
    <cellStyle name="60% — акцент3 4" xfId="119" xr:uid="{00000000-0005-0000-0000-0000E00A0000}"/>
    <cellStyle name="60% — акцент3 4 2" xfId="5128" xr:uid="{8CDE820A-B54C-42E1-9751-DDFA18285CAB}"/>
    <cellStyle name="60% — акцент3 40" xfId="839" xr:uid="{00000000-0005-0000-0000-0000E10A0000}"/>
    <cellStyle name="60% — акцент3 40 2" xfId="5848" xr:uid="{84FFE93A-5065-4F60-A356-DFACA248D27E}"/>
    <cellStyle name="60% — акцент3 41" xfId="859" xr:uid="{00000000-0005-0000-0000-0000E20A0000}"/>
    <cellStyle name="60% — акцент3 41 2" xfId="5868" xr:uid="{C15EC25C-B00C-4801-A4B1-D67A2970230F}"/>
    <cellStyle name="60% — акцент3 42" xfId="879" xr:uid="{00000000-0005-0000-0000-0000E30A0000}"/>
    <cellStyle name="60% — акцент3 42 2" xfId="5888" xr:uid="{8C567821-EE03-442E-AD0E-02E5D8880E57}"/>
    <cellStyle name="60% — акцент3 43" xfId="899" xr:uid="{00000000-0005-0000-0000-0000E40A0000}"/>
    <cellStyle name="60% — акцент3 43 2" xfId="5908" xr:uid="{44276AD2-A664-4617-856A-82F3751F3ACC}"/>
    <cellStyle name="60% — акцент3 44" xfId="919" xr:uid="{00000000-0005-0000-0000-0000E50A0000}"/>
    <cellStyle name="60% — акцент3 44 2" xfId="5928" xr:uid="{C7F3FB35-78A3-4A46-BB70-133316B276DA}"/>
    <cellStyle name="60% — акцент3 45" xfId="939" xr:uid="{00000000-0005-0000-0000-0000E60A0000}"/>
    <cellStyle name="60% — акцент3 45 2" xfId="5948" xr:uid="{AE441890-2DB7-481D-8A63-5AD57A3F0494}"/>
    <cellStyle name="60% — акцент3 46" xfId="959" xr:uid="{00000000-0005-0000-0000-0000E70A0000}"/>
    <cellStyle name="60% — акцент3 46 2" xfId="5968" xr:uid="{35CC1B1B-EE3B-44DC-B6B8-A336C9DDC7E6}"/>
    <cellStyle name="60% — акцент3 47" xfId="979" xr:uid="{00000000-0005-0000-0000-0000E80A0000}"/>
    <cellStyle name="60% — акцент3 47 2" xfId="5988" xr:uid="{AA3ADEFC-B403-4907-84B6-83C274CEFB51}"/>
    <cellStyle name="60% — акцент3 48" xfId="999" xr:uid="{00000000-0005-0000-0000-0000E90A0000}"/>
    <cellStyle name="60% — акцент3 48 2" xfId="6008" xr:uid="{21421845-F11F-40CF-959B-C55D7B7BBFA5}"/>
    <cellStyle name="60% — акцент3 49" xfId="1019" xr:uid="{00000000-0005-0000-0000-0000EA0A0000}"/>
    <cellStyle name="60% — акцент3 49 2" xfId="6028" xr:uid="{92C23742-83E2-41C9-BFB1-24949D243900}"/>
    <cellStyle name="60% — акцент3 5" xfId="139" xr:uid="{00000000-0005-0000-0000-0000EB0A0000}"/>
    <cellStyle name="60% — акцент3 5 2" xfId="5148" xr:uid="{164D3088-AA01-45D7-9131-0222DAD8EF50}"/>
    <cellStyle name="60% — акцент3 50" xfId="1039" xr:uid="{00000000-0005-0000-0000-0000EC0A0000}"/>
    <cellStyle name="60% — акцент3 50 2" xfId="6048" xr:uid="{E3D20179-7786-4B27-B2D9-FE488A8E2621}"/>
    <cellStyle name="60% — акцент3 51" xfId="1059" xr:uid="{00000000-0005-0000-0000-0000ED0A0000}"/>
    <cellStyle name="60% — акцент3 51 2" xfId="6068" xr:uid="{EAFD593E-12C9-4E9D-AFEA-D51F68301795}"/>
    <cellStyle name="60% — акцент3 52" xfId="1079" xr:uid="{00000000-0005-0000-0000-0000EE0A0000}"/>
    <cellStyle name="60% — акцент3 52 2" xfId="6088" xr:uid="{0F5C0BBD-F37B-44DE-85B1-DBFE9340DB81}"/>
    <cellStyle name="60% — акцент3 53" xfId="1099" xr:uid="{00000000-0005-0000-0000-0000EF0A0000}"/>
    <cellStyle name="60% — акцент3 53 2" xfId="6108" xr:uid="{8345A70F-DD6A-43B7-8B25-C1C112697B70}"/>
    <cellStyle name="60% — акцент3 54" xfId="1119" xr:uid="{00000000-0005-0000-0000-0000F00A0000}"/>
    <cellStyle name="60% — акцент3 54 2" xfId="6128" xr:uid="{F83359DB-C618-43A6-85D7-DBF0DAD95DB5}"/>
    <cellStyle name="60% — акцент3 55" xfId="1139" xr:uid="{00000000-0005-0000-0000-0000F10A0000}"/>
    <cellStyle name="60% — акцент3 55 2" xfId="6148" xr:uid="{CEC028D5-2B1F-4F58-A043-BF0818CC5856}"/>
    <cellStyle name="60% — акцент3 56" xfId="1159" xr:uid="{00000000-0005-0000-0000-0000F20A0000}"/>
    <cellStyle name="60% — акцент3 56 2" xfId="6168" xr:uid="{8326E115-2E41-48A2-BC17-3B69E0C5D67A}"/>
    <cellStyle name="60% — акцент3 57" xfId="1179" xr:uid="{00000000-0005-0000-0000-0000F30A0000}"/>
    <cellStyle name="60% — акцент3 57 2" xfId="6188" xr:uid="{DBFB1964-5EC8-42EF-BC0A-FB39AA35CC19}"/>
    <cellStyle name="60% — акцент3 58" xfId="1199" xr:uid="{00000000-0005-0000-0000-0000F40A0000}"/>
    <cellStyle name="60% — акцент3 58 2" xfId="6208" xr:uid="{FC26D358-8B81-408E-89C1-004ECA9A5DC6}"/>
    <cellStyle name="60% — акцент3 59" xfId="1219" xr:uid="{00000000-0005-0000-0000-0000F50A0000}"/>
    <cellStyle name="60% — акцент3 59 2" xfId="6228" xr:uid="{9D89DC6B-5C26-4FE2-B664-EBC8FFE3CEBE}"/>
    <cellStyle name="60% — акцент3 6" xfId="159" xr:uid="{00000000-0005-0000-0000-0000F60A0000}"/>
    <cellStyle name="60% — акцент3 6 2" xfId="5168" xr:uid="{BB10C154-5374-4409-9B33-6A482DDB3882}"/>
    <cellStyle name="60% — акцент3 60" xfId="1239" xr:uid="{00000000-0005-0000-0000-0000F70A0000}"/>
    <cellStyle name="60% — акцент3 60 2" xfId="6248" xr:uid="{23DDA1B2-1356-4B72-8359-947AC244ED03}"/>
    <cellStyle name="60% — акцент3 61" xfId="1259" xr:uid="{00000000-0005-0000-0000-0000F80A0000}"/>
    <cellStyle name="60% — акцент3 61 2" xfId="6268" xr:uid="{CC1F6349-D5D9-49F4-ACA6-4B0CDEB07193}"/>
    <cellStyle name="60% — акцент3 62" xfId="1279" xr:uid="{00000000-0005-0000-0000-0000F90A0000}"/>
    <cellStyle name="60% — акцент3 62 2" xfId="6288" xr:uid="{E73C5151-3151-41AE-AD71-E5F4B32E94D7}"/>
    <cellStyle name="60% — акцент3 63" xfId="1299" xr:uid="{00000000-0005-0000-0000-0000FA0A0000}"/>
    <cellStyle name="60% — акцент3 63 2" xfId="6308" xr:uid="{7B552700-24B1-43BB-B261-2AA16CE15E8B}"/>
    <cellStyle name="60% — акцент3 64" xfId="1319" xr:uid="{00000000-0005-0000-0000-0000FB0A0000}"/>
    <cellStyle name="60% — акцент3 64 2" xfId="6328" xr:uid="{304079F5-2D55-40F4-9CEF-0C2D832F0F9D}"/>
    <cellStyle name="60% — акцент3 65" xfId="1339" xr:uid="{00000000-0005-0000-0000-0000FC0A0000}"/>
    <cellStyle name="60% — акцент3 65 2" xfId="6348" xr:uid="{027AD0CE-5891-4256-A315-225CF982B489}"/>
    <cellStyle name="60% — акцент3 66" xfId="1359" xr:uid="{00000000-0005-0000-0000-0000FD0A0000}"/>
    <cellStyle name="60% — акцент3 66 2" xfId="6368" xr:uid="{29E0EAC6-FFBF-455E-83F9-0101DC512B10}"/>
    <cellStyle name="60% — акцент3 67" xfId="1379" xr:uid="{00000000-0005-0000-0000-0000FE0A0000}"/>
    <cellStyle name="60% — акцент3 67 2" xfId="6388" xr:uid="{A9FD6C2A-1EB1-4A67-9D65-D8F549373108}"/>
    <cellStyle name="60% — акцент3 68" xfId="1399" xr:uid="{00000000-0005-0000-0000-0000FF0A0000}"/>
    <cellStyle name="60% — акцент3 68 2" xfId="6408" xr:uid="{4A4B8289-C01B-407F-92F9-90FB925BCE46}"/>
    <cellStyle name="60% — акцент3 69" xfId="1419" xr:uid="{00000000-0005-0000-0000-0000000B0000}"/>
    <cellStyle name="60% — акцент3 69 2" xfId="6428" xr:uid="{EB1F112B-E027-4FA8-AEA6-B0ED7A4AA294}"/>
    <cellStyle name="60% — акцент3 7" xfId="179" xr:uid="{00000000-0005-0000-0000-0000010B0000}"/>
    <cellStyle name="60% — акцент3 7 2" xfId="5188" xr:uid="{A272CC1E-18EB-43BC-B97A-711A32F36096}"/>
    <cellStyle name="60% — акцент3 70" xfId="1439" xr:uid="{00000000-0005-0000-0000-0000020B0000}"/>
    <cellStyle name="60% — акцент3 70 2" xfId="6448" xr:uid="{DD2DEA3A-B8C3-49A9-B06B-D7E4D3DE91F5}"/>
    <cellStyle name="60% — акцент3 71" xfId="1459" xr:uid="{00000000-0005-0000-0000-0000030B0000}"/>
    <cellStyle name="60% — акцент3 71 2" xfId="6468" xr:uid="{E5B928F3-998F-4C80-94C3-85AD98908DF8}"/>
    <cellStyle name="60% — акцент3 72" xfId="1479" xr:uid="{00000000-0005-0000-0000-0000040B0000}"/>
    <cellStyle name="60% — акцент3 72 2" xfId="6488" xr:uid="{A11EEB78-5433-44E8-A799-13AFC11426A5}"/>
    <cellStyle name="60% — акцент3 73" xfId="1499" xr:uid="{00000000-0005-0000-0000-0000050B0000}"/>
    <cellStyle name="60% — акцент3 73 2" xfId="6508" xr:uid="{7999CFF1-A678-4CF4-9C66-0A95C9C69F67}"/>
    <cellStyle name="60% — акцент3 74" xfId="1519" xr:uid="{00000000-0005-0000-0000-0000060B0000}"/>
    <cellStyle name="60% — акцент3 74 2" xfId="6528" xr:uid="{464F5DF8-0A66-4EF0-BD85-F1EE00A9FE87}"/>
    <cellStyle name="60% — акцент3 75" xfId="1539" xr:uid="{00000000-0005-0000-0000-0000070B0000}"/>
    <cellStyle name="60% — акцент3 75 2" xfId="6548" xr:uid="{BBE3B754-29F5-4D77-8006-DA508A130FD5}"/>
    <cellStyle name="60% — акцент3 76" xfId="1559" xr:uid="{00000000-0005-0000-0000-0000080B0000}"/>
    <cellStyle name="60% — акцент3 76 2" xfId="6568" xr:uid="{77A1EEDF-A7F9-4C84-8568-99BD4A12B841}"/>
    <cellStyle name="60% — акцент3 77" xfId="1579" xr:uid="{00000000-0005-0000-0000-0000090B0000}"/>
    <cellStyle name="60% — акцент3 77 2" xfId="6588" xr:uid="{3366F4C0-8F2F-4CBB-8367-9C56511DB37C}"/>
    <cellStyle name="60% — акцент3 78" xfId="1599" xr:uid="{00000000-0005-0000-0000-00000A0B0000}"/>
    <cellStyle name="60% — акцент3 78 2" xfId="6608" xr:uid="{5012C760-6B74-46AF-AB1E-DA7E2A5703E2}"/>
    <cellStyle name="60% — акцент3 79" xfId="1619" xr:uid="{00000000-0005-0000-0000-00000B0B0000}"/>
    <cellStyle name="60% — акцент3 79 2" xfId="6628" xr:uid="{86307F95-A832-4CEE-AC84-34A0FF216E82}"/>
    <cellStyle name="60% — акцент3 8" xfId="199" xr:uid="{00000000-0005-0000-0000-00000C0B0000}"/>
    <cellStyle name="60% — акцент3 8 2" xfId="5208" xr:uid="{8292C77D-735C-491E-BD74-23DD92492BEE}"/>
    <cellStyle name="60% — акцент3 80" xfId="1639" xr:uid="{00000000-0005-0000-0000-00000D0B0000}"/>
    <cellStyle name="60% — акцент3 80 2" xfId="6648" xr:uid="{9404288D-DEA1-4E90-8972-FAD80F96F52F}"/>
    <cellStyle name="60% — акцент3 81" xfId="1659" xr:uid="{00000000-0005-0000-0000-00000E0B0000}"/>
    <cellStyle name="60% — акцент3 81 2" xfId="6668" xr:uid="{9097789C-3A9B-4D60-AE86-C6871F8BE584}"/>
    <cellStyle name="60% — акцент3 82" xfId="1679" xr:uid="{00000000-0005-0000-0000-00000F0B0000}"/>
    <cellStyle name="60% — акцент3 82 2" xfId="6688" xr:uid="{1AF16640-644F-4E1B-BD38-D7F102094E7A}"/>
    <cellStyle name="60% — акцент3 83" xfId="1699" xr:uid="{00000000-0005-0000-0000-0000100B0000}"/>
    <cellStyle name="60% — акцент3 83 2" xfId="6708" xr:uid="{63D0A51B-3B1F-4350-A2F0-E01A75BD71CE}"/>
    <cellStyle name="60% — акцент3 84" xfId="1719" xr:uid="{00000000-0005-0000-0000-0000110B0000}"/>
    <cellStyle name="60% — акцент3 84 2" xfId="6728" xr:uid="{3501E84D-5518-4169-A826-6EC7F6CF3D49}"/>
    <cellStyle name="60% — акцент3 85" xfId="1739" xr:uid="{00000000-0005-0000-0000-0000120B0000}"/>
    <cellStyle name="60% — акцент3 85 2" xfId="6748" xr:uid="{3FF8FBDD-FF73-4D3B-8CC8-7FD334CE9D77}"/>
    <cellStyle name="60% — акцент3 86" xfId="1759" xr:uid="{00000000-0005-0000-0000-0000130B0000}"/>
    <cellStyle name="60% — акцент3 86 2" xfId="6768" xr:uid="{7D0AC69B-748E-4723-871D-81E8DCB389E6}"/>
    <cellStyle name="60% — акцент3 87" xfId="1779" xr:uid="{00000000-0005-0000-0000-0000140B0000}"/>
    <cellStyle name="60% — акцент3 87 2" xfId="6788" xr:uid="{98D5F046-731D-49F7-ADE6-A720FB8213FC}"/>
    <cellStyle name="60% — акцент3 88" xfId="1799" xr:uid="{00000000-0005-0000-0000-0000150B0000}"/>
    <cellStyle name="60% — акцент3 88 2" xfId="6808" xr:uid="{D120D952-EE0B-4421-90C9-DEE02C50C006}"/>
    <cellStyle name="60% — акцент3 89" xfId="1819" xr:uid="{00000000-0005-0000-0000-0000160B0000}"/>
    <cellStyle name="60% — акцент3 89 2" xfId="6828" xr:uid="{14ED8D47-9FF6-4190-8823-29896E8FC0F1}"/>
    <cellStyle name="60% — акцент3 9" xfId="219" xr:uid="{00000000-0005-0000-0000-0000170B0000}"/>
    <cellStyle name="60% — акцент3 9 2" xfId="5228" xr:uid="{E36C8FF9-DE72-4502-9ECA-7D6F9F9645DF}"/>
    <cellStyle name="60% — акцент3 90" xfId="1839" xr:uid="{00000000-0005-0000-0000-0000180B0000}"/>
    <cellStyle name="60% — акцент3 90 2" xfId="6848" xr:uid="{5159B78B-5DFE-4EA4-806F-8401F2600AEB}"/>
    <cellStyle name="60% — акцент3 91" xfId="1859" xr:uid="{00000000-0005-0000-0000-0000190B0000}"/>
    <cellStyle name="60% — акцент3 91 2" xfId="6868" xr:uid="{BBFA9F5F-B94A-420C-AD5F-C8C028340FAF}"/>
    <cellStyle name="60% — акцент3 92" xfId="1879" xr:uid="{00000000-0005-0000-0000-00001A0B0000}"/>
    <cellStyle name="60% — акцент3 92 2" xfId="6888" xr:uid="{534220FF-6FB3-4F8E-A176-27F6764F59E4}"/>
    <cellStyle name="60% — акцент3 93" xfId="1899" xr:uid="{00000000-0005-0000-0000-00001B0B0000}"/>
    <cellStyle name="60% — акцент3 93 2" xfId="6908" xr:uid="{88C1270F-4121-47B1-BBE4-0682B836A195}"/>
    <cellStyle name="60% — акцент3 94" xfId="1919" xr:uid="{00000000-0005-0000-0000-00001C0B0000}"/>
    <cellStyle name="60% — акцент3 94 2" xfId="6928" xr:uid="{0EC53571-4F1C-4E35-BA26-577C246FE71F}"/>
    <cellStyle name="60% — акцент3 95" xfId="1939" xr:uid="{00000000-0005-0000-0000-00001D0B0000}"/>
    <cellStyle name="60% — акцент3 95 2" xfId="6948" xr:uid="{A0FF3D68-579D-4B8C-8138-CDE0261C3C26}"/>
    <cellStyle name="60% — акцент3 96" xfId="1959" xr:uid="{00000000-0005-0000-0000-00001E0B0000}"/>
    <cellStyle name="60% — акцент3 96 2" xfId="6968" xr:uid="{25CB6285-2B63-4733-A03B-D7DD96979517}"/>
    <cellStyle name="60% — акцент3 97" xfId="1979" xr:uid="{00000000-0005-0000-0000-00001F0B0000}"/>
    <cellStyle name="60% — акцент3 97 2" xfId="6988" xr:uid="{207A6DFB-C2F4-4515-92DB-F19D256BF898}"/>
    <cellStyle name="60% — акцент3 98" xfId="1999" xr:uid="{00000000-0005-0000-0000-0000200B0000}"/>
    <cellStyle name="60% — акцент3 98 2" xfId="7008" xr:uid="{39099D8E-486C-4B43-B4E9-8B4CFA16792E}"/>
    <cellStyle name="60% — акцент3 99" xfId="2019" xr:uid="{00000000-0005-0000-0000-0000210B0000}"/>
    <cellStyle name="60% — акцент3 99 2" xfId="7028" xr:uid="{C312D134-168E-4480-9CA3-448448760C18}"/>
    <cellStyle name="60% — акцент4" xfId="16" builtinId="44" customBuiltin="1"/>
    <cellStyle name="60% — акцент4 10" xfId="242" xr:uid="{00000000-0005-0000-0000-0000230B0000}"/>
    <cellStyle name="60% — акцент4 10 2" xfId="5251" xr:uid="{CB27DEFC-D354-482D-98CA-5D116B416E96}"/>
    <cellStyle name="60% — акцент4 100" xfId="2042" xr:uid="{00000000-0005-0000-0000-0000240B0000}"/>
    <cellStyle name="60% — акцент4 100 2" xfId="7051" xr:uid="{7C1C16BD-5934-45B7-9E7E-160185E99119}"/>
    <cellStyle name="60% — акцент4 101" xfId="2062" xr:uid="{00000000-0005-0000-0000-0000250B0000}"/>
    <cellStyle name="60% — акцент4 101 2" xfId="7071" xr:uid="{8104A69A-9F07-407B-B7D0-DE77FB9EECE3}"/>
    <cellStyle name="60% — акцент4 102" xfId="2082" xr:uid="{00000000-0005-0000-0000-0000260B0000}"/>
    <cellStyle name="60% — акцент4 102 2" xfId="7091" xr:uid="{25C91912-6C69-4A36-9F61-48DEC7A0C80A}"/>
    <cellStyle name="60% — акцент4 103" xfId="2102" xr:uid="{00000000-0005-0000-0000-0000270B0000}"/>
    <cellStyle name="60% — акцент4 103 2" xfId="7111" xr:uid="{38BE3614-AC40-4A1D-91B8-AE713BB6A164}"/>
    <cellStyle name="60% — акцент4 104" xfId="2122" xr:uid="{00000000-0005-0000-0000-0000280B0000}"/>
    <cellStyle name="60% — акцент4 104 2" xfId="7131" xr:uid="{E85036C9-823C-4607-BDB1-22006F3C69F2}"/>
    <cellStyle name="60% — акцент4 105" xfId="2142" xr:uid="{00000000-0005-0000-0000-0000290B0000}"/>
    <cellStyle name="60% — акцент4 105 2" xfId="7151" xr:uid="{7AC4D337-E69E-4177-9220-5FF77D4F056A}"/>
    <cellStyle name="60% — акцент4 106" xfId="2162" xr:uid="{00000000-0005-0000-0000-00002A0B0000}"/>
    <cellStyle name="60% — акцент4 106 2" xfId="7171" xr:uid="{2D64A2E8-FEC6-4BA0-8239-049658BC821C}"/>
    <cellStyle name="60% — акцент4 107" xfId="2182" xr:uid="{00000000-0005-0000-0000-00002B0B0000}"/>
    <cellStyle name="60% — акцент4 107 2" xfId="7191" xr:uid="{72B0D2DD-AAF0-4A96-A5E5-2C99B78EB568}"/>
    <cellStyle name="60% — акцент4 108" xfId="2202" xr:uid="{00000000-0005-0000-0000-00002C0B0000}"/>
    <cellStyle name="60% — акцент4 108 2" xfId="7211" xr:uid="{66687A44-BD79-4861-B153-172D2C8094F8}"/>
    <cellStyle name="60% — акцент4 109" xfId="2222" xr:uid="{00000000-0005-0000-0000-00002D0B0000}"/>
    <cellStyle name="60% — акцент4 109 2" xfId="7231" xr:uid="{71A6819E-31F7-4B55-8FDC-F3CD08711AA5}"/>
    <cellStyle name="60% — акцент4 11" xfId="262" xr:uid="{00000000-0005-0000-0000-00002E0B0000}"/>
    <cellStyle name="60% — акцент4 11 2" xfId="5271" xr:uid="{89150AB1-9235-4C14-B810-DBE45C11E6A7}"/>
    <cellStyle name="60% — акцент4 110" xfId="2242" xr:uid="{00000000-0005-0000-0000-00002F0B0000}"/>
    <cellStyle name="60% — акцент4 110 2" xfId="7251" xr:uid="{75053DD2-7DBD-4AFB-B3D9-602B26FB7391}"/>
    <cellStyle name="60% — акцент4 111" xfId="2262" xr:uid="{00000000-0005-0000-0000-0000300B0000}"/>
    <cellStyle name="60% — акцент4 111 2" xfId="7271" xr:uid="{AE13078E-350E-4250-AE9D-AF969F7C6083}"/>
    <cellStyle name="60% — акцент4 112" xfId="2282" xr:uid="{00000000-0005-0000-0000-0000310B0000}"/>
    <cellStyle name="60% — акцент4 112 2" xfId="7291" xr:uid="{473027C7-6390-4E1E-A779-F01117E6F62A}"/>
    <cellStyle name="60% — акцент4 113" xfId="2302" xr:uid="{00000000-0005-0000-0000-0000320B0000}"/>
    <cellStyle name="60% — акцент4 113 2" xfId="7311" xr:uid="{1E7DDBD2-0D5F-484C-84FD-A8F6F8B16BA3}"/>
    <cellStyle name="60% — акцент4 114" xfId="2322" xr:uid="{00000000-0005-0000-0000-0000330B0000}"/>
    <cellStyle name="60% — акцент4 114 2" xfId="7331" xr:uid="{8AB0DA40-9E97-4BCD-96D8-7E70C44D60C0}"/>
    <cellStyle name="60% — акцент4 115" xfId="2342" xr:uid="{00000000-0005-0000-0000-0000340B0000}"/>
    <cellStyle name="60% — акцент4 115 2" xfId="7351" xr:uid="{52B9931D-41E5-4188-B18A-6A98EE9DEFF8}"/>
    <cellStyle name="60% — акцент4 116" xfId="2362" xr:uid="{00000000-0005-0000-0000-0000350B0000}"/>
    <cellStyle name="60% — акцент4 116 2" xfId="7371" xr:uid="{6BA9999C-835F-4F1F-A434-567E3DC8358F}"/>
    <cellStyle name="60% — акцент4 117" xfId="2382" xr:uid="{00000000-0005-0000-0000-0000360B0000}"/>
    <cellStyle name="60% — акцент4 117 2" xfId="7391" xr:uid="{5F15174C-E019-4728-A226-A3032379D8F6}"/>
    <cellStyle name="60% — акцент4 118" xfId="2402" xr:uid="{00000000-0005-0000-0000-0000370B0000}"/>
    <cellStyle name="60% — акцент4 118 2" xfId="7411" xr:uid="{F5311F82-70D7-414E-B3E3-A0C2488E0565}"/>
    <cellStyle name="60% — акцент4 119" xfId="2422" xr:uid="{00000000-0005-0000-0000-0000380B0000}"/>
    <cellStyle name="60% — акцент4 119 2" xfId="7431" xr:uid="{3D1B6068-4A6F-4E21-B89F-11C6C2A09A54}"/>
    <cellStyle name="60% — акцент4 12" xfId="282" xr:uid="{00000000-0005-0000-0000-0000390B0000}"/>
    <cellStyle name="60% — акцент4 12 2" xfId="5291" xr:uid="{8BD16F65-B84F-4428-9839-163A003E4F3B}"/>
    <cellStyle name="60% — акцент4 120" xfId="2442" xr:uid="{00000000-0005-0000-0000-00003A0B0000}"/>
    <cellStyle name="60% — акцент4 120 2" xfId="7451" xr:uid="{929B4B0A-9224-47E7-BA38-F5B461E8F1B4}"/>
    <cellStyle name="60% — акцент4 121" xfId="2462" xr:uid="{00000000-0005-0000-0000-00003B0B0000}"/>
    <cellStyle name="60% — акцент4 121 2" xfId="7471" xr:uid="{9856DB3F-A2D9-4885-A1E1-F998B2EA4B8D}"/>
    <cellStyle name="60% — акцент4 122" xfId="2482" xr:uid="{00000000-0005-0000-0000-00003C0B0000}"/>
    <cellStyle name="60% — акцент4 122 2" xfId="7491" xr:uid="{0FAD2654-8780-49DA-BCEE-BF8ABBEF2F59}"/>
    <cellStyle name="60% — акцент4 123" xfId="2502" xr:uid="{00000000-0005-0000-0000-00003D0B0000}"/>
    <cellStyle name="60% — акцент4 123 2" xfId="7511" xr:uid="{DC984E40-0E15-4565-BC1C-07B0C7144148}"/>
    <cellStyle name="60% — акцент4 124" xfId="2522" xr:uid="{00000000-0005-0000-0000-00003E0B0000}"/>
    <cellStyle name="60% — акцент4 124 2" xfId="7531" xr:uid="{52EE8E8C-1E73-41A0-ADC9-A72E05644B77}"/>
    <cellStyle name="60% — акцент4 125" xfId="2542" xr:uid="{00000000-0005-0000-0000-00003F0B0000}"/>
    <cellStyle name="60% — акцент4 125 2" xfId="7551" xr:uid="{2B187154-4545-41DB-9A95-7EEB4CF0734B}"/>
    <cellStyle name="60% — акцент4 126" xfId="2562" xr:uid="{00000000-0005-0000-0000-0000400B0000}"/>
    <cellStyle name="60% — акцент4 126 2" xfId="7571" xr:uid="{2507B633-E233-4396-B7D7-1A4D77945266}"/>
    <cellStyle name="60% — акцент4 127" xfId="2582" xr:uid="{00000000-0005-0000-0000-0000410B0000}"/>
    <cellStyle name="60% — акцент4 127 2" xfId="7591" xr:uid="{11D8DA04-1234-4B9B-96DC-E6A91BB6A51A}"/>
    <cellStyle name="60% — акцент4 128" xfId="2602" xr:uid="{00000000-0005-0000-0000-0000420B0000}"/>
    <cellStyle name="60% — акцент4 128 2" xfId="7611" xr:uid="{0EC4F883-C907-4E7B-96EC-40B072BEE679}"/>
    <cellStyle name="60% — акцент4 129" xfId="2622" xr:uid="{00000000-0005-0000-0000-0000430B0000}"/>
    <cellStyle name="60% — акцент4 129 2" xfId="7631" xr:uid="{80B74887-E0F9-4E3B-94A0-E45554734100}"/>
    <cellStyle name="60% — акцент4 13" xfId="302" xr:uid="{00000000-0005-0000-0000-0000440B0000}"/>
    <cellStyle name="60% — акцент4 13 2" xfId="5311" xr:uid="{95537225-9A77-453F-8E10-CC3C24E8BC00}"/>
    <cellStyle name="60% — акцент4 130" xfId="2642" xr:uid="{00000000-0005-0000-0000-0000450B0000}"/>
    <cellStyle name="60% — акцент4 130 2" xfId="7651" xr:uid="{B04AC81A-D104-406A-A673-0ABC157E352B}"/>
    <cellStyle name="60% — акцент4 131" xfId="2662" xr:uid="{00000000-0005-0000-0000-0000460B0000}"/>
    <cellStyle name="60% — акцент4 131 2" xfId="7671" xr:uid="{010030DB-E4D4-4DED-B94F-79664C09AC8E}"/>
    <cellStyle name="60% — акцент4 132" xfId="2682" xr:uid="{00000000-0005-0000-0000-0000470B0000}"/>
    <cellStyle name="60% — акцент4 132 2" xfId="7691" xr:uid="{2E08E0B7-6F60-45EB-9522-288E5CC5159A}"/>
    <cellStyle name="60% — акцент4 133" xfId="2702" xr:uid="{00000000-0005-0000-0000-0000480B0000}"/>
    <cellStyle name="60% — акцент4 133 2" xfId="7711" xr:uid="{700E5885-F8EA-4A54-BE60-17F44D65853A}"/>
    <cellStyle name="60% — акцент4 134" xfId="2722" xr:uid="{00000000-0005-0000-0000-0000490B0000}"/>
    <cellStyle name="60% — акцент4 134 2" xfId="7731" xr:uid="{8A57E72E-96CB-4CF8-A60E-86FCDB164D2C}"/>
    <cellStyle name="60% — акцент4 135" xfId="2742" xr:uid="{00000000-0005-0000-0000-00004A0B0000}"/>
    <cellStyle name="60% — акцент4 135 2" xfId="7751" xr:uid="{D775AC25-1970-4501-961F-AA5214FF521C}"/>
    <cellStyle name="60% — акцент4 136" xfId="2762" xr:uid="{00000000-0005-0000-0000-00004B0B0000}"/>
    <cellStyle name="60% — акцент4 136 2" xfId="7771" xr:uid="{D107DBA4-31B2-4149-9E8C-E2835A92B2DE}"/>
    <cellStyle name="60% — акцент4 137" xfId="2783" xr:uid="{00000000-0005-0000-0000-00004C0B0000}"/>
    <cellStyle name="60% — акцент4 137 2" xfId="7792" xr:uid="{B7F31A76-B773-4FD0-9713-2288ECE9EAC6}"/>
    <cellStyle name="60% — акцент4 138" xfId="2803" xr:uid="{00000000-0005-0000-0000-00004D0B0000}"/>
    <cellStyle name="60% — акцент4 138 2" xfId="7812" xr:uid="{FFEA3794-16BB-4A35-9721-9B97B504FE00}"/>
    <cellStyle name="60% — акцент4 139" xfId="2823" xr:uid="{00000000-0005-0000-0000-00004E0B0000}"/>
    <cellStyle name="60% — акцент4 139 2" xfId="7832" xr:uid="{3454B007-E3E0-4E6C-8C16-ECC9BCE8F0FA}"/>
    <cellStyle name="60% — акцент4 14" xfId="322" xr:uid="{00000000-0005-0000-0000-00004F0B0000}"/>
    <cellStyle name="60% — акцент4 14 2" xfId="5331" xr:uid="{FFD9044A-8081-4D97-B772-0F3FA72468F4}"/>
    <cellStyle name="60% — акцент4 140" xfId="2843" xr:uid="{00000000-0005-0000-0000-0000500B0000}"/>
    <cellStyle name="60% — акцент4 140 2" xfId="7852" xr:uid="{CDC7A8EA-171A-4588-A131-AFDC9C8E7C5B}"/>
    <cellStyle name="60% — акцент4 141" xfId="2863" xr:uid="{00000000-0005-0000-0000-0000510B0000}"/>
    <cellStyle name="60% — акцент4 141 2" xfId="7872" xr:uid="{DE8E9F13-3CAE-4608-A0CE-670644D9DBD7}"/>
    <cellStyle name="60% — акцент4 142" xfId="2883" xr:uid="{00000000-0005-0000-0000-0000520B0000}"/>
    <cellStyle name="60% — акцент4 142 2" xfId="7892" xr:uid="{F469C589-9C1E-42B9-B56F-EF014CD30D4A}"/>
    <cellStyle name="60% — акцент4 143" xfId="2903" xr:uid="{00000000-0005-0000-0000-0000530B0000}"/>
    <cellStyle name="60% — акцент4 143 2" xfId="7912" xr:uid="{30E6B875-CE13-4A6E-BAD7-038B171AD0A8}"/>
    <cellStyle name="60% — акцент4 144" xfId="2923" xr:uid="{00000000-0005-0000-0000-0000540B0000}"/>
    <cellStyle name="60% — акцент4 144 2" xfId="7932" xr:uid="{A0E52AA2-A4ED-4828-B6D6-E2E4C6F3D31D}"/>
    <cellStyle name="60% — акцент4 145" xfId="2943" xr:uid="{00000000-0005-0000-0000-0000550B0000}"/>
    <cellStyle name="60% — акцент4 145 2" xfId="7952" xr:uid="{516E151B-9677-40F9-897E-FB4CB7C06BAD}"/>
    <cellStyle name="60% — акцент4 146" xfId="2963" xr:uid="{00000000-0005-0000-0000-0000560B0000}"/>
    <cellStyle name="60% — акцент4 146 2" xfId="7972" xr:uid="{D79278ED-8F4D-4BA5-BA9D-D6238734B285}"/>
    <cellStyle name="60% — акцент4 147" xfId="2983" xr:uid="{00000000-0005-0000-0000-0000570B0000}"/>
    <cellStyle name="60% — акцент4 147 2" xfId="7992" xr:uid="{DC0EAAEC-3D72-4DC3-B77F-F3676DB04B13}"/>
    <cellStyle name="60% — акцент4 148" xfId="3003" xr:uid="{00000000-0005-0000-0000-0000580B0000}"/>
    <cellStyle name="60% — акцент4 148 2" xfId="8012" xr:uid="{E726A556-6FEB-4D3B-A47B-E5EB62A58904}"/>
    <cellStyle name="60% — акцент4 149" xfId="3023" xr:uid="{00000000-0005-0000-0000-0000590B0000}"/>
    <cellStyle name="60% — акцент4 149 2" xfId="8032" xr:uid="{EFACCBA5-EBFD-4009-BB8E-7A01F9EC726A}"/>
    <cellStyle name="60% — акцент4 15" xfId="342" xr:uid="{00000000-0005-0000-0000-00005A0B0000}"/>
    <cellStyle name="60% — акцент4 15 2" xfId="5351" xr:uid="{3444DFDD-A325-4DAF-A120-8503C3D28D63}"/>
    <cellStyle name="60% — акцент4 150" xfId="3043" xr:uid="{00000000-0005-0000-0000-00005B0B0000}"/>
    <cellStyle name="60% — акцент4 150 2" xfId="8052" xr:uid="{98AED6BB-8CC2-4A1A-8DB1-86A2CBFA0C23}"/>
    <cellStyle name="60% — акцент4 151" xfId="3063" xr:uid="{00000000-0005-0000-0000-00005C0B0000}"/>
    <cellStyle name="60% — акцент4 151 2" xfId="8072" xr:uid="{4B064FFB-B4A2-460A-A9A7-F4B0EFC54930}"/>
    <cellStyle name="60% — акцент4 152" xfId="3083" xr:uid="{00000000-0005-0000-0000-00005D0B0000}"/>
    <cellStyle name="60% — акцент4 152 2" xfId="8092" xr:uid="{486F63BE-F01C-4B0D-B0E3-74695FB09CB8}"/>
    <cellStyle name="60% — акцент4 153" xfId="3103" xr:uid="{00000000-0005-0000-0000-00005E0B0000}"/>
    <cellStyle name="60% — акцент4 153 2" xfId="8112" xr:uid="{F965F854-8724-410B-89DF-0ACD205CD022}"/>
    <cellStyle name="60% — акцент4 154" xfId="3123" xr:uid="{00000000-0005-0000-0000-00005F0B0000}"/>
    <cellStyle name="60% — акцент4 154 2" xfId="8132" xr:uid="{F1898253-CD2A-4902-B907-34CF16B1835B}"/>
    <cellStyle name="60% — акцент4 155" xfId="3143" xr:uid="{00000000-0005-0000-0000-0000600B0000}"/>
    <cellStyle name="60% — акцент4 155 2" xfId="8152" xr:uid="{83D4EB83-8E58-4C1F-B1CC-7EE575709C0F}"/>
    <cellStyle name="60% — акцент4 156" xfId="3163" xr:uid="{00000000-0005-0000-0000-0000610B0000}"/>
    <cellStyle name="60% — акцент4 156 2" xfId="8172" xr:uid="{087E5260-643A-4BB0-99A6-0A334A28C61A}"/>
    <cellStyle name="60% — акцент4 157" xfId="3183" xr:uid="{00000000-0005-0000-0000-0000620B0000}"/>
    <cellStyle name="60% — акцент4 157 2" xfId="8192" xr:uid="{3BCE911F-E861-42F9-981B-40B6B637E42C}"/>
    <cellStyle name="60% — акцент4 158" xfId="3203" xr:uid="{00000000-0005-0000-0000-0000630B0000}"/>
    <cellStyle name="60% — акцент4 158 2" xfId="8212" xr:uid="{F75CC347-E28C-4D82-BEEC-ED6C43755B4F}"/>
    <cellStyle name="60% — акцент4 159" xfId="3223" xr:uid="{00000000-0005-0000-0000-0000640B0000}"/>
    <cellStyle name="60% — акцент4 159 2" xfId="8232" xr:uid="{B3D803BF-55B0-4F6C-A725-C2CC7FD59BFE}"/>
    <cellStyle name="60% — акцент4 16" xfId="362" xr:uid="{00000000-0005-0000-0000-0000650B0000}"/>
    <cellStyle name="60% — акцент4 16 2" xfId="5371" xr:uid="{E0D53FA7-677C-40F0-B703-38E85BC701C2}"/>
    <cellStyle name="60% — акцент4 160" xfId="3243" xr:uid="{00000000-0005-0000-0000-0000660B0000}"/>
    <cellStyle name="60% — акцент4 160 2" xfId="8252" xr:uid="{D2686BCA-C08D-4CE3-A4CE-DFF82629836E}"/>
    <cellStyle name="60% — акцент4 161" xfId="3263" xr:uid="{00000000-0005-0000-0000-0000670B0000}"/>
    <cellStyle name="60% — акцент4 161 2" xfId="8272" xr:uid="{6A1D0A57-C136-4B5D-869D-C8515E5DE697}"/>
    <cellStyle name="60% — акцент4 162" xfId="3283" xr:uid="{00000000-0005-0000-0000-0000680B0000}"/>
    <cellStyle name="60% — акцент4 162 2" xfId="8292" xr:uid="{8494A954-1470-4E01-B690-404E008A3D39}"/>
    <cellStyle name="60% — акцент4 163" xfId="3303" xr:uid="{00000000-0005-0000-0000-0000690B0000}"/>
    <cellStyle name="60% — акцент4 163 2" xfId="8312" xr:uid="{C251EC6F-C977-4A8D-BE1F-C2C1C28D3717}"/>
    <cellStyle name="60% — акцент4 164" xfId="3323" xr:uid="{00000000-0005-0000-0000-00006A0B0000}"/>
    <cellStyle name="60% — акцент4 164 2" xfId="8332" xr:uid="{3C92D4DB-0A5B-4361-A629-E50902500FA7}"/>
    <cellStyle name="60% — акцент4 165" xfId="3343" xr:uid="{00000000-0005-0000-0000-00006B0B0000}"/>
    <cellStyle name="60% — акцент4 165 2" xfId="8352" xr:uid="{F40DC705-D0A2-46B0-A42D-B2D30674804C}"/>
    <cellStyle name="60% — акцент4 166" xfId="3363" xr:uid="{00000000-0005-0000-0000-00006C0B0000}"/>
    <cellStyle name="60% — акцент4 166 2" xfId="8372" xr:uid="{D3052AB2-E5C9-497F-AF52-09B607FD6141}"/>
    <cellStyle name="60% — акцент4 167" xfId="3383" xr:uid="{00000000-0005-0000-0000-00006D0B0000}"/>
    <cellStyle name="60% — акцент4 167 2" xfId="8392" xr:uid="{9F9CE492-2763-4EDC-88B6-3B66B72DD5D4}"/>
    <cellStyle name="60% — акцент4 168" xfId="3403" xr:uid="{00000000-0005-0000-0000-00006E0B0000}"/>
    <cellStyle name="60% — акцент4 168 2" xfId="8412" xr:uid="{9830B9C8-47DA-49D7-96A0-2BDDB4C1691E}"/>
    <cellStyle name="60% — акцент4 169" xfId="3423" xr:uid="{00000000-0005-0000-0000-00006F0B0000}"/>
    <cellStyle name="60% — акцент4 169 2" xfId="8432" xr:uid="{C004D98D-7A5C-459F-A54E-03999BB7246C}"/>
    <cellStyle name="60% — акцент4 17" xfId="382" xr:uid="{00000000-0005-0000-0000-0000700B0000}"/>
    <cellStyle name="60% — акцент4 17 2" xfId="5391" xr:uid="{3663F878-29BE-463F-96C9-A963ABD92DCF}"/>
    <cellStyle name="60% — акцент4 170" xfId="3443" xr:uid="{00000000-0005-0000-0000-0000710B0000}"/>
    <cellStyle name="60% — акцент4 170 2" xfId="8452" xr:uid="{0EDC2CC8-13DD-4635-9BB7-761F38C492BD}"/>
    <cellStyle name="60% — акцент4 171" xfId="3463" xr:uid="{00000000-0005-0000-0000-0000720B0000}"/>
    <cellStyle name="60% — акцент4 171 2" xfId="8472" xr:uid="{D8B64908-7B0D-47F3-A8CF-EBD1487679DB}"/>
    <cellStyle name="60% — акцент4 172" xfId="3483" xr:uid="{00000000-0005-0000-0000-0000730B0000}"/>
    <cellStyle name="60% — акцент4 172 2" xfId="8492" xr:uid="{0454BAA9-64C0-4D9B-80EA-FE0922EF07C4}"/>
    <cellStyle name="60% — акцент4 173" xfId="3503" xr:uid="{00000000-0005-0000-0000-0000740B0000}"/>
    <cellStyle name="60% — акцент4 173 2" xfId="8512" xr:uid="{845684EF-211E-49CA-9996-1CE26D83CB89}"/>
    <cellStyle name="60% — акцент4 174" xfId="3523" xr:uid="{00000000-0005-0000-0000-0000750B0000}"/>
    <cellStyle name="60% — акцент4 174 2" xfId="8532" xr:uid="{C63854BA-3E34-4A37-B8C3-516ECE41308F}"/>
    <cellStyle name="60% — акцент4 175" xfId="3543" xr:uid="{00000000-0005-0000-0000-0000760B0000}"/>
    <cellStyle name="60% — акцент4 175 2" xfId="8552" xr:uid="{5079CDCB-6263-4AB2-BA16-B3390016EB92}"/>
    <cellStyle name="60% — акцент4 176" xfId="3563" xr:uid="{00000000-0005-0000-0000-0000770B0000}"/>
    <cellStyle name="60% — акцент4 176 2" xfId="8572" xr:uid="{6680AB22-2CBF-4230-84BA-A49FDBE05488}"/>
    <cellStyle name="60% — акцент4 177" xfId="3583" xr:uid="{00000000-0005-0000-0000-0000780B0000}"/>
    <cellStyle name="60% — акцент4 177 2" xfId="8592" xr:uid="{829A02DF-D121-4787-81D5-0087974D728F}"/>
    <cellStyle name="60% — акцент4 178" xfId="3603" xr:uid="{00000000-0005-0000-0000-0000790B0000}"/>
    <cellStyle name="60% — акцент4 178 2" xfId="8612" xr:uid="{92413AD4-FD44-4291-A0FA-6168C53AAA2F}"/>
    <cellStyle name="60% — акцент4 179" xfId="3623" xr:uid="{00000000-0005-0000-0000-00007A0B0000}"/>
    <cellStyle name="60% — акцент4 179 2" xfId="8632" xr:uid="{4E0E1DCB-CE67-475F-8957-FCBE71D8BB5C}"/>
    <cellStyle name="60% — акцент4 18" xfId="402" xr:uid="{00000000-0005-0000-0000-00007B0B0000}"/>
    <cellStyle name="60% — акцент4 18 2" xfId="5411" xr:uid="{2895FB80-509A-4C40-A121-387D790CD42D}"/>
    <cellStyle name="60% — акцент4 180" xfId="3643" xr:uid="{00000000-0005-0000-0000-00007C0B0000}"/>
    <cellStyle name="60% — акцент4 180 2" xfId="8652" xr:uid="{67C25D3D-5BF9-4EE5-BA91-2604357D67DA}"/>
    <cellStyle name="60% — акцент4 181" xfId="3663" xr:uid="{00000000-0005-0000-0000-00007D0B0000}"/>
    <cellStyle name="60% — акцент4 181 2" xfId="8672" xr:uid="{1E702E14-4A84-48FD-9388-AA94EC7F8DB4}"/>
    <cellStyle name="60% — акцент4 182" xfId="3683" xr:uid="{00000000-0005-0000-0000-00007E0B0000}"/>
    <cellStyle name="60% — акцент4 182 2" xfId="8692" xr:uid="{5909B8D7-6EBF-4343-87FF-5E0E34BCD124}"/>
    <cellStyle name="60% — акцент4 183" xfId="3703" xr:uid="{00000000-0005-0000-0000-00007F0B0000}"/>
    <cellStyle name="60% — акцент4 183 2" xfId="8712" xr:uid="{B9E8C3FA-4F12-41E0-983D-1AA983E267EA}"/>
    <cellStyle name="60% — акцент4 184" xfId="3723" xr:uid="{00000000-0005-0000-0000-0000800B0000}"/>
    <cellStyle name="60% — акцент4 184 2" xfId="8732" xr:uid="{BFA43118-F63D-4506-80DF-2B7D9C2084A1}"/>
    <cellStyle name="60% — акцент4 185" xfId="3743" xr:uid="{00000000-0005-0000-0000-0000810B0000}"/>
    <cellStyle name="60% — акцент4 185 2" xfId="8752" xr:uid="{4C3EC0F5-9BF7-432D-904D-B1D4011F49EC}"/>
    <cellStyle name="60% — акцент4 186" xfId="3763" xr:uid="{00000000-0005-0000-0000-0000820B0000}"/>
    <cellStyle name="60% — акцент4 186 2" xfId="8772" xr:uid="{CA948DBE-E7C6-4CD4-951D-5EFE6706BCA1}"/>
    <cellStyle name="60% — акцент4 187" xfId="3783" xr:uid="{00000000-0005-0000-0000-0000830B0000}"/>
    <cellStyle name="60% — акцент4 187 2" xfId="8792" xr:uid="{288BB253-D470-4896-A24C-E628778C3EDA}"/>
    <cellStyle name="60% — акцент4 188" xfId="3803" xr:uid="{00000000-0005-0000-0000-0000840B0000}"/>
    <cellStyle name="60% — акцент4 188 2" xfId="8812" xr:uid="{69A85FAB-1134-48D8-8A75-14FED3F5ACFC}"/>
    <cellStyle name="60% — акцент4 189" xfId="3823" xr:uid="{00000000-0005-0000-0000-0000850B0000}"/>
    <cellStyle name="60% — акцент4 189 2" xfId="8832" xr:uid="{A7008ABC-5AB9-4DFB-8D2D-6983228F16F3}"/>
    <cellStyle name="60% — акцент4 19" xfId="422" xr:uid="{00000000-0005-0000-0000-0000860B0000}"/>
    <cellStyle name="60% — акцент4 19 2" xfId="5431" xr:uid="{2A65E8CA-E0D1-4BEE-9E28-13966F002DE3}"/>
    <cellStyle name="60% — акцент4 190" xfId="3843" xr:uid="{00000000-0005-0000-0000-0000870B0000}"/>
    <cellStyle name="60% — акцент4 190 2" xfId="8852" xr:uid="{B8AF070E-D902-4C5E-A4DB-C98541B378C9}"/>
    <cellStyle name="60% — акцент4 191" xfId="3863" xr:uid="{00000000-0005-0000-0000-00001B0F0000}"/>
    <cellStyle name="60% — акцент4 191 2" xfId="8872" xr:uid="{FE860346-44D8-4B53-966C-0724DF536546}"/>
    <cellStyle name="60% — акцент4 192" xfId="3883" xr:uid="{00000000-0005-0000-0000-00002F0F0000}"/>
    <cellStyle name="60% — акцент4 192 2" xfId="8892" xr:uid="{88EC1F20-781A-4F59-8CE6-378A996CE66A}"/>
    <cellStyle name="60% — акцент4 193" xfId="3903" xr:uid="{00000000-0005-0000-0000-0000430F0000}"/>
    <cellStyle name="60% — акцент4 193 2" xfId="8912" xr:uid="{CB91A9AE-F0A9-4B63-AF6D-7899FE11FED5}"/>
    <cellStyle name="60% — акцент4 194" xfId="3923" xr:uid="{00000000-0005-0000-0000-0000570F0000}"/>
    <cellStyle name="60% — акцент4 194 2" xfId="8932" xr:uid="{0251F8AC-E83C-40B9-A905-B0C4239BDA66}"/>
    <cellStyle name="60% — акцент4 195" xfId="3943" xr:uid="{00000000-0005-0000-0000-00006B0F0000}"/>
    <cellStyle name="60% — акцент4 195 2" xfId="8952" xr:uid="{3B41B5B6-FF5E-448A-987F-BA8C8E78B1E9}"/>
    <cellStyle name="60% — акцент4 196" xfId="3963" xr:uid="{00000000-0005-0000-0000-00007F0F0000}"/>
    <cellStyle name="60% — акцент4 196 2" xfId="8972" xr:uid="{8BB9BBCA-438A-469D-8DEA-78CEFBA3B42F}"/>
    <cellStyle name="60% — акцент4 197" xfId="3983" xr:uid="{00000000-0005-0000-0000-0000930F0000}"/>
    <cellStyle name="60% — акцент4 197 2" xfId="8992" xr:uid="{A9AD6DD8-4BAD-4C61-AAF5-D23F7B5554A4}"/>
    <cellStyle name="60% — акцент4 198" xfId="4003" xr:uid="{00000000-0005-0000-0000-0000A70F0000}"/>
    <cellStyle name="60% — акцент4 198 2" xfId="9012" xr:uid="{7E5EA50A-9CBA-4284-92F9-69F6773CB22A}"/>
    <cellStyle name="60% — акцент4 199" xfId="4023" xr:uid="{00000000-0005-0000-0000-0000BB0F0000}"/>
    <cellStyle name="60% — акцент4 199 2" xfId="9032" xr:uid="{70FA2966-9EA6-4E04-8577-69BE6A09E006}"/>
    <cellStyle name="60% — акцент4 2" xfId="80" xr:uid="{00000000-0005-0000-0000-0000880B0000}"/>
    <cellStyle name="60% — акцент4 2 2" xfId="5075" xr:uid="{9170CF3A-B1BA-433D-90AB-65635D68A4BB}"/>
    <cellStyle name="60% — акцент4 20" xfId="442" xr:uid="{00000000-0005-0000-0000-0000890B0000}"/>
    <cellStyle name="60% — акцент4 20 2" xfId="5451" xr:uid="{60A17667-7B05-4128-AD2B-1FD465D63202}"/>
    <cellStyle name="60% — акцент4 200" xfId="4043" xr:uid="{00000000-0005-0000-0000-0000CF0F0000}"/>
    <cellStyle name="60% — акцент4 200 2" xfId="9052" xr:uid="{353143AF-5629-4F01-ACA0-A4D5A9E444F6}"/>
    <cellStyle name="60% — акцент4 201" xfId="4063" xr:uid="{00000000-0005-0000-0000-0000E30F0000}"/>
    <cellStyle name="60% — акцент4 201 2" xfId="9072" xr:uid="{201471A9-EB80-4D9C-A89B-758B8AD1864F}"/>
    <cellStyle name="60% — акцент4 202" xfId="4083" xr:uid="{00000000-0005-0000-0000-0000F70F0000}"/>
    <cellStyle name="60% — акцент4 202 2" xfId="9092" xr:uid="{3CF71FDA-6ECD-439E-A8BE-855F64574852}"/>
    <cellStyle name="60% — акцент4 203" xfId="4103" xr:uid="{00000000-0005-0000-0000-00000B100000}"/>
    <cellStyle name="60% — акцент4 203 2" xfId="9112" xr:uid="{9B63F4C5-BC18-49D2-8111-2C73007B37DD}"/>
    <cellStyle name="60% — акцент4 204" xfId="4123" xr:uid="{00000000-0005-0000-0000-00001F100000}"/>
    <cellStyle name="60% — акцент4 204 2" xfId="9132" xr:uid="{8460277A-B289-45AF-9D03-A5E761EC8D2C}"/>
    <cellStyle name="60% — акцент4 205" xfId="4143" xr:uid="{00000000-0005-0000-0000-000033100000}"/>
    <cellStyle name="60% — акцент4 205 2" xfId="9152" xr:uid="{FC7F2E70-9EA8-4197-A414-B28FDD486EF6}"/>
    <cellStyle name="60% — акцент4 206" xfId="4163" xr:uid="{00000000-0005-0000-0000-000047100000}"/>
    <cellStyle name="60% — акцент4 206 2" xfId="9172" xr:uid="{4345E2CD-00FF-45E0-B657-DA379009F88B}"/>
    <cellStyle name="60% — акцент4 207" xfId="4183" xr:uid="{00000000-0005-0000-0000-00005B100000}"/>
    <cellStyle name="60% — акцент4 207 2" xfId="9192" xr:uid="{29C30BD5-C45E-4242-AA7E-680499A04EF3}"/>
    <cellStyle name="60% — акцент4 208" xfId="4203" xr:uid="{00000000-0005-0000-0000-00006F100000}"/>
    <cellStyle name="60% — акцент4 208 2" xfId="9212" xr:uid="{71A740D8-200F-4959-A393-05754395533E}"/>
    <cellStyle name="60% — акцент4 209" xfId="4223" xr:uid="{00000000-0005-0000-0000-000083100000}"/>
    <cellStyle name="60% — акцент4 209 2" xfId="9232" xr:uid="{91ACCA20-D273-49EA-87C3-56729BF8EDA7}"/>
    <cellStyle name="60% — акцент4 21" xfId="462" xr:uid="{00000000-0005-0000-0000-00008A0B0000}"/>
    <cellStyle name="60% — акцент4 21 2" xfId="5471" xr:uid="{D1958D29-0639-437C-B677-D27B3254A565}"/>
    <cellStyle name="60% — акцент4 210" xfId="4243" xr:uid="{00000000-0005-0000-0000-000097100000}"/>
    <cellStyle name="60% — акцент4 210 2" xfId="9252" xr:uid="{5D7D3B09-6354-45E4-A240-5276CCC27FBF}"/>
    <cellStyle name="60% — акцент4 211" xfId="4263" xr:uid="{00000000-0005-0000-0000-0000AB100000}"/>
    <cellStyle name="60% — акцент4 211 2" xfId="9272" xr:uid="{D315AA09-33BE-413A-88CE-0EDA2B443BEF}"/>
    <cellStyle name="60% — акцент4 212" xfId="4283" xr:uid="{00000000-0005-0000-0000-0000BF100000}"/>
    <cellStyle name="60% — акцент4 212 2" xfId="9292" xr:uid="{3E4B7702-250A-4460-85CA-0F985EF0C519}"/>
    <cellStyle name="60% — акцент4 213" xfId="4303" xr:uid="{00000000-0005-0000-0000-0000D3100000}"/>
    <cellStyle name="60% — акцент4 213 2" xfId="9312" xr:uid="{5B03847C-0E80-4FBD-AFBA-6F8E6B74AAEE}"/>
    <cellStyle name="60% — акцент4 214" xfId="4323" xr:uid="{00000000-0005-0000-0000-0000E7100000}"/>
    <cellStyle name="60% — акцент4 214 2" xfId="9332" xr:uid="{0966EC3B-B8AE-4ED3-9DDE-A868641EF498}"/>
    <cellStyle name="60% — акцент4 215" xfId="4343" xr:uid="{00000000-0005-0000-0000-0000FB100000}"/>
    <cellStyle name="60% — акцент4 215 2" xfId="9352" xr:uid="{924AED0D-4858-4192-ABBE-C1082BC5977F}"/>
    <cellStyle name="60% — акцент4 216" xfId="4363" xr:uid="{00000000-0005-0000-0000-00000F110000}"/>
    <cellStyle name="60% — акцент4 216 2" xfId="9372" xr:uid="{039AF78A-0AD8-47B5-8E25-2D9259EE3FD5}"/>
    <cellStyle name="60% — акцент4 217" xfId="4383" xr:uid="{00000000-0005-0000-0000-000023110000}"/>
    <cellStyle name="60% — акцент4 217 2" xfId="9392" xr:uid="{3653E57D-0B9A-43FF-A06D-7A3E8A478325}"/>
    <cellStyle name="60% — акцент4 218" xfId="4403" xr:uid="{00000000-0005-0000-0000-000037110000}"/>
    <cellStyle name="60% — акцент4 218 2" xfId="9412" xr:uid="{807CB37A-A1DE-4FCA-8FDB-4A3B2009562E}"/>
    <cellStyle name="60% — акцент4 219" xfId="4423" xr:uid="{00000000-0005-0000-0000-00004B110000}"/>
    <cellStyle name="60% — акцент4 219 2" xfId="9432" xr:uid="{F2F82376-8E5F-4DFB-B078-BC6BE9EF8EE0}"/>
    <cellStyle name="60% — акцент4 22" xfId="482" xr:uid="{00000000-0005-0000-0000-00008B0B0000}"/>
    <cellStyle name="60% — акцент4 22 2" xfId="5491" xr:uid="{8D741225-72D3-4E62-A4A3-858B2F6E3491}"/>
    <cellStyle name="60% — акцент4 220" xfId="4443" xr:uid="{00000000-0005-0000-0000-00005F110000}"/>
    <cellStyle name="60% — акцент4 220 2" xfId="9452" xr:uid="{822CF053-85C2-4358-943A-99D417A040C7}"/>
    <cellStyle name="60% — акцент4 221" xfId="4463" xr:uid="{00000000-0005-0000-0000-000073110000}"/>
    <cellStyle name="60% — акцент4 221 2" xfId="9472" xr:uid="{A54DF9C7-9135-4729-8553-CA294C74F273}"/>
    <cellStyle name="60% — акцент4 222" xfId="4483" xr:uid="{00000000-0005-0000-0000-000087110000}"/>
    <cellStyle name="60% — акцент4 222 2" xfId="9492" xr:uid="{4C8F00CF-707D-4E36-B38D-9B5B7DEB4BB8}"/>
    <cellStyle name="60% — акцент4 223" xfId="4503" xr:uid="{00000000-0005-0000-0000-00009B110000}"/>
    <cellStyle name="60% — акцент4 223 2" xfId="9512" xr:uid="{309704F5-8D49-444D-8755-5888EB6ED2AD}"/>
    <cellStyle name="60% — акцент4 224" xfId="4523" xr:uid="{00000000-0005-0000-0000-0000AF110000}"/>
    <cellStyle name="60% — акцент4 224 2" xfId="9532" xr:uid="{53F260C6-8329-4C17-BA6A-7F39DC0170FD}"/>
    <cellStyle name="60% — акцент4 225" xfId="4543" xr:uid="{00000000-0005-0000-0000-0000C3110000}"/>
    <cellStyle name="60% — акцент4 225 2" xfId="9552" xr:uid="{7434C51B-6A7F-40A2-AE29-1BEEB9A467E3}"/>
    <cellStyle name="60% — акцент4 226" xfId="4563" xr:uid="{00000000-0005-0000-0000-0000D7110000}"/>
    <cellStyle name="60% — акцент4 226 2" xfId="9572" xr:uid="{D5272F06-BE82-4B5C-850E-441F96299764}"/>
    <cellStyle name="60% — акцент4 227" xfId="4583" xr:uid="{00000000-0005-0000-0000-0000EB110000}"/>
    <cellStyle name="60% — акцент4 227 2" xfId="9592" xr:uid="{DC102886-DE4C-46EE-98EE-4F89BDEA784F}"/>
    <cellStyle name="60% — акцент4 228" xfId="4603" xr:uid="{00000000-0005-0000-0000-0000FF110000}"/>
    <cellStyle name="60% — акцент4 228 2" xfId="9612" xr:uid="{D954ADA1-2241-40C9-8A40-DE8EFD78742D}"/>
    <cellStyle name="60% — акцент4 229" xfId="4623" xr:uid="{00000000-0005-0000-0000-000013120000}"/>
    <cellStyle name="60% — акцент4 229 2" xfId="9632" xr:uid="{4FA7A95E-F303-40D6-B835-F7EAA4376A5B}"/>
    <cellStyle name="60% — акцент4 23" xfId="502" xr:uid="{00000000-0005-0000-0000-00008C0B0000}"/>
    <cellStyle name="60% — акцент4 23 2" xfId="5511" xr:uid="{6147D5DF-BEE8-45A6-9829-BA71D0A81941}"/>
    <cellStyle name="60% — акцент4 230" xfId="4643" xr:uid="{00000000-0005-0000-0000-000027120000}"/>
    <cellStyle name="60% — акцент4 230 2" xfId="9652" xr:uid="{628859B0-BD87-4C37-97EE-0B1D4C0A2329}"/>
    <cellStyle name="60% — акцент4 231" xfId="4663" xr:uid="{00000000-0005-0000-0000-00003B120000}"/>
    <cellStyle name="60% — акцент4 231 2" xfId="9672" xr:uid="{CC72A390-2315-46D6-B1A7-981B40AE1364}"/>
    <cellStyle name="60% — акцент4 232" xfId="4683" xr:uid="{00000000-0005-0000-0000-00004F120000}"/>
    <cellStyle name="60% — акцент4 232 2" xfId="9692" xr:uid="{EF3124E6-3040-4932-8F44-6907354BA14B}"/>
    <cellStyle name="60% — акцент4 233" xfId="4703" xr:uid="{00000000-0005-0000-0000-000063120000}"/>
    <cellStyle name="60% — акцент4 233 2" xfId="9712" xr:uid="{6D2D9DA7-7187-4742-9C25-6D42AE551F81}"/>
    <cellStyle name="60% — акцент4 234" xfId="4723" xr:uid="{00000000-0005-0000-0000-000077120000}"/>
    <cellStyle name="60% — акцент4 234 2" xfId="9732" xr:uid="{523CE938-C48F-4847-8EB8-2F02E0944015}"/>
    <cellStyle name="60% — акцент4 235" xfId="4743" xr:uid="{00000000-0005-0000-0000-00008B120000}"/>
    <cellStyle name="60% — акцент4 235 2" xfId="9752" xr:uid="{A89A5683-4A51-4742-9C9E-6C9D074174F4}"/>
    <cellStyle name="60% — акцент4 236" xfId="4763" xr:uid="{00000000-0005-0000-0000-00009F120000}"/>
    <cellStyle name="60% — акцент4 236 2" xfId="9772" xr:uid="{6A63EF54-2AB2-4F6C-B109-E7BDEC2E4CE7}"/>
    <cellStyle name="60% — акцент4 237" xfId="4783" xr:uid="{00000000-0005-0000-0000-0000B3120000}"/>
    <cellStyle name="60% — акцент4 237 2" xfId="9792" xr:uid="{7C24C6D2-E4D8-44FE-88B8-A7560B4A0597}"/>
    <cellStyle name="60% — акцент4 238" xfId="4803" xr:uid="{00000000-0005-0000-0000-0000C7120000}"/>
    <cellStyle name="60% — акцент4 238 2" xfId="9812" xr:uid="{725E0514-EC29-4A2A-A711-21A353B47A78}"/>
    <cellStyle name="60% — акцент4 239" xfId="4823" xr:uid="{00000000-0005-0000-0000-0000DB120000}"/>
    <cellStyle name="60% — акцент4 239 2" xfId="9832" xr:uid="{7E66C4C1-0DFF-4BC3-A575-0A70F9F89FDF}"/>
    <cellStyle name="60% — акцент4 24" xfId="522" xr:uid="{00000000-0005-0000-0000-00008D0B0000}"/>
    <cellStyle name="60% — акцент4 24 2" xfId="5531" xr:uid="{389001B6-92E0-4CCE-8D05-10424E336F68}"/>
    <cellStyle name="60% — акцент4 240" xfId="4843" xr:uid="{00000000-0005-0000-0000-0000EF120000}"/>
    <cellStyle name="60% — акцент4 240 2" xfId="9852" xr:uid="{3DED630C-A470-4B31-B10B-A7BD77609FAF}"/>
    <cellStyle name="60% — акцент4 241" xfId="4863" xr:uid="{00000000-0005-0000-0000-000003130000}"/>
    <cellStyle name="60% — акцент4 241 2" xfId="9872" xr:uid="{9CDBA817-BFD1-4F20-80FD-AEDA60AA1384}"/>
    <cellStyle name="60% — акцент4 242" xfId="4883" xr:uid="{00000000-0005-0000-0000-000017130000}"/>
    <cellStyle name="60% — акцент4 242 2" xfId="9892" xr:uid="{A37A4EB3-B407-4B84-B2C9-6A6D9AF6CB2C}"/>
    <cellStyle name="60% — акцент4 243" xfId="4903" xr:uid="{00000000-0005-0000-0000-00002B130000}"/>
    <cellStyle name="60% — акцент4 243 2" xfId="9912" xr:uid="{3AC50B42-8B18-411C-8A2F-985DB1797DAB}"/>
    <cellStyle name="60% — акцент4 244" xfId="4923" xr:uid="{00000000-0005-0000-0000-00003F130000}"/>
    <cellStyle name="60% — акцент4 244 2" xfId="9932" xr:uid="{A0D00143-A641-49A8-BDD4-CC2F52DFE63E}"/>
    <cellStyle name="60% — акцент4 245" xfId="4943" xr:uid="{00000000-0005-0000-0000-000053130000}"/>
    <cellStyle name="60% — акцент4 245 2" xfId="9952" xr:uid="{E8C78AFD-BE48-4EB7-862C-52A000EE486D}"/>
    <cellStyle name="60% — акцент4 246" xfId="4963" xr:uid="{00000000-0005-0000-0000-000067130000}"/>
    <cellStyle name="60% — акцент4 246 2" xfId="9972" xr:uid="{E2AF61D6-D904-4386-AE7F-E6F38C378C5C}"/>
    <cellStyle name="60% — акцент4 247" xfId="4983" xr:uid="{00000000-0005-0000-0000-00007B130000}"/>
    <cellStyle name="60% — акцент4 247 2" xfId="9992" xr:uid="{511C9A27-8C47-4786-9292-B886B9EEE4D0}"/>
    <cellStyle name="60% — акцент4 248" xfId="5003" xr:uid="{00000000-0005-0000-0000-00008F130000}"/>
    <cellStyle name="60% — акцент4 248 2" xfId="10012" xr:uid="{26059F6E-350E-493A-81BE-278F732C6E66}"/>
    <cellStyle name="60% — акцент4 249" xfId="5023" xr:uid="{00000000-0005-0000-0000-0000A3130000}"/>
    <cellStyle name="60% — акцент4 249 2" xfId="10032" xr:uid="{AC600B2C-0DF7-49AC-AEC0-82FF741DB8C4}"/>
    <cellStyle name="60% — акцент4 25" xfId="542" xr:uid="{00000000-0005-0000-0000-00008E0B0000}"/>
    <cellStyle name="60% — акцент4 25 2" xfId="5551" xr:uid="{8B290B9E-87A1-43B2-8787-A532DD99712B}"/>
    <cellStyle name="60% — акцент4 250" xfId="5043" xr:uid="{00000000-0005-0000-0000-0000B7130000}"/>
    <cellStyle name="60% — акцент4 250 2" xfId="10052" xr:uid="{C8C6075B-1D92-4B03-8992-25C5B82C94BA}"/>
    <cellStyle name="60% — акцент4 251" xfId="10072" xr:uid="{71186430-A2C2-4EB8-9E78-72850D7C95B1}"/>
    <cellStyle name="60% — акцент4 252" xfId="10092" xr:uid="{84F3F0BF-B1AB-4309-85B2-E6057C3EA4D4}"/>
    <cellStyle name="60% — акцент4 253" xfId="10112" xr:uid="{935C7347-A26F-4896-A0ED-F94637185843}"/>
    <cellStyle name="60% — акцент4 254" xfId="10132" xr:uid="{37E73D57-2B0E-483C-A381-4724C109670C}"/>
    <cellStyle name="60% — акцент4 255" xfId="10152" xr:uid="{E9A336E2-A449-4962-B88E-C66B5ED23145}"/>
    <cellStyle name="60% — акцент4 256" xfId="10172" xr:uid="{05A7A094-7260-4A24-AD06-EA2E42A2EAEC}"/>
    <cellStyle name="60% — акцент4 257" xfId="10192" xr:uid="{B14349C2-3443-4510-A0F1-5F7AA3213416}"/>
    <cellStyle name="60% — акцент4 258" xfId="10212" xr:uid="{EC27B7EE-D660-49B8-80B1-DEA54478998C}"/>
    <cellStyle name="60% — акцент4 259" xfId="10232" xr:uid="{28E6ABD9-510C-4489-8AAB-67BCF248A7F0}"/>
    <cellStyle name="60% — акцент4 26" xfId="562" xr:uid="{00000000-0005-0000-0000-00008F0B0000}"/>
    <cellStyle name="60% — акцент4 26 2" xfId="5571" xr:uid="{F36FD6C0-891B-4238-AE58-C34ACA9B2F1E}"/>
    <cellStyle name="60% — акцент4 260" xfId="10252" xr:uid="{3E7D5969-0552-4BFA-ADEC-E90F4BD260AF}"/>
    <cellStyle name="60% — акцент4 261" xfId="10272" xr:uid="{E9956F33-6231-4CAA-B188-2D20BE41A311}"/>
    <cellStyle name="60% — акцент4 262" xfId="10292" xr:uid="{D96B72BC-F5D3-4FA5-8FA9-1F5D86F0F58E}"/>
    <cellStyle name="60% — акцент4 263" xfId="10312" xr:uid="{FD5E8B29-9FB8-4AC7-969A-B41DBBB4F8EE}"/>
    <cellStyle name="60% — акцент4 264" xfId="10332" xr:uid="{B59190BF-9D5D-4D3B-9004-AFE98D46D59D}"/>
    <cellStyle name="60% — акцент4 265" xfId="10352" xr:uid="{5EC7659F-7371-4196-B8FD-8072C2D03EA3}"/>
    <cellStyle name="60% — акцент4 266" xfId="10372" xr:uid="{F0397AE1-92CD-421E-9F9A-F24CAD7AE2EA}"/>
    <cellStyle name="60% — акцент4 267" xfId="10392" xr:uid="{6DE5BAB9-F5E0-41C4-8605-8524F16A3392}"/>
    <cellStyle name="60% — акцент4 268" xfId="10412" xr:uid="{111B3834-772D-480E-8C32-3772E18E2AE8}"/>
    <cellStyle name="60% — акцент4 269" xfId="10432" xr:uid="{524A4C1F-81D5-4435-9276-38DB338464C2}"/>
    <cellStyle name="60% — акцент4 27" xfId="582" xr:uid="{00000000-0005-0000-0000-0000900B0000}"/>
    <cellStyle name="60% — акцент4 27 2" xfId="5591" xr:uid="{CE12F79A-6EED-460F-87B5-88EBCB554908}"/>
    <cellStyle name="60% — акцент4 270" xfId="10452" xr:uid="{670DBECD-10DB-4278-B8EC-6C7B6446F2FA}"/>
    <cellStyle name="60% — акцент4 271" xfId="10491" xr:uid="{6DD36EAB-7EF8-41F4-B075-CE309DC328B0}"/>
    <cellStyle name="60% — акцент4 272" xfId="10513" xr:uid="{E479A73E-A505-43C1-ADC4-69A3321F3538}"/>
    <cellStyle name="60% — акцент4 273" xfId="10533" xr:uid="{38C0D20E-AE16-4DC7-A66D-0176E6C6BA5A}"/>
    <cellStyle name="60% — акцент4 274" xfId="10553" xr:uid="{67323B3D-6F20-4A5B-B45F-76DDD2DDB964}"/>
    <cellStyle name="60% — акцент4 275" xfId="10573" xr:uid="{B32EDA97-05E4-4DB3-AA3D-C755E7947C36}"/>
    <cellStyle name="60% — акцент4 276" xfId="10593" xr:uid="{48521DA9-7278-41D1-98AA-34BDBF3B0762}"/>
    <cellStyle name="60% — акцент4 277" xfId="10613" xr:uid="{C89F8BAD-6836-4AB7-AEAC-303239D2BAC4}"/>
    <cellStyle name="60% — акцент4 278" xfId="10633" xr:uid="{62D9C195-503C-46E0-A466-AA1FD834F227}"/>
    <cellStyle name="60% — акцент4 279" xfId="10653" xr:uid="{524223B6-4D43-43AE-AD5D-E2571C6F69C3}"/>
    <cellStyle name="60% — акцент4 28" xfId="602" xr:uid="{00000000-0005-0000-0000-0000910B0000}"/>
    <cellStyle name="60% — акцент4 28 2" xfId="5611" xr:uid="{5E587ADA-FEE0-4492-8172-B2115732CCE7}"/>
    <cellStyle name="60% — акцент4 280" xfId="10673" xr:uid="{CE6D7977-517C-4FA6-9CDF-80E8D6C7FD1B}"/>
    <cellStyle name="60% — акцент4 281" xfId="10693" xr:uid="{1F3E6CCD-AB90-4E92-AAB3-5008B7DD5261}"/>
    <cellStyle name="60% — акцент4 282" xfId="10713" xr:uid="{2F5F8794-17A2-4954-AB08-3B146B6D6631}"/>
    <cellStyle name="60% — акцент4 283" xfId="10733" xr:uid="{830344BF-209D-4BCD-BD86-AFC018E45C57}"/>
    <cellStyle name="60% — акцент4 284" xfId="10753" xr:uid="{22050AD6-ED9E-47A5-AFC0-66219A39F3AA}"/>
    <cellStyle name="60% — акцент4 285" xfId="10773" xr:uid="{3A0BFF40-EF8C-496C-AD71-16D33F539A93}"/>
    <cellStyle name="60% — акцент4 286" xfId="10793" xr:uid="{1186A338-C47E-400B-BDCE-DA9F6638AF45}"/>
    <cellStyle name="60% — акцент4 287" xfId="10813" xr:uid="{F94192B5-26B0-4E01-8F08-AF521B0C0016}"/>
    <cellStyle name="60% — акцент4 288" xfId="10833" xr:uid="{DD7E5707-6110-4210-86DA-76C2F1E4C59B}"/>
    <cellStyle name="60% — акцент4 289" xfId="10853" xr:uid="{B3B9F62F-405D-4FA7-9211-301FA0378946}"/>
    <cellStyle name="60% — акцент4 29" xfId="622" xr:uid="{00000000-0005-0000-0000-0000920B0000}"/>
    <cellStyle name="60% — акцент4 29 2" xfId="5631" xr:uid="{048FE362-C5E7-47BD-B889-3FDF88C825F5}"/>
    <cellStyle name="60% — акцент4 290" xfId="10873" xr:uid="{2061E7B0-261D-491A-947A-F3CDA564ABC8}"/>
    <cellStyle name="60% — акцент4 291" xfId="10893" xr:uid="{8B24D1F2-E5E4-4C0C-8DFA-055B31DC6AC7}"/>
    <cellStyle name="60% — акцент4 292" xfId="10913" xr:uid="{5136187F-B94C-4801-B953-688BE2CFB8B2}"/>
    <cellStyle name="60% — акцент4 293" xfId="10933" xr:uid="{71A5E187-45CB-42A8-AB1B-1FC4D4B4D876}"/>
    <cellStyle name="60% — акцент4 294" xfId="10953" xr:uid="{36CA69EB-04DE-4021-9AC4-DEABE69C105F}"/>
    <cellStyle name="60% — акцент4 295" xfId="10973" xr:uid="{9043E14E-B6A4-4539-A734-DED88FD42CC2}"/>
    <cellStyle name="60% — акцент4 296" xfId="10993" xr:uid="{121627F5-2480-4A2C-AAF9-1CB271014EBA}"/>
    <cellStyle name="60% — акцент4 297" xfId="11013" xr:uid="{EB859556-5439-4199-927A-96D51C62ACEC}"/>
    <cellStyle name="60% — акцент4 298" xfId="11033" xr:uid="{C65CC33B-CC11-47D1-82B9-82FAF2F4C399}"/>
    <cellStyle name="60% — акцент4 299" xfId="11053" xr:uid="{9A06E476-75B7-4E88-BF3F-31BBAF06113C}"/>
    <cellStyle name="60% — акцент4 3" xfId="102" xr:uid="{00000000-0005-0000-0000-0000930B0000}"/>
    <cellStyle name="60% — акцент4 3 2" xfId="5111" xr:uid="{568B4BA4-0905-4343-A72A-0B2BE4FB6EAB}"/>
    <cellStyle name="60% — акцент4 30" xfId="642" xr:uid="{00000000-0005-0000-0000-0000940B0000}"/>
    <cellStyle name="60% — акцент4 30 2" xfId="5651" xr:uid="{1398FE07-B403-414B-8182-3F881A3917FE}"/>
    <cellStyle name="60% — акцент4 300" xfId="11073" xr:uid="{195E4C0F-E3FE-4345-8447-88E00824C8B6}"/>
    <cellStyle name="60% — акцент4 301" xfId="11093" xr:uid="{BD47020A-B3B8-46E4-BCDF-F3DE7385BD36}"/>
    <cellStyle name="60% — акцент4 302" xfId="11113" xr:uid="{C1C71968-51EE-4C1F-A078-415FD3B14814}"/>
    <cellStyle name="60% — акцент4 303" xfId="11133" xr:uid="{8B3E1673-ECB0-4D7C-814D-6E3B9BEEC4A4}"/>
    <cellStyle name="60% — акцент4 304" xfId="11153" xr:uid="{853CCD41-C897-496C-9CB4-247BDBE7002E}"/>
    <cellStyle name="60% — акцент4 305" xfId="11173" xr:uid="{592BDE82-4559-4FDE-B2CC-E00599EC6C6A}"/>
    <cellStyle name="60% — акцент4 306" xfId="11193" xr:uid="{ED379785-1338-4B68-98AF-BC32E82CE84F}"/>
    <cellStyle name="60% — акцент4 307" xfId="11213" xr:uid="{288F9AEC-A278-48F9-A121-6EDAB3BF4ACA}"/>
    <cellStyle name="60% — акцент4 308" xfId="11233" xr:uid="{D7FE6E5C-43FF-464B-8FBA-9095AF5A538C}"/>
    <cellStyle name="60% — акцент4 309" xfId="11253" xr:uid="{E701C727-C93E-4542-BD69-E3AE6065ED82}"/>
    <cellStyle name="60% — акцент4 31" xfId="662" xr:uid="{00000000-0005-0000-0000-0000950B0000}"/>
    <cellStyle name="60% — акцент4 31 2" xfId="5671" xr:uid="{C7081BFF-A8DD-4188-9647-43AFEA9D5055}"/>
    <cellStyle name="60% — акцент4 310" xfId="11273" xr:uid="{10586CC0-E00A-472B-99D9-ED68AA0A4C8D}"/>
    <cellStyle name="60% — акцент4 311" xfId="11293" xr:uid="{F35941D7-EFAE-4D8B-BF36-AFD2E243FE76}"/>
    <cellStyle name="60% — акцент4 312" xfId="11313" xr:uid="{0A8E5029-FF35-4BEE-9486-4D99E204EE15}"/>
    <cellStyle name="60% — акцент4 313" xfId="11333" xr:uid="{5E49D368-9EB8-408B-9B29-27A46C0D2A1C}"/>
    <cellStyle name="60% — акцент4 314" xfId="11353" xr:uid="{E42F98D8-F09F-415C-9C88-8035BCD9EC0C}"/>
    <cellStyle name="60% — акцент4 315" xfId="11373" xr:uid="{6E458FD2-A9FC-4300-AE6C-8A99A6CF0684}"/>
    <cellStyle name="60% — акцент4 316" xfId="11393" xr:uid="{A890E7A5-62BF-4DEE-AF5B-CF9813E27E1A}"/>
    <cellStyle name="60% — акцент4 317" xfId="11413" xr:uid="{E608926F-D241-4E42-A5EE-C609B5DEA570}"/>
    <cellStyle name="60% — акцент4 318" xfId="11433" xr:uid="{EAB4A5EA-4F99-43C2-9D30-7A9D354FF29A}"/>
    <cellStyle name="60% — акцент4 319" xfId="11453" xr:uid="{7F01EA5E-09DD-46D4-A159-E369ACF737AA}"/>
    <cellStyle name="60% — акцент4 32" xfId="682" xr:uid="{00000000-0005-0000-0000-0000960B0000}"/>
    <cellStyle name="60% — акцент4 32 2" xfId="5691" xr:uid="{3C884E4B-EA55-4B49-B4A0-90634532B6CB}"/>
    <cellStyle name="60% — акцент4 320" xfId="11473" xr:uid="{5C1FF62A-CB6A-466A-A4C9-BE2463028AAB}"/>
    <cellStyle name="60% — акцент4 321" xfId="11493" xr:uid="{BAFF8F09-4266-4359-9BDB-CC54387943E0}"/>
    <cellStyle name="60% — акцент4 322" xfId="11513" xr:uid="{EA5C2ECE-1A1B-4736-8AA2-A06422F50168}"/>
    <cellStyle name="60% — акцент4 323" xfId="11533" xr:uid="{D50DF029-5661-4B73-9A03-FFAEAE830806}"/>
    <cellStyle name="60% — акцент4 324" xfId="11553" xr:uid="{BDA14E2F-9232-4C29-8FAC-992FCEAD6EC7}"/>
    <cellStyle name="60% — акцент4 325" xfId="11573" xr:uid="{94989F5C-F347-41E3-910D-A75B5F917781}"/>
    <cellStyle name="60% — акцент4 326" xfId="11593" xr:uid="{24BE2CC2-9203-4728-90AA-366A77CF3C44}"/>
    <cellStyle name="60% — акцент4 327" xfId="11613" xr:uid="{B33FEC49-2E75-4857-8B6E-B1BA399484D9}"/>
    <cellStyle name="60% — акцент4 328" xfId="11633" xr:uid="{E6B5A16D-EB74-4679-BFB5-1BAADBE0B334}"/>
    <cellStyle name="60% — акцент4 329" xfId="11653" xr:uid="{F93F5C97-2859-4D58-8686-F60724339E02}"/>
    <cellStyle name="60% — акцент4 33" xfId="702" xr:uid="{00000000-0005-0000-0000-0000970B0000}"/>
    <cellStyle name="60% — акцент4 33 2" xfId="5711" xr:uid="{2E1010FE-9F58-4E89-B3D1-77EA63C7ABF1}"/>
    <cellStyle name="60% — акцент4 330" xfId="11673" xr:uid="{A23536DF-4341-4740-A58A-0E3026DE4650}"/>
    <cellStyle name="60% — акцент4 331" xfId="11693" xr:uid="{51E53095-6BBE-4AE5-950C-D43FEC6204D1}"/>
    <cellStyle name="60% — акцент4 332" xfId="11713" xr:uid="{4C3B7407-2CAD-49A8-BA09-B28F75F341D7}"/>
    <cellStyle name="60% — акцент4 333" xfId="11733" xr:uid="{DCC275C5-D894-477D-B590-A79E7CC64861}"/>
    <cellStyle name="60% — акцент4 334" xfId="11753" xr:uid="{7F0ECB02-D065-4E3A-A75C-4596402332CF}"/>
    <cellStyle name="60% — акцент4 335" xfId="11773" xr:uid="{32D6CCF6-ACA6-4FB4-BCC8-71305480072C}"/>
    <cellStyle name="60% — акцент4 336" xfId="11793" xr:uid="{8887FAFF-DDE6-4505-B4AF-3735FAFC1A05}"/>
    <cellStyle name="60% — акцент4 337" xfId="11813" xr:uid="{26B27D90-3974-4484-AD5C-9B8E52FEAC00}"/>
    <cellStyle name="60% — акцент4 338" xfId="11833" xr:uid="{A8162E0A-04C1-48AD-B88F-CE82F6AD1345}"/>
    <cellStyle name="60% — акцент4 339" xfId="11853" xr:uid="{C7FCC636-09C6-4EE2-B0A6-2203F8966E83}"/>
    <cellStyle name="60% — акцент4 34" xfId="722" xr:uid="{00000000-0005-0000-0000-0000980B0000}"/>
    <cellStyle name="60% — акцент4 34 2" xfId="5731" xr:uid="{CDB124FB-B42C-4F61-9C75-2C05B1081E0C}"/>
    <cellStyle name="60% — акцент4 340" xfId="11873" xr:uid="{D65ECE23-9C4F-464F-8BC2-963390B9A4B3}"/>
    <cellStyle name="60% — акцент4 341" xfId="11893" xr:uid="{0066BEBA-7975-4603-8FD1-5443E375D2D1}"/>
    <cellStyle name="60% — акцент4 342" xfId="11913" xr:uid="{C6C5FB48-452C-45EC-BA4B-FE8EF2B39950}"/>
    <cellStyle name="60% — акцент4 343" xfId="11933" xr:uid="{247D9899-2467-4767-8191-DC382DCBB23F}"/>
    <cellStyle name="60% — акцент4 344" xfId="11953" xr:uid="{07E51290-627A-4460-A8C7-C77A43A251B7}"/>
    <cellStyle name="60% — акцент4 345" xfId="11973" xr:uid="{A5E333FC-3D92-4016-924F-14FDBCEC4A23}"/>
    <cellStyle name="60% — акцент4 346" xfId="11993" xr:uid="{32CFC895-7DAE-4EDF-844B-493A02F37F50}"/>
    <cellStyle name="60% — акцент4 347" xfId="12013" xr:uid="{4EEE8D5D-E234-4F44-86C4-5E8210768644}"/>
    <cellStyle name="60% — акцент4 348" xfId="12033" xr:uid="{0D95E411-C75F-409D-A5FD-19540D59635B}"/>
    <cellStyle name="60% — акцент4 349" xfId="12053" xr:uid="{989AAC82-F63C-4F3E-BEF9-789768CCAFA1}"/>
    <cellStyle name="60% — акцент4 35" xfId="742" xr:uid="{00000000-0005-0000-0000-0000990B0000}"/>
    <cellStyle name="60% — акцент4 35 2" xfId="5751" xr:uid="{C1D1F4ED-2376-418F-AFD7-14A805158AEE}"/>
    <cellStyle name="60% — акцент4 350" xfId="12073" xr:uid="{6136B928-1505-40F1-BB15-74C339D50E0E}"/>
    <cellStyle name="60% — акцент4 351" xfId="12093" xr:uid="{2EC783D7-9D1B-44E8-BB5A-38AAF3B6C31C}"/>
    <cellStyle name="60% — акцент4 352" xfId="12113" xr:uid="{E6A9AC06-10F2-498B-9487-092A7BF741E6}"/>
    <cellStyle name="60% — акцент4 353" xfId="12133" xr:uid="{055A0DD3-D572-471C-8775-6CEA15B61F0B}"/>
    <cellStyle name="60% — акцент4 354" xfId="12153" xr:uid="{203AED6A-E959-4EE9-942B-EDD3B837BAE0}"/>
    <cellStyle name="60% — акцент4 355" xfId="12173" xr:uid="{16C378D7-B11A-4C53-BA94-2CDE69C99660}"/>
    <cellStyle name="60% — акцент4 356" xfId="12193" xr:uid="{45C9B74E-6F86-4D59-B47E-7109BD5CEAEF}"/>
    <cellStyle name="60% — акцент4 357" xfId="12213" xr:uid="{DF53CD1F-1163-4B35-8D32-45D232B139F1}"/>
    <cellStyle name="60% — акцент4 358" xfId="12233" xr:uid="{2A816EC7-C7D4-4489-BD19-221A91C8E82C}"/>
    <cellStyle name="60% — акцент4 359" xfId="12253" xr:uid="{ACDD2569-B543-4B83-9830-E59A22705126}"/>
    <cellStyle name="60% — акцент4 36" xfId="762" xr:uid="{00000000-0005-0000-0000-00009A0B0000}"/>
    <cellStyle name="60% — акцент4 36 2" xfId="5771" xr:uid="{5BD3F7B8-4B23-4211-AA14-60407DF1E56B}"/>
    <cellStyle name="60% — акцент4 360" xfId="12273" xr:uid="{0C39AC43-02FA-4A47-99AB-F80D7D4C5146}"/>
    <cellStyle name="60% — акцент4 361" xfId="12293" xr:uid="{D40459FF-336E-4B98-ACD3-BA6EE957657A}"/>
    <cellStyle name="60% — акцент4 362" xfId="12313" xr:uid="{B24B342D-046F-448A-8BBB-B7AB82F36E82}"/>
    <cellStyle name="60% — акцент4 363" xfId="12333" xr:uid="{6D016DC2-739D-4C88-81B1-8634A13D10ED}"/>
    <cellStyle name="60% — акцент4 364" xfId="12353" xr:uid="{99074AF3-81A8-48CA-8624-ACB486C6E653}"/>
    <cellStyle name="60% — акцент4 365" xfId="12373" xr:uid="{608C91A9-5B60-45C2-BEA1-10C63B4D82B2}"/>
    <cellStyle name="60% — акцент4 366" xfId="5081" xr:uid="{A51BB718-BD64-4342-A1AB-934B1A16E329}"/>
    <cellStyle name="60% — акцент4 37" xfId="782" xr:uid="{00000000-0005-0000-0000-00009B0B0000}"/>
    <cellStyle name="60% — акцент4 37 2" xfId="5791" xr:uid="{EDEDF5F8-CBE6-4198-9060-427ED847F921}"/>
    <cellStyle name="60% — акцент4 38" xfId="802" xr:uid="{00000000-0005-0000-0000-00009C0B0000}"/>
    <cellStyle name="60% — акцент4 38 2" xfId="5811" xr:uid="{2F5F1526-5794-434A-8447-F2DC4832E4E2}"/>
    <cellStyle name="60% — акцент4 39" xfId="822" xr:uid="{00000000-0005-0000-0000-00009D0B0000}"/>
    <cellStyle name="60% — акцент4 39 2" xfId="5831" xr:uid="{2D7F8B3D-EB33-4DDE-9CFB-E3849B2469B4}"/>
    <cellStyle name="60% — акцент4 4" xfId="122" xr:uid="{00000000-0005-0000-0000-00009E0B0000}"/>
    <cellStyle name="60% — акцент4 4 2" xfId="5131" xr:uid="{4F277FB5-4A1B-4B94-A608-37FB92107D52}"/>
    <cellStyle name="60% — акцент4 40" xfId="842" xr:uid="{00000000-0005-0000-0000-00009F0B0000}"/>
    <cellStyle name="60% — акцент4 40 2" xfId="5851" xr:uid="{29A479AA-AFA1-4CE6-9A9E-916BD3C310F3}"/>
    <cellStyle name="60% — акцент4 41" xfId="862" xr:uid="{00000000-0005-0000-0000-0000A00B0000}"/>
    <cellStyle name="60% — акцент4 41 2" xfId="5871" xr:uid="{5929402F-B108-4669-9B71-9C12BC0E651C}"/>
    <cellStyle name="60% — акцент4 42" xfId="882" xr:uid="{00000000-0005-0000-0000-0000A10B0000}"/>
    <cellStyle name="60% — акцент4 42 2" xfId="5891" xr:uid="{31F17CF2-9576-4623-BFB4-C755E9B99388}"/>
    <cellStyle name="60% — акцент4 43" xfId="902" xr:uid="{00000000-0005-0000-0000-0000A20B0000}"/>
    <cellStyle name="60% — акцент4 43 2" xfId="5911" xr:uid="{49BD83FF-2D3F-4B56-A3A8-C1318AE8ED92}"/>
    <cellStyle name="60% — акцент4 44" xfId="922" xr:uid="{00000000-0005-0000-0000-0000A30B0000}"/>
    <cellStyle name="60% — акцент4 44 2" xfId="5931" xr:uid="{7D556AAD-6C82-4732-B9C6-37FD51B85C09}"/>
    <cellStyle name="60% — акцент4 45" xfId="942" xr:uid="{00000000-0005-0000-0000-0000A40B0000}"/>
    <cellStyle name="60% — акцент4 45 2" xfId="5951" xr:uid="{51D4D5DA-5FDE-4D37-BACA-A12B3BC06826}"/>
    <cellStyle name="60% — акцент4 46" xfId="962" xr:uid="{00000000-0005-0000-0000-0000A50B0000}"/>
    <cellStyle name="60% — акцент4 46 2" xfId="5971" xr:uid="{0DB14DD8-1022-44C1-BFC2-9B9D9EF6EE0F}"/>
    <cellStyle name="60% — акцент4 47" xfId="982" xr:uid="{00000000-0005-0000-0000-0000A60B0000}"/>
    <cellStyle name="60% — акцент4 47 2" xfId="5991" xr:uid="{E3A9B6FB-D841-440B-A52E-4D17EBE8F2FC}"/>
    <cellStyle name="60% — акцент4 48" xfId="1002" xr:uid="{00000000-0005-0000-0000-0000A70B0000}"/>
    <cellStyle name="60% — акцент4 48 2" xfId="6011" xr:uid="{EB728E17-72CE-470A-97C0-F504D0658549}"/>
    <cellStyle name="60% — акцент4 49" xfId="1022" xr:uid="{00000000-0005-0000-0000-0000A80B0000}"/>
    <cellStyle name="60% — акцент4 49 2" xfId="6031" xr:uid="{9DE8E955-F41C-420A-96A6-73FDE17A816D}"/>
    <cellStyle name="60% — акцент4 5" xfId="142" xr:uid="{00000000-0005-0000-0000-0000A90B0000}"/>
    <cellStyle name="60% — акцент4 5 2" xfId="5151" xr:uid="{A8DED32F-5642-4878-BB10-2BAF75C6A669}"/>
    <cellStyle name="60% — акцент4 50" xfId="1042" xr:uid="{00000000-0005-0000-0000-0000AA0B0000}"/>
    <cellStyle name="60% — акцент4 50 2" xfId="6051" xr:uid="{6F6E8DAD-0E1A-45B7-BF82-0F496C71FF09}"/>
    <cellStyle name="60% — акцент4 51" xfId="1062" xr:uid="{00000000-0005-0000-0000-0000AB0B0000}"/>
    <cellStyle name="60% — акцент4 51 2" xfId="6071" xr:uid="{87F15547-A0A5-4B25-9E55-8159B64B3784}"/>
    <cellStyle name="60% — акцент4 52" xfId="1082" xr:uid="{00000000-0005-0000-0000-0000AC0B0000}"/>
    <cellStyle name="60% — акцент4 52 2" xfId="6091" xr:uid="{D12DAAAC-27F8-4FD6-9993-B45BCEA9F723}"/>
    <cellStyle name="60% — акцент4 53" xfId="1102" xr:uid="{00000000-0005-0000-0000-0000AD0B0000}"/>
    <cellStyle name="60% — акцент4 53 2" xfId="6111" xr:uid="{E3390E70-A302-49EB-B2B2-100BEB8FAF6F}"/>
    <cellStyle name="60% — акцент4 54" xfId="1122" xr:uid="{00000000-0005-0000-0000-0000AE0B0000}"/>
    <cellStyle name="60% — акцент4 54 2" xfId="6131" xr:uid="{B5DFE568-3AF0-47D8-9C4C-C313367C0CFA}"/>
    <cellStyle name="60% — акцент4 55" xfId="1142" xr:uid="{00000000-0005-0000-0000-0000AF0B0000}"/>
    <cellStyle name="60% — акцент4 55 2" xfId="6151" xr:uid="{70EBC3D3-61D9-4A03-B066-944F60CEC9B3}"/>
    <cellStyle name="60% — акцент4 56" xfId="1162" xr:uid="{00000000-0005-0000-0000-0000B00B0000}"/>
    <cellStyle name="60% — акцент4 56 2" xfId="6171" xr:uid="{870A908C-4417-4D28-B2DC-5D57290E8558}"/>
    <cellStyle name="60% — акцент4 57" xfId="1182" xr:uid="{00000000-0005-0000-0000-0000B10B0000}"/>
    <cellStyle name="60% — акцент4 57 2" xfId="6191" xr:uid="{B2706157-9A2A-4586-9419-CA30D0ECFCD5}"/>
    <cellStyle name="60% — акцент4 58" xfId="1202" xr:uid="{00000000-0005-0000-0000-0000B20B0000}"/>
    <cellStyle name="60% — акцент4 58 2" xfId="6211" xr:uid="{A0320071-4F2D-4DFC-84F9-F4A9CEC1DE66}"/>
    <cellStyle name="60% — акцент4 59" xfId="1222" xr:uid="{00000000-0005-0000-0000-0000B30B0000}"/>
    <cellStyle name="60% — акцент4 59 2" xfId="6231" xr:uid="{6FE919DE-4E04-4951-891D-052F14C5B750}"/>
    <cellStyle name="60% — акцент4 6" xfId="162" xr:uid="{00000000-0005-0000-0000-0000B40B0000}"/>
    <cellStyle name="60% — акцент4 6 2" xfId="5171" xr:uid="{764326F8-14C5-42B7-A4BF-9DB4240D8159}"/>
    <cellStyle name="60% — акцент4 60" xfId="1242" xr:uid="{00000000-0005-0000-0000-0000B50B0000}"/>
    <cellStyle name="60% — акцент4 60 2" xfId="6251" xr:uid="{37F7EC81-4D07-43C5-B814-43A97A6249AB}"/>
    <cellStyle name="60% — акцент4 61" xfId="1262" xr:uid="{00000000-0005-0000-0000-0000B60B0000}"/>
    <cellStyle name="60% — акцент4 61 2" xfId="6271" xr:uid="{32EA0C6F-054A-4B90-954C-FB6D7BAFB35E}"/>
    <cellStyle name="60% — акцент4 62" xfId="1282" xr:uid="{00000000-0005-0000-0000-0000B70B0000}"/>
    <cellStyle name="60% — акцент4 62 2" xfId="6291" xr:uid="{C048F9A7-EB47-40A5-A217-13F8BACEC05C}"/>
    <cellStyle name="60% — акцент4 63" xfId="1302" xr:uid="{00000000-0005-0000-0000-0000B80B0000}"/>
    <cellStyle name="60% — акцент4 63 2" xfId="6311" xr:uid="{C51BC19A-2133-40DA-8304-5A22BC685097}"/>
    <cellStyle name="60% — акцент4 64" xfId="1322" xr:uid="{00000000-0005-0000-0000-0000B90B0000}"/>
    <cellStyle name="60% — акцент4 64 2" xfId="6331" xr:uid="{B6BC87AA-5A27-4295-A780-B54BDC1041AD}"/>
    <cellStyle name="60% — акцент4 65" xfId="1342" xr:uid="{00000000-0005-0000-0000-0000BA0B0000}"/>
    <cellStyle name="60% — акцент4 65 2" xfId="6351" xr:uid="{7322067C-4BCD-4231-8065-473EAB5FC17A}"/>
    <cellStyle name="60% — акцент4 66" xfId="1362" xr:uid="{00000000-0005-0000-0000-0000BB0B0000}"/>
    <cellStyle name="60% — акцент4 66 2" xfId="6371" xr:uid="{6FCDB394-0C36-4B76-8FDF-1F0FB1EDF15D}"/>
    <cellStyle name="60% — акцент4 67" xfId="1382" xr:uid="{00000000-0005-0000-0000-0000BC0B0000}"/>
    <cellStyle name="60% — акцент4 67 2" xfId="6391" xr:uid="{862B658B-1F6B-4015-A579-5BD2AD0FE96E}"/>
    <cellStyle name="60% — акцент4 68" xfId="1402" xr:uid="{00000000-0005-0000-0000-0000BD0B0000}"/>
    <cellStyle name="60% — акцент4 68 2" xfId="6411" xr:uid="{AABF10B5-5051-4064-995E-2FB50889B56C}"/>
    <cellStyle name="60% — акцент4 69" xfId="1422" xr:uid="{00000000-0005-0000-0000-0000BE0B0000}"/>
    <cellStyle name="60% — акцент4 69 2" xfId="6431" xr:uid="{966A8173-7A04-4CC7-8199-A1153204AA38}"/>
    <cellStyle name="60% — акцент4 7" xfId="182" xr:uid="{00000000-0005-0000-0000-0000BF0B0000}"/>
    <cellStyle name="60% — акцент4 7 2" xfId="5191" xr:uid="{6B5E9642-6E7B-4278-9A91-F72B5C61A438}"/>
    <cellStyle name="60% — акцент4 70" xfId="1442" xr:uid="{00000000-0005-0000-0000-0000C00B0000}"/>
    <cellStyle name="60% — акцент4 70 2" xfId="6451" xr:uid="{698927BA-5B30-4173-BD4F-22161E7AD10C}"/>
    <cellStyle name="60% — акцент4 71" xfId="1462" xr:uid="{00000000-0005-0000-0000-0000C10B0000}"/>
    <cellStyle name="60% — акцент4 71 2" xfId="6471" xr:uid="{D2A409C7-0051-4EB8-927B-6BCF4C90AA01}"/>
    <cellStyle name="60% — акцент4 72" xfId="1482" xr:uid="{00000000-0005-0000-0000-0000C20B0000}"/>
    <cellStyle name="60% — акцент4 72 2" xfId="6491" xr:uid="{0E1D82A4-C7FA-4966-A33C-295E19CEC6D6}"/>
    <cellStyle name="60% — акцент4 73" xfId="1502" xr:uid="{00000000-0005-0000-0000-0000C30B0000}"/>
    <cellStyle name="60% — акцент4 73 2" xfId="6511" xr:uid="{70FEC387-5469-4BAB-987C-C619EEB3140D}"/>
    <cellStyle name="60% — акцент4 74" xfId="1522" xr:uid="{00000000-0005-0000-0000-0000C40B0000}"/>
    <cellStyle name="60% — акцент4 74 2" xfId="6531" xr:uid="{C0DEA55B-9B5D-439B-98A5-F81E74897018}"/>
    <cellStyle name="60% — акцент4 75" xfId="1542" xr:uid="{00000000-0005-0000-0000-0000C50B0000}"/>
    <cellStyle name="60% — акцент4 75 2" xfId="6551" xr:uid="{D46CE118-2843-44AA-9B35-3E08C1B054B1}"/>
    <cellStyle name="60% — акцент4 76" xfId="1562" xr:uid="{00000000-0005-0000-0000-0000C60B0000}"/>
    <cellStyle name="60% — акцент4 76 2" xfId="6571" xr:uid="{5817DE3A-CAC6-41F2-8101-6CB900CE89F1}"/>
    <cellStyle name="60% — акцент4 77" xfId="1582" xr:uid="{00000000-0005-0000-0000-0000C70B0000}"/>
    <cellStyle name="60% — акцент4 77 2" xfId="6591" xr:uid="{AD5C8E5F-1FD0-4D62-8323-7D4D9573DF30}"/>
    <cellStyle name="60% — акцент4 78" xfId="1602" xr:uid="{00000000-0005-0000-0000-0000C80B0000}"/>
    <cellStyle name="60% — акцент4 78 2" xfId="6611" xr:uid="{CC680015-A215-445E-B12A-9A508AC42688}"/>
    <cellStyle name="60% — акцент4 79" xfId="1622" xr:uid="{00000000-0005-0000-0000-0000C90B0000}"/>
    <cellStyle name="60% — акцент4 79 2" xfId="6631" xr:uid="{7D1C314D-190C-4E0B-8D96-928593C74F28}"/>
    <cellStyle name="60% — акцент4 8" xfId="202" xr:uid="{00000000-0005-0000-0000-0000CA0B0000}"/>
    <cellStyle name="60% — акцент4 8 2" xfId="5211" xr:uid="{47CD72B3-E089-4F97-AF66-7F34B025E74B}"/>
    <cellStyle name="60% — акцент4 80" xfId="1642" xr:uid="{00000000-0005-0000-0000-0000CB0B0000}"/>
    <cellStyle name="60% — акцент4 80 2" xfId="6651" xr:uid="{EE9AB8B9-ECC9-418B-907F-BFA8B83B9E57}"/>
    <cellStyle name="60% — акцент4 81" xfId="1662" xr:uid="{00000000-0005-0000-0000-0000CC0B0000}"/>
    <cellStyle name="60% — акцент4 81 2" xfId="6671" xr:uid="{CAF0EE01-FB1D-46B7-89FF-B644E89CE2DA}"/>
    <cellStyle name="60% — акцент4 82" xfId="1682" xr:uid="{00000000-0005-0000-0000-0000CD0B0000}"/>
    <cellStyle name="60% — акцент4 82 2" xfId="6691" xr:uid="{D12A131D-CF10-4DA9-8CB2-9448A2AF47FD}"/>
    <cellStyle name="60% — акцент4 83" xfId="1702" xr:uid="{00000000-0005-0000-0000-0000CE0B0000}"/>
    <cellStyle name="60% — акцент4 83 2" xfId="6711" xr:uid="{045C9908-2FB8-4B44-AD9C-FC699E637E75}"/>
    <cellStyle name="60% — акцент4 84" xfId="1722" xr:uid="{00000000-0005-0000-0000-0000CF0B0000}"/>
    <cellStyle name="60% — акцент4 84 2" xfId="6731" xr:uid="{3321ED04-AA46-4895-BF59-4701EDC0A071}"/>
    <cellStyle name="60% — акцент4 85" xfId="1742" xr:uid="{00000000-0005-0000-0000-0000D00B0000}"/>
    <cellStyle name="60% — акцент4 85 2" xfId="6751" xr:uid="{DCD9440A-AD1A-4047-A09C-AE7E2F26CAE3}"/>
    <cellStyle name="60% — акцент4 86" xfId="1762" xr:uid="{00000000-0005-0000-0000-0000D10B0000}"/>
    <cellStyle name="60% — акцент4 86 2" xfId="6771" xr:uid="{5CA78238-542B-4E23-8FD9-2185F5247BE8}"/>
    <cellStyle name="60% — акцент4 87" xfId="1782" xr:uid="{00000000-0005-0000-0000-0000D20B0000}"/>
    <cellStyle name="60% — акцент4 87 2" xfId="6791" xr:uid="{5AEE402F-054B-43DA-9578-104DC2DFF749}"/>
    <cellStyle name="60% — акцент4 88" xfId="1802" xr:uid="{00000000-0005-0000-0000-0000D30B0000}"/>
    <cellStyle name="60% — акцент4 88 2" xfId="6811" xr:uid="{630FBD2E-B11E-43A6-A96E-9CAEFD6D8A2D}"/>
    <cellStyle name="60% — акцент4 89" xfId="1822" xr:uid="{00000000-0005-0000-0000-0000D40B0000}"/>
    <cellStyle name="60% — акцент4 89 2" xfId="6831" xr:uid="{9E6E3BFB-32E7-42B1-8080-14AE1EF2A101}"/>
    <cellStyle name="60% — акцент4 9" xfId="222" xr:uid="{00000000-0005-0000-0000-0000D50B0000}"/>
    <cellStyle name="60% — акцент4 9 2" xfId="5231" xr:uid="{A512D38C-70D6-4C7E-8EFF-1A635F047BEB}"/>
    <cellStyle name="60% — акцент4 90" xfId="1842" xr:uid="{00000000-0005-0000-0000-0000D60B0000}"/>
    <cellStyle name="60% — акцент4 90 2" xfId="6851" xr:uid="{187C47B4-AA63-46C2-AF41-F34B22DA16A4}"/>
    <cellStyle name="60% — акцент4 91" xfId="1862" xr:uid="{00000000-0005-0000-0000-0000D70B0000}"/>
    <cellStyle name="60% — акцент4 91 2" xfId="6871" xr:uid="{963EAF93-3BA5-4446-89F9-49311BEECE49}"/>
    <cellStyle name="60% — акцент4 92" xfId="1882" xr:uid="{00000000-0005-0000-0000-0000D80B0000}"/>
    <cellStyle name="60% — акцент4 92 2" xfId="6891" xr:uid="{639B805B-98C7-480C-95C5-38BAABAFA19C}"/>
    <cellStyle name="60% — акцент4 93" xfId="1902" xr:uid="{00000000-0005-0000-0000-0000D90B0000}"/>
    <cellStyle name="60% — акцент4 93 2" xfId="6911" xr:uid="{1A8591AA-EDFF-4700-B96F-5EE7BBF8E028}"/>
    <cellStyle name="60% — акцент4 94" xfId="1922" xr:uid="{00000000-0005-0000-0000-0000DA0B0000}"/>
    <cellStyle name="60% — акцент4 94 2" xfId="6931" xr:uid="{A5C35115-9F65-44DB-A461-630338970F08}"/>
    <cellStyle name="60% — акцент4 95" xfId="1942" xr:uid="{00000000-0005-0000-0000-0000DB0B0000}"/>
    <cellStyle name="60% — акцент4 95 2" xfId="6951" xr:uid="{9A9DB6C8-1D0C-42BE-8312-3917294BF5A7}"/>
    <cellStyle name="60% — акцент4 96" xfId="1962" xr:uid="{00000000-0005-0000-0000-0000DC0B0000}"/>
    <cellStyle name="60% — акцент4 96 2" xfId="6971" xr:uid="{05F21097-A0C2-4695-9A7A-EC6BA37CE6AC}"/>
    <cellStyle name="60% — акцент4 97" xfId="1982" xr:uid="{00000000-0005-0000-0000-0000DD0B0000}"/>
    <cellStyle name="60% — акцент4 97 2" xfId="6991" xr:uid="{F3AA6FF8-8EFD-4A0B-96EB-661940CA21C9}"/>
    <cellStyle name="60% — акцент4 98" xfId="2002" xr:uid="{00000000-0005-0000-0000-0000DE0B0000}"/>
    <cellStyle name="60% — акцент4 98 2" xfId="7011" xr:uid="{A0F20753-1156-457A-802E-CC5BF46F0BE7}"/>
    <cellStyle name="60% — акцент4 99" xfId="2022" xr:uid="{00000000-0005-0000-0000-0000DF0B0000}"/>
    <cellStyle name="60% — акцент4 99 2" xfId="7031" xr:uid="{1A75F651-853C-441B-98A9-84A8407F1F8F}"/>
    <cellStyle name="60% — акцент5" xfId="17" builtinId="48" customBuiltin="1"/>
    <cellStyle name="60% — акцент5 10" xfId="245" xr:uid="{00000000-0005-0000-0000-0000E10B0000}"/>
    <cellStyle name="60% — акцент5 10 2" xfId="5254" xr:uid="{500B95E2-30E4-4AA1-8F5A-72CA5460E793}"/>
    <cellStyle name="60% — акцент5 100" xfId="2045" xr:uid="{00000000-0005-0000-0000-0000E20B0000}"/>
    <cellStyle name="60% — акцент5 100 2" xfId="7054" xr:uid="{6CFFF4BE-CADD-4E3F-AD8B-463D9BA17BB0}"/>
    <cellStyle name="60% — акцент5 101" xfId="2065" xr:uid="{00000000-0005-0000-0000-0000E30B0000}"/>
    <cellStyle name="60% — акцент5 101 2" xfId="7074" xr:uid="{AE50D198-0815-491D-9A5C-A16FFCB34246}"/>
    <cellStyle name="60% — акцент5 102" xfId="2085" xr:uid="{00000000-0005-0000-0000-0000E40B0000}"/>
    <cellStyle name="60% — акцент5 102 2" xfId="7094" xr:uid="{FE58F692-0024-4EA3-888F-ABED3669F90A}"/>
    <cellStyle name="60% — акцент5 103" xfId="2105" xr:uid="{00000000-0005-0000-0000-0000E50B0000}"/>
    <cellStyle name="60% — акцент5 103 2" xfId="7114" xr:uid="{C8A264E5-7CBE-49B3-82D7-E2BA3786E317}"/>
    <cellStyle name="60% — акцент5 104" xfId="2125" xr:uid="{00000000-0005-0000-0000-0000E60B0000}"/>
    <cellStyle name="60% — акцент5 104 2" xfId="7134" xr:uid="{2BEB03D2-3265-4554-8F6D-F8B06EC7FA28}"/>
    <cellStyle name="60% — акцент5 105" xfId="2145" xr:uid="{00000000-0005-0000-0000-0000E70B0000}"/>
    <cellStyle name="60% — акцент5 105 2" xfId="7154" xr:uid="{A7C3E03D-2193-4302-9E6E-4311BB7B10B7}"/>
    <cellStyle name="60% — акцент5 106" xfId="2165" xr:uid="{00000000-0005-0000-0000-0000E80B0000}"/>
    <cellStyle name="60% — акцент5 106 2" xfId="7174" xr:uid="{B406A26B-71F9-4277-B4CA-061009EC5749}"/>
    <cellStyle name="60% — акцент5 107" xfId="2185" xr:uid="{00000000-0005-0000-0000-0000E90B0000}"/>
    <cellStyle name="60% — акцент5 107 2" xfId="7194" xr:uid="{0879D9BD-CC6B-46F6-88D7-7ED8A30D27D9}"/>
    <cellStyle name="60% — акцент5 108" xfId="2205" xr:uid="{00000000-0005-0000-0000-0000EA0B0000}"/>
    <cellStyle name="60% — акцент5 108 2" xfId="7214" xr:uid="{A59D58C3-91A8-4654-8B65-DF47E4C55B57}"/>
    <cellStyle name="60% — акцент5 109" xfId="2225" xr:uid="{00000000-0005-0000-0000-0000EB0B0000}"/>
    <cellStyle name="60% — акцент5 109 2" xfId="7234" xr:uid="{359D0C7F-1C4B-4A79-B846-EA9473175911}"/>
    <cellStyle name="60% — акцент5 11" xfId="265" xr:uid="{00000000-0005-0000-0000-0000EC0B0000}"/>
    <cellStyle name="60% — акцент5 11 2" xfId="5274" xr:uid="{F9FF77FB-68ED-4BBF-B403-8A9C8A1E70B8}"/>
    <cellStyle name="60% — акцент5 110" xfId="2245" xr:uid="{00000000-0005-0000-0000-0000ED0B0000}"/>
    <cellStyle name="60% — акцент5 110 2" xfId="7254" xr:uid="{3578F55A-E8DC-4DD1-A985-DCEB5F81607A}"/>
    <cellStyle name="60% — акцент5 111" xfId="2265" xr:uid="{00000000-0005-0000-0000-0000EE0B0000}"/>
    <cellStyle name="60% — акцент5 111 2" xfId="7274" xr:uid="{33547BF9-7F81-4E2A-B24F-E9263B34B601}"/>
    <cellStyle name="60% — акцент5 112" xfId="2285" xr:uid="{00000000-0005-0000-0000-0000EF0B0000}"/>
    <cellStyle name="60% — акцент5 112 2" xfId="7294" xr:uid="{8480570E-9C6C-4846-A40B-02E68E013740}"/>
    <cellStyle name="60% — акцент5 113" xfId="2305" xr:uid="{00000000-0005-0000-0000-0000F00B0000}"/>
    <cellStyle name="60% — акцент5 113 2" xfId="7314" xr:uid="{45D9EF66-1818-4255-B6EA-573E59DC1853}"/>
    <cellStyle name="60% — акцент5 114" xfId="2325" xr:uid="{00000000-0005-0000-0000-0000F10B0000}"/>
    <cellStyle name="60% — акцент5 114 2" xfId="7334" xr:uid="{E03EF819-534B-4C0B-AAA0-EE4425644AF1}"/>
    <cellStyle name="60% — акцент5 115" xfId="2345" xr:uid="{00000000-0005-0000-0000-0000F20B0000}"/>
    <cellStyle name="60% — акцент5 115 2" xfId="7354" xr:uid="{0022FE9C-37F9-4007-A5F9-1E1532D30F7F}"/>
    <cellStyle name="60% — акцент5 116" xfId="2365" xr:uid="{00000000-0005-0000-0000-0000F30B0000}"/>
    <cellStyle name="60% — акцент5 116 2" xfId="7374" xr:uid="{C67341F7-36FF-4788-B7A7-91BF072EC602}"/>
    <cellStyle name="60% — акцент5 117" xfId="2385" xr:uid="{00000000-0005-0000-0000-0000F40B0000}"/>
    <cellStyle name="60% — акцент5 117 2" xfId="7394" xr:uid="{9F1F1FA4-FCF2-4B78-992E-A38B6463EF59}"/>
    <cellStyle name="60% — акцент5 118" xfId="2405" xr:uid="{00000000-0005-0000-0000-0000F50B0000}"/>
    <cellStyle name="60% — акцент5 118 2" xfId="7414" xr:uid="{6240EBE1-4D47-433E-9988-49B911BE26B5}"/>
    <cellStyle name="60% — акцент5 119" xfId="2425" xr:uid="{00000000-0005-0000-0000-0000F60B0000}"/>
    <cellStyle name="60% — акцент5 119 2" xfId="7434" xr:uid="{2C87EA78-B11A-4CCF-AC25-4169842002CE}"/>
    <cellStyle name="60% — акцент5 12" xfId="285" xr:uid="{00000000-0005-0000-0000-0000F70B0000}"/>
    <cellStyle name="60% — акцент5 12 2" xfId="5294" xr:uid="{5C2B6910-51EA-4C77-AD25-4A0752C5DCC6}"/>
    <cellStyle name="60% — акцент5 120" xfId="2445" xr:uid="{00000000-0005-0000-0000-0000F80B0000}"/>
    <cellStyle name="60% — акцент5 120 2" xfId="7454" xr:uid="{B93A574B-4EEF-404E-B913-2933D1BF7A51}"/>
    <cellStyle name="60% — акцент5 121" xfId="2465" xr:uid="{00000000-0005-0000-0000-0000F90B0000}"/>
    <cellStyle name="60% — акцент5 121 2" xfId="7474" xr:uid="{A37F62C9-452E-4F5B-AA5C-FDEB8A62D0AD}"/>
    <cellStyle name="60% — акцент5 122" xfId="2485" xr:uid="{00000000-0005-0000-0000-0000FA0B0000}"/>
    <cellStyle name="60% — акцент5 122 2" xfId="7494" xr:uid="{1EAB81EF-E814-4079-9631-A8D42CD9C7AB}"/>
    <cellStyle name="60% — акцент5 123" xfId="2505" xr:uid="{00000000-0005-0000-0000-0000FB0B0000}"/>
    <cellStyle name="60% — акцент5 123 2" xfId="7514" xr:uid="{BB16E14E-60A4-45CC-BF90-99A73BAD041D}"/>
    <cellStyle name="60% — акцент5 124" xfId="2525" xr:uid="{00000000-0005-0000-0000-0000FC0B0000}"/>
    <cellStyle name="60% — акцент5 124 2" xfId="7534" xr:uid="{089EBEBE-455B-44A7-B912-71C78263492C}"/>
    <cellStyle name="60% — акцент5 125" xfId="2545" xr:uid="{00000000-0005-0000-0000-0000FD0B0000}"/>
    <cellStyle name="60% — акцент5 125 2" xfId="7554" xr:uid="{29A16A43-CBA4-436F-A07E-BBF9562F230A}"/>
    <cellStyle name="60% — акцент5 126" xfId="2565" xr:uid="{00000000-0005-0000-0000-0000FE0B0000}"/>
    <cellStyle name="60% — акцент5 126 2" xfId="7574" xr:uid="{ADE66540-DA9D-4F88-A772-34FA2E3A6FF4}"/>
    <cellStyle name="60% — акцент5 127" xfId="2585" xr:uid="{00000000-0005-0000-0000-0000FF0B0000}"/>
    <cellStyle name="60% — акцент5 127 2" xfId="7594" xr:uid="{8C878DA1-6FC1-458D-994C-CE51925DABC0}"/>
    <cellStyle name="60% — акцент5 128" xfId="2605" xr:uid="{00000000-0005-0000-0000-0000000C0000}"/>
    <cellStyle name="60% — акцент5 128 2" xfId="7614" xr:uid="{D01F3F4E-16E6-473D-8682-3CD206D70939}"/>
    <cellStyle name="60% — акцент5 129" xfId="2625" xr:uid="{00000000-0005-0000-0000-0000010C0000}"/>
    <cellStyle name="60% — акцент5 129 2" xfId="7634" xr:uid="{014DDFD8-B7D8-4E05-BB73-258481AF3EBF}"/>
    <cellStyle name="60% — акцент5 13" xfId="305" xr:uid="{00000000-0005-0000-0000-0000020C0000}"/>
    <cellStyle name="60% — акцент5 13 2" xfId="5314" xr:uid="{FCA36F49-A512-49B3-B22F-A7AEA2703A73}"/>
    <cellStyle name="60% — акцент5 130" xfId="2645" xr:uid="{00000000-0005-0000-0000-0000030C0000}"/>
    <cellStyle name="60% — акцент5 130 2" xfId="7654" xr:uid="{61B0A2A6-B2C9-4980-9284-2B697D2E181E}"/>
    <cellStyle name="60% — акцент5 131" xfId="2665" xr:uid="{00000000-0005-0000-0000-0000040C0000}"/>
    <cellStyle name="60% — акцент5 131 2" xfId="7674" xr:uid="{8B22BF17-B8F1-4037-8AAB-644B02673CB2}"/>
    <cellStyle name="60% — акцент5 132" xfId="2685" xr:uid="{00000000-0005-0000-0000-0000050C0000}"/>
    <cellStyle name="60% — акцент5 132 2" xfId="7694" xr:uid="{D93F680F-CFF4-4073-BAD7-A5246A373678}"/>
    <cellStyle name="60% — акцент5 133" xfId="2705" xr:uid="{00000000-0005-0000-0000-0000060C0000}"/>
    <cellStyle name="60% — акцент5 133 2" xfId="7714" xr:uid="{7D01DAF9-380E-4541-B730-E13376D5B2F0}"/>
    <cellStyle name="60% — акцент5 134" xfId="2725" xr:uid="{00000000-0005-0000-0000-0000070C0000}"/>
    <cellStyle name="60% — акцент5 134 2" xfId="7734" xr:uid="{D3E98286-4F8D-4D81-800A-5D9A4CC472CC}"/>
    <cellStyle name="60% — акцент5 135" xfId="2745" xr:uid="{00000000-0005-0000-0000-0000080C0000}"/>
    <cellStyle name="60% — акцент5 135 2" xfId="7754" xr:uid="{46FC727B-F6CF-4688-99E2-ECC2633B484F}"/>
    <cellStyle name="60% — акцент5 136" xfId="2765" xr:uid="{00000000-0005-0000-0000-0000090C0000}"/>
    <cellStyle name="60% — акцент5 136 2" xfId="7774" xr:uid="{2C46EC59-2B1E-411F-8BD7-D8EDD7D1E872}"/>
    <cellStyle name="60% — акцент5 137" xfId="2786" xr:uid="{00000000-0005-0000-0000-00000A0C0000}"/>
    <cellStyle name="60% — акцент5 137 2" xfId="7795" xr:uid="{1504CC37-30E9-4623-99CB-6821047B0854}"/>
    <cellStyle name="60% — акцент5 138" xfId="2806" xr:uid="{00000000-0005-0000-0000-00000B0C0000}"/>
    <cellStyle name="60% — акцент5 138 2" xfId="7815" xr:uid="{D8A80BF7-7A2C-4995-8329-8A5DE7DC6F05}"/>
    <cellStyle name="60% — акцент5 139" xfId="2826" xr:uid="{00000000-0005-0000-0000-00000C0C0000}"/>
    <cellStyle name="60% — акцент5 139 2" xfId="7835" xr:uid="{BBADA73A-DC19-4DA8-AD62-33B5ECAC38B6}"/>
    <cellStyle name="60% — акцент5 14" xfId="325" xr:uid="{00000000-0005-0000-0000-00000D0C0000}"/>
    <cellStyle name="60% — акцент5 14 2" xfId="5334" xr:uid="{215648F8-14B6-4ECA-9EB8-B163635E4D27}"/>
    <cellStyle name="60% — акцент5 140" xfId="2846" xr:uid="{00000000-0005-0000-0000-00000E0C0000}"/>
    <cellStyle name="60% — акцент5 140 2" xfId="7855" xr:uid="{C174FDEB-FD55-42A2-B1E6-91D314A01FE1}"/>
    <cellStyle name="60% — акцент5 141" xfId="2866" xr:uid="{00000000-0005-0000-0000-00000F0C0000}"/>
    <cellStyle name="60% — акцент5 141 2" xfId="7875" xr:uid="{E4E20495-F808-46D7-B87A-C0AD34E21701}"/>
    <cellStyle name="60% — акцент5 142" xfId="2886" xr:uid="{00000000-0005-0000-0000-0000100C0000}"/>
    <cellStyle name="60% — акцент5 142 2" xfId="7895" xr:uid="{0D23535C-7258-4FAF-9189-DB11E42EC2DF}"/>
    <cellStyle name="60% — акцент5 143" xfId="2906" xr:uid="{00000000-0005-0000-0000-0000110C0000}"/>
    <cellStyle name="60% — акцент5 143 2" xfId="7915" xr:uid="{660241BC-EA5D-4364-A114-714078D18B20}"/>
    <cellStyle name="60% — акцент5 144" xfId="2926" xr:uid="{00000000-0005-0000-0000-0000120C0000}"/>
    <cellStyle name="60% — акцент5 144 2" xfId="7935" xr:uid="{28924D0E-DBE3-41E7-8DE8-22C844765396}"/>
    <cellStyle name="60% — акцент5 145" xfId="2946" xr:uid="{00000000-0005-0000-0000-0000130C0000}"/>
    <cellStyle name="60% — акцент5 145 2" xfId="7955" xr:uid="{90267890-5F15-4793-A450-15E53E387747}"/>
    <cellStyle name="60% — акцент5 146" xfId="2966" xr:uid="{00000000-0005-0000-0000-0000140C0000}"/>
    <cellStyle name="60% — акцент5 146 2" xfId="7975" xr:uid="{B754F9C1-5AA9-4C7C-B710-4C0DFBB9D4AA}"/>
    <cellStyle name="60% — акцент5 147" xfId="2986" xr:uid="{00000000-0005-0000-0000-0000150C0000}"/>
    <cellStyle name="60% — акцент5 147 2" xfId="7995" xr:uid="{50EB314B-690F-4C96-9B6F-9F6929067625}"/>
    <cellStyle name="60% — акцент5 148" xfId="3006" xr:uid="{00000000-0005-0000-0000-0000160C0000}"/>
    <cellStyle name="60% — акцент5 148 2" xfId="8015" xr:uid="{CC7A4DED-6529-497B-8A47-62D23D297BD5}"/>
    <cellStyle name="60% — акцент5 149" xfId="3026" xr:uid="{00000000-0005-0000-0000-0000170C0000}"/>
    <cellStyle name="60% — акцент5 149 2" xfId="8035" xr:uid="{26BC97F8-E88D-4232-AB9D-52B805B6163B}"/>
    <cellStyle name="60% — акцент5 15" xfId="345" xr:uid="{00000000-0005-0000-0000-0000180C0000}"/>
    <cellStyle name="60% — акцент5 15 2" xfId="5354" xr:uid="{D98FD3D8-96B4-4592-8FD5-6476E1181260}"/>
    <cellStyle name="60% — акцент5 150" xfId="3046" xr:uid="{00000000-0005-0000-0000-0000190C0000}"/>
    <cellStyle name="60% — акцент5 150 2" xfId="8055" xr:uid="{94F0E02C-016D-42A3-932E-1A9E15C8AAD3}"/>
    <cellStyle name="60% — акцент5 151" xfId="3066" xr:uid="{00000000-0005-0000-0000-00001A0C0000}"/>
    <cellStyle name="60% — акцент5 151 2" xfId="8075" xr:uid="{64AA9102-1FE8-46F6-818D-D197C2986294}"/>
    <cellStyle name="60% — акцент5 152" xfId="3086" xr:uid="{00000000-0005-0000-0000-00001B0C0000}"/>
    <cellStyle name="60% — акцент5 152 2" xfId="8095" xr:uid="{CC0D3DED-36B9-438E-BA5C-A7C8EC4FD186}"/>
    <cellStyle name="60% — акцент5 153" xfId="3106" xr:uid="{00000000-0005-0000-0000-00001C0C0000}"/>
    <cellStyle name="60% — акцент5 153 2" xfId="8115" xr:uid="{F65370F6-4938-426B-9BB8-6209AEE08003}"/>
    <cellStyle name="60% — акцент5 154" xfId="3126" xr:uid="{00000000-0005-0000-0000-00001D0C0000}"/>
    <cellStyle name="60% — акцент5 154 2" xfId="8135" xr:uid="{CC6C8B46-4C83-4D6F-A48D-505685CDFD8F}"/>
    <cellStyle name="60% — акцент5 155" xfId="3146" xr:uid="{00000000-0005-0000-0000-00001E0C0000}"/>
    <cellStyle name="60% — акцент5 155 2" xfId="8155" xr:uid="{665E58B0-CABB-4650-82AB-3BEDB1A81AF4}"/>
    <cellStyle name="60% — акцент5 156" xfId="3166" xr:uid="{00000000-0005-0000-0000-00001F0C0000}"/>
    <cellStyle name="60% — акцент5 156 2" xfId="8175" xr:uid="{EBCD03A2-DEBB-479C-BEC2-1634444FAA83}"/>
    <cellStyle name="60% — акцент5 157" xfId="3186" xr:uid="{00000000-0005-0000-0000-0000200C0000}"/>
    <cellStyle name="60% — акцент5 157 2" xfId="8195" xr:uid="{C8E25C67-2DCD-4616-8D8D-62845217509A}"/>
    <cellStyle name="60% — акцент5 158" xfId="3206" xr:uid="{00000000-0005-0000-0000-0000210C0000}"/>
    <cellStyle name="60% — акцент5 158 2" xfId="8215" xr:uid="{3A066430-655E-47E3-9314-03A8B6A8208F}"/>
    <cellStyle name="60% — акцент5 159" xfId="3226" xr:uid="{00000000-0005-0000-0000-0000220C0000}"/>
    <cellStyle name="60% — акцент5 159 2" xfId="8235" xr:uid="{24548012-227A-42A5-9EFD-E51FE2901A16}"/>
    <cellStyle name="60% — акцент5 16" xfId="365" xr:uid="{00000000-0005-0000-0000-0000230C0000}"/>
    <cellStyle name="60% — акцент5 16 2" xfId="5374" xr:uid="{4FA88C12-4AFA-4C3E-92E2-7810E4C99C92}"/>
    <cellStyle name="60% — акцент5 160" xfId="3246" xr:uid="{00000000-0005-0000-0000-0000240C0000}"/>
    <cellStyle name="60% — акцент5 160 2" xfId="8255" xr:uid="{9CF31105-2C1A-4BBB-A9BC-086F91E93FAB}"/>
    <cellStyle name="60% — акцент5 161" xfId="3266" xr:uid="{00000000-0005-0000-0000-0000250C0000}"/>
    <cellStyle name="60% — акцент5 161 2" xfId="8275" xr:uid="{FF89D58F-84B0-4A8C-9CE1-FE2F97E70CCD}"/>
    <cellStyle name="60% — акцент5 162" xfId="3286" xr:uid="{00000000-0005-0000-0000-0000260C0000}"/>
    <cellStyle name="60% — акцент5 162 2" xfId="8295" xr:uid="{C366C78F-4BE6-4A88-ABEC-E259233F53A5}"/>
    <cellStyle name="60% — акцент5 163" xfId="3306" xr:uid="{00000000-0005-0000-0000-0000270C0000}"/>
    <cellStyle name="60% — акцент5 163 2" xfId="8315" xr:uid="{C3D9E4F1-4B65-4454-A4D8-2B6CEB1C2C00}"/>
    <cellStyle name="60% — акцент5 164" xfId="3326" xr:uid="{00000000-0005-0000-0000-0000280C0000}"/>
    <cellStyle name="60% — акцент5 164 2" xfId="8335" xr:uid="{5A537C09-CE3D-44FC-9CD0-9DDE43D11CC5}"/>
    <cellStyle name="60% — акцент5 165" xfId="3346" xr:uid="{00000000-0005-0000-0000-0000290C0000}"/>
    <cellStyle name="60% — акцент5 165 2" xfId="8355" xr:uid="{5AD7F640-6531-48FC-9254-0600631BD0EB}"/>
    <cellStyle name="60% — акцент5 166" xfId="3366" xr:uid="{00000000-0005-0000-0000-00002A0C0000}"/>
    <cellStyle name="60% — акцент5 166 2" xfId="8375" xr:uid="{F6EB4717-A166-43F0-8F76-668DC9CB7BA3}"/>
    <cellStyle name="60% — акцент5 167" xfId="3386" xr:uid="{00000000-0005-0000-0000-00002B0C0000}"/>
    <cellStyle name="60% — акцент5 167 2" xfId="8395" xr:uid="{C5006607-03A9-40AA-9795-6ECEEAF381DE}"/>
    <cellStyle name="60% — акцент5 168" xfId="3406" xr:uid="{00000000-0005-0000-0000-00002C0C0000}"/>
    <cellStyle name="60% — акцент5 168 2" xfId="8415" xr:uid="{D0DDEDAB-965A-42F5-B1D5-9C771E319F56}"/>
    <cellStyle name="60% — акцент5 169" xfId="3426" xr:uid="{00000000-0005-0000-0000-00002D0C0000}"/>
    <cellStyle name="60% — акцент5 169 2" xfId="8435" xr:uid="{718244CB-41D1-4FB0-A1EF-9D5DA599BD91}"/>
    <cellStyle name="60% — акцент5 17" xfId="385" xr:uid="{00000000-0005-0000-0000-00002E0C0000}"/>
    <cellStyle name="60% — акцент5 17 2" xfId="5394" xr:uid="{BEBFBF67-ABCF-497E-BF2E-4AEC2EA9CB42}"/>
    <cellStyle name="60% — акцент5 170" xfId="3446" xr:uid="{00000000-0005-0000-0000-00002F0C0000}"/>
    <cellStyle name="60% — акцент5 170 2" xfId="8455" xr:uid="{A17E46D0-5FD3-4291-8029-915954FB1DBC}"/>
    <cellStyle name="60% — акцент5 171" xfId="3466" xr:uid="{00000000-0005-0000-0000-0000300C0000}"/>
    <cellStyle name="60% — акцент5 171 2" xfId="8475" xr:uid="{8508A157-B42C-4F5D-955A-1D1DEEA1B9C2}"/>
    <cellStyle name="60% — акцент5 172" xfId="3486" xr:uid="{00000000-0005-0000-0000-0000310C0000}"/>
    <cellStyle name="60% — акцент5 172 2" xfId="8495" xr:uid="{C0D6CF8B-11B7-4864-A420-B744CDA759AD}"/>
    <cellStyle name="60% — акцент5 173" xfId="3506" xr:uid="{00000000-0005-0000-0000-0000320C0000}"/>
    <cellStyle name="60% — акцент5 173 2" xfId="8515" xr:uid="{0937CEB8-94E0-4DE0-8DCE-4FE13CA4E8C6}"/>
    <cellStyle name="60% — акцент5 174" xfId="3526" xr:uid="{00000000-0005-0000-0000-0000330C0000}"/>
    <cellStyle name="60% — акцент5 174 2" xfId="8535" xr:uid="{A03DA1B3-03C5-4077-9A75-C11C6FBA3135}"/>
    <cellStyle name="60% — акцент5 175" xfId="3546" xr:uid="{00000000-0005-0000-0000-0000340C0000}"/>
    <cellStyle name="60% — акцент5 175 2" xfId="8555" xr:uid="{4F733AE6-8209-4C02-BDA5-114820BA711B}"/>
    <cellStyle name="60% — акцент5 176" xfId="3566" xr:uid="{00000000-0005-0000-0000-0000350C0000}"/>
    <cellStyle name="60% — акцент5 176 2" xfId="8575" xr:uid="{E2636C71-3ABB-4B32-ABB6-D1A6D3B26FEB}"/>
    <cellStyle name="60% — акцент5 177" xfId="3586" xr:uid="{00000000-0005-0000-0000-0000360C0000}"/>
    <cellStyle name="60% — акцент5 177 2" xfId="8595" xr:uid="{8471E320-9468-4778-A28E-8179623C20BB}"/>
    <cellStyle name="60% — акцент5 178" xfId="3606" xr:uid="{00000000-0005-0000-0000-0000370C0000}"/>
    <cellStyle name="60% — акцент5 178 2" xfId="8615" xr:uid="{D02A455D-337D-4749-BD35-1FBCEB8E1311}"/>
    <cellStyle name="60% — акцент5 179" xfId="3626" xr:uid="{00000000-0005-0000-0000-0000380C0000}"/>
    <cellStyle name="60% — акцент5 179 2" xfId="8635" xr:uid="{3D20D5A2-AACF-4C6E-8024-D7C961B1EAEB}"/>
    <cellStyle name="60% — акцент5 18" xfId="405" xr:uid="{00000000-0005-0000-0000-0000390C0000}"/>
    <cellStyle name="60% — акцент5 18 2" xfId="5414" xr:uid="{9729BD81-D909-4DC1-B85E-B07C4517DD64}"/>
    <cellStyle name="60% — акцент5 180" xfId="3646" xr:uid="{00000000-0005-0000-0000-00003A0C0000}"/>
    <cellStyle name="60% — акцент5 180 2" xfId="8655" xr:uid="{5B064863-2003-44EE-9B97-D37A50103DE9}"/>
    <cellStyle name="60% — акцент5 181" xfId="3666" xr:uid="{00000000-0005-0000-0000-00003B0C0000}"/>
    <cellStyle name="60% — акцент5 181 2" xfId="8675" xr:uid="{2FA0EED1-5EDC-4CBF-99EC-AFD5056924EF}"/>
    <cellStyle name="60% — акцент5 182" xfId="3686" xr:uid="{00000000-0005-0000-0000-00003C0C0000}"/>
    <cellStyle name="60% — акцент5 182 2" xfId="8695" xr:uid="{4D23362E-B920-4BC1-959E-FD0B5876A461}"/>
    <cellStyle name="60% — акцент5 183" xfId="3706" xr:uid="{00000000-0005-0000-0000-00003D0C0000}"/>
    <cellStyle name="60% — акцент5 183 2" xfId="8715" xr:uid="{35AD6245-6EB8-495E-B30B-860A1FDE5A17}"/>
    <cellStyle name="60% — акцент5 184" xfId="3726" xr:uid="{00000000-0005-0000-0000-00003E0C0000}"/>
    <cellStyle name="60% — акцент5 184 2" xfId="8735" xr:uid="{2D4056E1-46C2-4D1B-BE8D-BE42EF6F3BD6}"/>
    <cellStyle name="60% — акцент5 185" xfId="3746" xr:uid="{00000000-0005-0000-0000-00003F0C0000}"/>
    <cellStyle name="60% — акцент5 185 2" xfId="8755" xr:uid="{F3EAF058-B36B-462C-A4C9-14A5F6F22E00}"/>
    <cellStyle name="60% — акцент5 186" xfId="3766" xr:uid="{00000000-0005-0000-0000-0000400C0000}"/>
    <cellStyle name="60% — акцент5 186 2" xfId="8775" xr:uid="{DF80AB76-C317-411D-A0CC-36561BBCF519}"/>
    <cellStyle name="60% — акцент5 187" xfId="3786" xr:uid="{00000000-0005-0000-0000-0000410C0000}"/>
    <cellStyle name="60% — акцент5 187 2" xfId="8795" xr:uid="{CB6B44D9-59B2-4855-8E12-C78D829BDA34}"/>
    <cellStyle name="60% — акцент5 188" xfId="3806" xr:uid="{00000000-0005-0000-0000-0000420C0000}"/>
    <cellStyle name="60% — акцент5 188 2" xfId="8815" xr:uid="{88F7FD93-2F95-4784-81B1-1F31C8CBB503}"/>
    <cellStyle name="60% — акцент5 189" xfId="3826" xr:uid="{00000000-0005-0000-0000-0000430C0000}"/>
    <cellStyle name="60% — акцент5 189 2" xfId="8835" xr:uid="{00DD9278-20DE-49E1-A65E-6298D0F2DDF3}"/>
    <cellStyle name="60% — акцент5 19" xfId="425" xr:uid="{00000000-0005-0000-0000-0000440C0000}"/>
    <cellStyle name="60% — акцент5 19 2" xfId="5434" xr:uid="{CB8AC3EB-61E2-432F-BE1A-C08FBF28F9C5}"/>
    <cellStyle name="60% — акцент5 190" xfId="3846" xr:uid="{00000000-0005-0000-0000-0000450C0000}"/>
    <cellStyle name="60% — акцент5 190 2" xfId="8855" xr:uid="{2AAA4C71-5F3F-4E14-B0B9-E9BDB4A9138E}"/>
    <cellStyle name="60% — акцент5 191" xfId="3866" xr:uid="{00000000-0005-0000-0000-00001C0F0000}"/>
    <cellStyle name="60% — акцент5 191 2" xfId="8875" xr:uid="{9C7458AF-4A80-423F-B754-0D20D05753F3}"/>
    <cellStyle name="60% — акцент5 192" xfId="3886" xr:uid="{00000000-0005-0000-0000-0000300F0000}"/>
    <cellStyle name="60% — акцент5 192 2" xfId="8895" xr:uid="{C40037D7-8C58-441B-94CF-FFDC4D4EEE6F}"/>
    <cellStyle name="60% — акцент5 193" xfId="3906" xr:uid="{00000000-0005-0000-0000-0000440F0000}"/>
    <cellStyle name="60% — акцент5 193 2" xfId="8915" xr:uid="{25AFA47F-E177-4C47-AF54-EFF75226728E}"/>
    <cellStyle name="60% — акцент5 194" xfId="3926" xr:uid="{00000000-0005-0000-0000-0000580F0000}"/>
    <cellStyle name="60% — акцент5 194 2" xfId="8935" xr:uid="{BF1CF5BB-F847-4D48-89FA-1CCD2613B26F}"/>
    <cellStyle name="60% — акцент5 195" xfId="3946" xr:uid="{00000000-0005-0000-0000-00006C0F0000}"/>
    <cellStyle name="60% — акцент5 195 2" xfId="8955" xr:uid="{58E71E9C-AA84-4DD5-9436-9EF2E3924FD9}"/>
    <cellStyle name="60% — акцент5 196" xfId="3966" xr:uid="{00000000-0005-0000-0000-0000800F0000}"/>
    <cellStyle name="60% — акцент5 196 2" xfId="8975" xr:uid="{A9B58EFD-F37E-42D5-94C0-163D8951CDDE}"/>
    <cellStyle name="60% — акцент5 197" xfId="3986" xr:uid="{00000000-0005-0000-0000-0000940F0000}"/>
    <cellStyle name="60% — акцент5 197 2" xfId="8995" xr:uid="{A8FF7022-F80B-4677-AA9E-83A3F8DF0766}"/>
    <cellStyle name="60% — акцент5 198" xfId="4006" xr:uid="{00000000-0005-0000-0000-0000A80F0000}"/>
    <cellStyle name="60% — акцент5 198 2" xfId="9015" xr:uid="{E69BD78B-B1DE-413B-A0F4-F07F4F63F056}"/>
    <cellStyle name="60% — акцент5 199" xfId="4026" xr:uid="{00000000-0005-0000-0000-0000BC0F0000}"/>
    <cellStyle name="60% — акцент5 199 2" xfId="9035" xr:uid="{777BD528-DBB0-4255-998A-FB921D90D5C9}"/>
    <cellStyle name="60% — акцент5 2" xfId="84" xr:uid="{00000000-0005-0000-0000-0000460C0000}"/>
    <cellStyle name="60% — акцент5 2 2" xfId="5076" xr:uid="{1C189D72-411E-495C-AE11-2FFCBF380E1D}"/>
    <cellStyle name="60% — акцент5 20" xfId="445" xr:uid="{00000000-0005-0000-0000-0000470C0000}"/>
    <cellStyle name="60% — акцент5 20 2" xfId="5454" xr:uid="{71ECD8D8-24D3-4C21-8218-A54B689F3CB2}"/>
    <cellStyle name="60% — акцент5 200" xfId="4046" xr:uid="{00000000-0005-0000-0000-0000D00F0000}"/>
    <cellStyle name="60% — акцент5 200 2" xfId="9055" xr:uid="{3F0DF535-AA7F-445A-9A6F-D5B71B75B497}"/>
    <cellStyle name="60% — акцент5 201" xfId="4066" xr:uid="{00000000-0005-0000-0000-0000E40F0000}"/>
    <cellStyle name="60% — акцент5 201 2" xfId="9075" xr:uid="{73900626-8854-4F2F-9FA9-3B606DFE6079}"/>
    <cellStyle name="60% — акцент5 202" xfId="4086" xr:uid="{00000000-0005-0000-0000-0000F80F0000}"/>
    <cellStyle name="60% — акцент5 202 2" xfId="9095" xr:uid="{DD5B22C8-FC0F-4309-9FF1-49CD89ADE4DC}"/>
    <cellStyle name="60% — акцент5 203" xfId="4106" xr:uid="{00000000-0005-0000-0000-00000C100000}"/>
    <cellStyle name="60% — акцент5 203 2" xfId="9115" xr:uid="{F4272E8E-4C8D-4AFE-B86C-BD436806AC0E}"/>
    <cellStyle name="60% — акцент5 204" xfId="4126" xr:uid="{00000000-0005-0000-0000-000020100000}"/>
    <cellStyle name="60% — акцент5 204 2" xfId="9135" xr:uid="{6838D362-1818-4826-A475-94C6E1F5DA01}"/>
    <cellStyle name="60% — акцент5 205" xfId="4146" xr:uid="{00000000-0005-0000-0000-000034100000}"/>
    <cellStyle name="60% — акцент5 205 2" xfId="9155" xr:uid="{4D97E98E-D0A8-4ACF-A902-3AC84FF5B2B7}"/>
    <cellStyle name="60% — акцент5 206" xfId="4166" xr:uid="{00000000-0005-0000-0000-000048100000}"/>
    <cellStyle name="60% — акцент5 206 2" xfId="9175" xr:uid="{B5631CB9-64D4-4C97-91D7-8831B0CE15E8}"/>
    <cellStyle name="60% — акцент5 207" xfId="4186" xr:uid="{00000000-0005-0000-0000-00005C100000}"/>
    <cellStyle name="60% — акцент5 207 2" xfId="9195" xr:uid="{72426D90-BD2A-47EE-964F-2459FB48AEA6}"/>
    <cellStyle name="60% — акцент5 208" xfId="4206" xr:uid="{00000000-0005-0000-0000-000070100000}"/>
    <cellStyle name="60% — акцент5 208 2" xfId="9215" xr:uid="{3D23E9AD-E8BA-4F07-B2A8-314FDEF712D6}"/>
    <cellStyle name="60% — акцент5 209" xfId="4226" xr:uid="{00000000-0005-0000-0000-000084100000}"/>
    <cellStyle name="60% — акцент5 209 2" xfId="9235" xr:uid="{E30EC844-85E9-484D-8CD9-B0CC56915707}"/>
    <cellStyle name="60% — акцент5 21" xfId="465" xr:uid="{00000000-0005-0000-0000-0000480C0000}"/>
    <cellStyle name="60% — акцент5 21 2" xfId="5474" xr:uid="{3F399474-E6EF-4808-9350-A1F7247F10D1}"/>
    <cellStyle name="60% — акцент5 210" xfId="4246" xr:uid="{00000000-0005-0000-0000-000098100000}"/>
    <cellStyle name="60% — акцент5 210 2" xfId="9255" xr:uid="{34348669-6BDC-457A-BE34-406C8CAB0221}"/>
    <cellStyle name="60% — акцент5 211" xfId="4266" xr:uid="{00000000-0005-0000-0000-0000AC100000}"/>
    <cellStyle name="60% — акцент5 211 2" xfId="9275" xr:uid="{EF5D5051-B398-4C06-A9B5-1ACC5CCC6ABF}"/>
    <cellStyle name="60% — акцент5 212" xfId="4286" xr:uid="{00000000-0005-0000-0000-0000C0100000}"/>
    <cellStyle name="60% — акцент5 212 2" xfId="9295" xr:uid="{BDC8B8A2-3DBD-4336-A1BA-5C35B24E79C5}"/>
    <cellStyle name="60% — акцент5 213" xfId="4306" xr:uid="{00000000-0005-0000-0000-0000D4100000}"/>
    <cellStyle name="60% — акцент5 213 2" xfId="9315" xr:uid="{3416320A-A088-4808-ABBD-989F93B270B7}"/>
    <cellStyle name="60% — акцент5 214" xfId="4326" xr:uid="{00000000-0005-0000-0000-0000E8100000}"/>
    <cellStyle name="60% — акцент5 214 2" xfId="9335" xr:uid="{62B02AA0-B982-4A20-973D-F232623D32CA}"/>
    <cellStyle name="60% — акцент5 215" xfId="4346" xr:uid="{00000000-0005-0000-0000-0000FC100000}"/>
    <cellStyle name="60% — акцент5 215 2" xfId="9355" xr:uid="{62080C36-A92B-40E3-9C7D-E24C4721A322}"/>
    <cellStyle name="60% — акцент5 216" xfId="4366" xr:uid="{00000000-0005-0000-0000-000010110000}"/>
    <cellStyle name="60% — акцент5 216 2" xfId="9375" xr:uid="{EE77FD21-97AC-4325-891C-3DF2DE0B6964}"/>
    <cellStyle name="60% — акцент5 217" xfId="4386" xr:uid="{00000000-0005-0000-0000-000024110000}"/>
    <cellStyle name="60% — акцент5 217 2" xfId="9395" xr:uid="{8D052914-79D5-4D55-96EF-94E54D2E2EAB}"/>
    <cellStyle name="60% — акцент5 218" xfId="4406" xr:uid="{00000000-0005-0000-0000-000038110000}"/>
    <cellStyle name="60% — акцент5 218 2" xfId="9415" xr:uid="{05AB5AED-FE7B-4A78-85CF-35C683DD5348}"/>
    <cellStyle name="60% — акцент5 219" xfId="4426" xr:uid="{00000000-0005-0000-0000-00004C110000}"/>
    <cellStyle name="60% — акцент5 219 2" xfId="9435" xr:uid="{FDF48474-C8BC-4D6A-B8A3-B519C5AACF0C}"/>
    <cellStyle name="60% — акцент5 22" xfId="485" xr:uid="{00000000-0005-0000-0000-0000490C0000}"/>
    <cellStyle name="60% — акцент5 22 2" xfId="5494" xr:uid="{56ED1709-DAD5-41CB-9413-3C7164D4A948}"/>
    <cellStyle name="60% — акцент5 220" xfId="4446" xr:uid="{00000000-0005-0000-0000-000060110000}"/>
    <cellStyle name="60% — акцент5 220 2" xfId="9455" xr:uid="{49A64D69-B256-4C33-8088-075D1816AB4F}"/>
    <cellStyle name="60% — акцент5 221" xfId="4466" xr:uid="{00000000-0005-0000-0000-000074110000}"/>
    <cellStyle name="60% — акцент5 221 2" xfId="9475" xr:uid="{A622A1F9-085F-4E0C-915D-C2882E2A3F41}"/>
    <cellStyle name="60% — акцент5 222" xfId="4486" xr:uid="{00000000-0005-0000-0000-000088110000}"/>
    <cellStyle name="60% — акцент5 222 2" xfId="9495" xr:uid="{D50064AF-8130-4F57-8052-6F112132245D}"/>
    <cellStyle name="60% — акцент5 223" xfId="4506" xr:uid="{00000000-0005-0000-0000-00009C110000}"/>
    <cellStyle name="60% — акцент5 223 2" xfId="9515" xr:uid="{13A56A49-553D-41F8-89FD-A29A52B4435B}"/>
    <cellStyle name="60% — акцент5 224" xfId="4526" xr:uid="{00000000-0005-0000-0000-0000B0110000}"/>
    <cellStyle name="60% — акцент5 224 2" xfId="9535" xr:uid="{21E667E4-2EE5-4E47-A144-EC1173E91550}"/>
    <cellStyle name="60% — акцент5 225" xfId="4546" xr:uid="{00000000-0005-0000-0000-0000C4110000}"/>
    <cellStyle name="60% — акцент5 225 2" xfId="9555" xr:uid="{E8734720-2B1C-40F4-9FDB-B82867E937AB}"/>
    <cellStyle name="60% — акцент5 226" xfId="4566" xr:uid="{00000000-0005-0000-0000-0000D8110000}"/>
    <cellStyle name="60% — акцент5 226 2" xfId="9575" xr:uid="{6B7F7060-11BF-467D-A255-E11AC98DC9DB}"/>
    <cellStyle name="60% — акцент5 227" xfId="4586" xr:uid="{00000000-0005-0000-0000-0000EC110000}"/>
    <cellStyle name="60% — акцент5 227 2" xfId="9595" xr:uid="{A005EEC3-0AFF-4DA1-BA2E-F0EF680BA467}"/>
    <cellStyle name="60% — акцент5 228" xfId="4606" xr:uid="{00000000-0005-0000-0000-000000120000}"/>
    <cellStyle name="60% — акцент5 228 2" xfId="9615" xr:uid="{9C13D9F3-DC00-4A02-A8D3-5F999C273032}"/>
    <cellStyle name="60% — акцент5 229" xfId="4626" xr:uid="{00000000-0005-0000-0000-000014120000}"/>
    <cellStyle name="60% — акцент5 229 2" xfId="9635" xr:uid="{ADC1A974-BAB2-471D-921A-217F91A4444A}"/>
    <cellStyle name="60% — акцент5 23" xfId="505" xr:uid="{00000000-0005-0000-0000-00004A0C0000}"/>
    <cellStyle name="60% — акцент5 23 2" xfId="5514" xr:uid="{62DC1F51-A691-42CC-B035-1EC4C5FE3D3E}"/>
    <cellStyle name="60% — акцент5 230" xfId="4646" xr:uid="{00000000-0005-0000-0000-000028120000}"/>
    <cellStyle name="60% — акцент5 230 2" xfId="9655" xr:uid="{4FCBBB71-C42E-4BE5-85E1-B06E2F68FD93}"/>
    <cellStyle name="60% — акцент5 231" xfId="4666" xr:uid="{00000000-0005-0000-0000-00003C120000}"/>
    <cellStyle name="60% — акцент5 231 2" xfId="9675" xr:uid="{4237B61C-42FD-4495-B96F-29771FA4EDE6}"/>
    <cellStyle name="60% — акцент5 232" xfId="4686" xr:uid="{00000000-0005-0000-0000-000050120000}"/>
    <cellStyle name="60% — акцент5 232 2" xfId="9695" xr:uid="{26B63AE4-4B8F-42F7-A4FD-4D1C56083169}"/>
    <cellStyle name="60% — акцент5 233" xfId="4706" xr:uid="{00000000-0005-0000-0000-000064120000}"/>
    <cellStyle name="60% — акцент5 233 2" xfId="9715" xr:uid="{2BD7F433-0277-425B-ACAC-198406CA4039}"/>
    <cellStyle name="60% — акцент5 234" xfId="4726" xr:uid="{00000000-0005-0000-0000-000078120000}"/>
    <cellStyle name="60% — акцент5 234 2" xfId="9735" xr:uid="{88E3AED5-194C-4494-AABB-50F6C813979C}"/>
    <cellStyle name="60% — акцент5 235" xfId="4746" xr:uid="{00000000-0005-0000-0000-00008C120000}"/>
    <cellStyle name="60% — акцент5 235 2" xfId="9755" xr:uid="{801BA1ED-0C59-404C-95C6-30B69EFDECA0}"/>
    <cellStyle name="60% — акцент5 236" xfId="4766" xr:uid="{00000000-0005-0000-0000-0000A0120000}"/>
    <cellStyle name="60% — акцент5 236 2" xfId="9775" xr:uid="{A7724142-8372-4386-A468-1126CB97CA8E}"/>
    <cellStyle name="60% — акцент5 237" xfId="4786" xr:uid="{00000000-0005-0000-0000-0000B4120000}"/>
    <cellStyle name="60% — акцент5 237 2" xfId="9795" xr:uid="{20910E88-D0A4-4955-AE68-C72A8EA77D2E}"/>
    <cellStyle name="60% — акцент5 238" xfId="4806" xr:uid="{00000000-0005-0000-0000-0000C8120000}"/>
    <cellStyle name="60% — акцент5 238 2" xfId="9815" xr:uid="{8C8C6406-2E1D-4F95-8DB5-463170AF9C56}"/>
    <cellStyle name="60% — акцент5 239" xfId="4826" xr:uid="{00000000-0005-0000-0000-0000DC120000}"/>
    <cellStyle name="60% — акцент5 239 2" xfId="9835" xr:uid="{494BC519-C5D2-4246-BCA7-141BCF7474DA}"/>
    <cellStyle name="60% — акцент5 24" xfId="525" xr:uid="{00000000-0005-0000-0000-00004B0C0000}"/>
    <cellStyle name="60% — акцент5 24 2" xfId="5534" xr:uid="{19DA163D-7620-47B9-A30C-9E634C7AC65E}"/>
    <cellStyle name="60% — акцент5 240" xfId="4846" xr:uid="{00000000-0005-0000-0000-0000F0120000}"/>
    <cellStyle name="60% — акцент5 240 2" xfId="9855" xr:uid="{553DB42E-739B-4C5B-9320-5DF60286E187}"/>
    <cellStyle name="60% — акцент5 241" xfId="4866" xr:uid="{00000000-0005-0000-0000-000004130000}"/>
    <cellStyle name="60% — акцент5 241 2" xfId="9875" xr:uid="{50C609C4-E4AF-4FBF-9E15-DAA76C2F9400}"/>
    <cellStyle name="60% — акцент5 242" xfId="4886" xr:uid="{00000000-0005-0000-0000-000018130000}"/>
    <cellStyle name="60% — акцент5 242 2" xfId="9895" xr:uid="{C5C69F9E-5225-45A8-B9ED-EF82044BACFA}"/>
    <cellStyle name="60% — акцент5 243" xfId="4906" xr:uid="{00000000-0005-0000-0000-00002C130000}"/>
    <cellStyle name="60% — акцент5 243 2" xfId="9915" xr:uid="{5945F438-EFAC-46B4-A56F-DB972573DF0C}"/>
    <cellStyle name="60% — акцент5 244" xfId="4926" xr:uid="{00000000-0005-0000-0000-000040130000}"/>
    <cellStyle name="60% — акцент5 244 2" xfId="9935" xr:uid="{08FA9DD6-1A54-413C-B567-8BBAAABCE459}"/>
    <cellStyle name="60% — акцент5 245" xfId="4946" xr:uid="{00000000-0005-0000-0000-000054130000}"/>
    <cellStyle name="60% — акцент5 245 2" xfId="9955" xr:uid="{07D0F90F-F6A0-43DA-87E6-F54934355F5A}"/>
    <cellStyle name="60% — акцент5 246" xfId="4966" xr:uid="{00000000-0005-0000-0000-000068130000}"/>
    <cellStyle name="60% — акцент5 246 2" xfId="9975" xr:uid="{1D37F7DA-06B6-49F5-9770-B6BF29478DEB}"/>
    <cellStyle name="60% — акцент5 247" xfId="4986" xr:uid="{00000000-0005-0000-0000-00007C130000}"/>
    <cellStyle name="60% — акцент5 247 2" xfId="9995" xr:uid="{31964933-527C-4B03-9366-F7C72B6AD81F}"/>
    <cellStyle name="60% — акцент5 248" xfId="5006" xr:uid="{00000000-0005-0000-0000-000090130000}"/>
    <cellStyle name="60% — акцент5 248 2" xfId="10015" xr:uid="{A5E083FE-80D1-417B-BC17-2BEF3C1032A8}"/>
    <cellStyle name="60% — акцент5 249" xfId="5026" xr:uid="{00000000-0005-0000-0000-0000A4130000}"/>
    <cellStyle name="60% — акцент5 249 2" xfId="10035" xr:uid="{DE249FE9-166E-4E9E-AE65-D4B3AC0C10EE}"/>
    <cellStyle name="60% — акцент5 25" xfId="545" xr:uid="{00000000-0005-0000-0000-00004C0C0000}"/>
    <cellStyle name="60% — акцент5 25 2" xfId="5554" xr:uid="{37060E9F-CC4E-4F60-8ADA-C620CC0651C1}"/>
    <cellStyle name="60% — акцент5 250" xfId="5046" xr:uid="{00000000-0005-0000-0000-0000B8130000}"/>
    <cellStyle name="60% — акцент5 250 2" xfId="10055" xr:uid="{07D1BE83-F816-4831-A63F-4106EE591C89}"/>
    <cellStyle name="60% — акцент5 251" xfId="10075" xr:uid="{F104F9DF-CB8D-4F0C-A0AB-1136AED33D0E}"/>
    <cellStyle name="60% — акцент5 252" xfId="10095" xr:uid="{B2765A2F-9BB0-4E6A-9030-BBA5C3CFA1E6}"/>
    <cellStyle name="60% — акцент5 253" xfId="10115" xr:uid="{A5DBC86B-9C54-41DB-B64E-033B888C71E1}"/>
    <cellStyle name="60% — акцент5 254" xfId="10135" xr:uid="{8344C55E-AEA2-431A-806D-33916BABFD97}"/>
    <cellStyle name="60% — акцент5 255" xfId="10155" xr:uid="{1D7A8A3A-E6DF-4C57-B587-EB59BC071306}"/>
    <cellStyle name="60% — акцент5 256" xfId="10175" xr:uid="{0F16FEC0-CECE-4FDA-9286-09FB951E6A7B}"/>
    <cellStyle name="60% — акцент5 257" xfId="10195" xr:uid="{287DFD7D-48F9-42A9-A7F5-DA3170B45785}"/>
    <cellStyle name="60% — акцент5 258" xfId="10215" xr:uid="{61F65CDE-227E-4A6E-9943-766F609E6881}"/>
    <cellStyle name="60% — акцент5 259" xfId="10235" xr:uid="{2EF85DBC-C8D6-477E-97DD-DCCB2AB0546F}"/>
    <cellStyle name="60% — акцент5 26" xfId="565" xr:uid="{00000000-0005-0000-0000-00004D0C0000}"/>
    <cellStyle name="60% — акцент5 26 2" xfId="5574" xr:uid="{B9F21AFF-F610-4CA8-A725-43BA37814A01}"/>
    <cellStyle name="60% — акцент5 260" xfId="10255" xr:uid="{6781922E-5057-4424-985F-7C2D9B51B4B6}"/>
    <cellStyle name="60% — акцент5 261" xfId="10275" xr:uid="{2C8DCFE8-2C2F-4CED-BDA1-D4247DDD5706}"/>
    <cellStyle name="60% — акцент5 262" xfId="10295" xr:uid="{810CA387-EEBC-43E5-959D-2E5D17243D9D}"/>
    <cellStyle name="60% — акцент5 263" xfId="10315" xr:uid="{E7B6213F-ECEB-4ABB-967C-DBDE65D5B73A}"/>
    <cellStyle name="60% — акцент5 264" xfId="10335" xr:uid="{E5CDC6F1-9E08-41AF-95C7-D6722160F1FA}"/>
    <cellStyle name="60% — акцент5 265" xfId="10355" xr:uid="{7B4F1793-A61E-4BF0-B85B-3DF9F42E3A9E}"/>
    <cellStyle name="60% — акцент5 266" xfId="10375" xr:uid="{1D6F4102-B9E9-4AD6-8632-2D335E5B41A3}"/>
    <cellStyle name="60% — акцент5 267" xfId="10395" xr:uid="{10281215-A8D8-4E04-A993-E583B49EAD5D}"/>
    <cellStyle name="60% — акцент5 268" xfId="10415" xr:uid="{B3ACA91F-61AB-4705-97DF-D1C6F2B4269D}"/>
    <cellStyle name="60% — акцент5 269" xfId="10435" xr:uid="{7BF9A9CF-E577-4312-BCB8-4ACA975D707F}"/>
    <cellStyle name="60% — акцент5 27" xfId="585" xr:uid="{00000000-0005-0000-0000-00004E0C0000}"/>
    <cellStyle name="60% — акцент5 27 2" xfId="5594" xr:uid="{3112D767-08B0-4CC0-A939-DCD42D07BF88}"/>
    <cellStyle name="60% — акцент5 270" xfId="10455" xr:uid="{FCDA5B71-BAEF-4766-933A-0E6640E97D95}"/>
    <cellStyle name="60% — акцент5 271" xfId="10495" xr:uid="{BEB69AF4-A0A8-4B44-AD9E-C31B4E6D9E25}"/>
    <cellStyle name="60% — акцент5 272" xfId="10516" xr:uid="{88F70E4B-4CAD-4FB1-93D6-ECE436C5C5A1}"/>
    <cellStyle name="60% — акцент5 273" xfId="10536" xr:uid="{893F2ABE-FEFC-4017-AF2C-1E74D1398D50}"/>
    <cellStyle name="60% — акцент5 274" xfId="10556" xr:uid="{6A12F18D-822A-4844-8DD2-3FC0EB76433C}"/>
    <cellStyle name="60% — акцент5 275" xfId="10576" xr:uid="{EB0062E6-B8DC-4F70-8116-07D4ABCD09DC}"/>
    <cellStyle name="60% — акцент5 276" xfId="10596" xr:uid="{E4BB90D4-43CE-496B-B7EB-0D00B60FF0A3}"/>
    <cellStyle name="60% — акцент5 277" xfId="10616" xr:uid="{67C8496B-0FD3-4D00-8E7A-706C89118614}"/>
    <cellStyle name="60% — акцент5 278" xfId="10636" xr:uid="{C9C7DE09-037F-4719-937C-CB85B5709A23}"/>
    <cellStyle name="60% — акцент5 279" xfId="10656" xr:uid="{BFC8FB1E-A12D-4053-A7C4-55AD3BADA064}"/>
    <cellStyle name="60% — акцент5 28" xfId="605" xr:uid="{00000000-0005-0000-0000-00004F0C0000}"/>
    <cellStyle name="60% — акцент5 28 2" xfId="5614" xr:uid="{3EE546F6-2122-43F6-A137-1447764AF65C}"/>
    <cellStyle name="60% — акцент5 280" xfId="10676" xr:uid="{ADAA6955-2018-4028-8CBA-7D291C370B00}"/>
    <cellStyle name="60% — акцент5 281" xfId="10696" xr:uid="{6077FAB9-E5A3-4CEF-9B78-A98FDD2D0024}"/>
    <cellStyle name="60% — акцент5 282" xfId="10716" xr:uid="{5EEB1A0B-15CD-4FFD-9140-27232213E44D}"/>
    <cellStyle name="60% — акцент5 283" xfId="10736" xr:uid="{8DC52684-C34E-4AC5-9492-7CA9D0E04BC2}"/>
    <cellStyle name="60% — акцент5 284" xfId="10756" xr:uid="{34413364-E7AC-4AF0-87A1-13300AC08682}"/>
    <cellStyle name="60% — акцент5 285" xfId="10776" xr:uid="{B023303C-D517-45D5-965F-28999B7FC0D7}"/>
    <cellStyle name="60% — акцент5 286" xfId="10796" xr:uid="{436A8507-433E-44E0-84A5-8B5188499926}"/>
    <cellStyle name="60% — акцент5 287" xfId="10816" xr:uid="{E6CC766A-2BA3-484B-B314-BCFE67DFC2A9}"/>
    <cellStyle name="60% — акцент5 288" xfId="10836" xr:uid="{C4302656-DFBB-4DA1-9094-7E84B5B881B9}"/>
    <cellStyle name="60% — акцент5 289" xfId="10856" xr:uid="{8AA6F71B-73E6-426D-8CD9-4A76241CD091}"/>
    <cellStyle name="60% — акцент5 29" xfId="625" xr:uid="{00000000-0005-0000-0000-0000500C0000}"/>
    <cellStyle name="60% — акцент5 29 2" xfId="5634" xr:uid="{9361393E-EB40-47F3-AACC-A5296A9968A9}"/>
    <cellStyle name="60% — акцент5 290" xfId="10876" xr:uid="{8748248B-7794-4A1B-B062-6C4EF28BD087}"/>
    <cellStyle name="60% — акцент5 291" xfId="10896" xr:uid="{CD7D51DE-CFAE-4509-9638-2B824B1BB0D7}"/>
    <cellStyle name="60% — акцент5 292" xfId="10916" xr:uid="{461E2796-F778-44A3-95FD-1258813E7AB3}"/>
    <cellStyle name="60% — акцент5 293" xfId="10936" xr:uid="{E741C956-3B00-4956-8C59-669C8CC42E97}"/>
    <cellStyle name="60% — акцент5 294" xfId="10956" xr:uid="{DB54CC7A-E6E1-4ECE-BCF8-C607DEBA6789}"/>
    <cellStyle name="60% — акцент5 295" xfId="10976" xr:uid="{7399C72C-4EC9-4F2D-928A-996F548F1A86}"/>
    <cellStyle name="60% — акцент5 296" xfId="10996" xr:uid="{CD01653A-F49B-4A78-A51F-CE7E88BF2855}"/>
    <cellStyle name="60% — акцент5 297" xfId="11016" xr:uid="{AD00793B-36F7-4373-8B15-0FC5125A5FAE}"/>
    <cellStyle name="60% — акцент5 298" xfId="11036" xr:uid="{8CAECA1B-DB0B-4469-89BE-7399DCA74FA9}"/>
    <cellStyle name="60% — акцент5 299" xfId="11056" xr:uid="{9D0F2636-3425-44AD-9CD2-4CBBB786F23A}"/>
    <cellStyle name="60% — акцент5 3" xfId="105" xr:uid="{00000000-0005-0000-0000-0000510C0000}"/>
    <cellStyle name="60% — акцент5 3 2" xfId="5114" xr:uid="{0B929E9B-E5D0-4C18-B811-DC71DDAF9277}"/>
    <cellStyle name="60% — акцент5 30" xfId="645" xr:uid="{00000000-0005-0000-0000-0000520C0000}"/>
    <cellStyle name="60% — акцент5 30 2" xfId="5654" xr:uid="{406580E1-EC82-4B2A-9A25-DCBA6D21AFB2}"/>
    <cellStyle name="60% — акцент5 300" xfId="11076" xr:uid="{40291634-796D-483D-9D9F-79A92B9250FC}"/>
    <cellStyle name="60% — акцент5 301" xfId="11096" xr:uid="{0E23FC9D-3F37-4068-BD90-332EF7E4B629}"/>
    <cellStyle name="60% — акцент5 302" xfId="11116" xr:uid="{61869755-03F9-424D-AEAF-7125F5577DFF}"/>
    <cellStyle name="60% — акцент5 303" xfId="11136" xr:uid="{7ECE621C-8DAA-44F0-8F83-9FB6CB62ADF5}"/>
    <cellStyle name="60% — акцент5 304" xfId="11156" xr:uid="{6C49DDCB-0257-45FE-A1AF-BE90E7B88855}"/>
    <cellStyle name="60% — акцент5 305" xfId="11176" xr:uid="{B0BF9D30-A538-44A7-8B06-18CAFF1B0899}"/>
    <cellStyle name="60% — акцент5 306" xfId="11196" xr:uid="{361319C5-07AD-4F11-8686-806B3D61633A}"/>
    <cellStyle name="60% — акцент5 307" xfId="11216" xr:uid="{8E19641C-849D-4796-B816-CDBE787D0F12}"/>
    <cellStyle name="60% — акцент5 308" xfId="11236" xr:uid="{0766E8D2-783F-4EC5-B3F0-8F84B5852785}"/>
    <cellStyle name="60% — акцент5 309" xfId="11256" xr:uid="{87DF4E64-F47F-4579-902F-6443AD97B0BB}"/>
    <cellStyle name="60% — акцент5 31" xfId="665" xr:uid="{00000000-0005-0000-0000-0000530C0000}"/>
    <cellStyle name="60% — акцент5 31 2" xfId="5674" xr:uid="{9EC289DF-5739-46E0-BB1A-8B071AB70715}"/>
    <cellStyle name="60% — акцент5 310" xfId="11276" xr:uid="{35F820CF-8145-4180-9E72-DCA0FA1861D8}"/>
    <cellStyle name="60% — акцент5 311" xfId="11296" xr:uid="{62E3DEFF-E2E6-442B-A034-400CE26C2C77}"/>
    <cellStyle name="60% — акцент5 312" xfId="11316" xr:uid="{BE26CCF9-F0B7-4D34-99C2-E7E163AD1ABC}"/>
    <cellStyle name="60% — акцент5 313" xfId="11336" xr:uid="{DF5FBB31-5EDE-456D-B32C-5565A87EBEE0}"/>
    <cellStyle name="60% — акцент5 314" xfId="11356" xr:uid="{66187FEB-9A9E-40AB-8912-67F05BE26D5B}"/>
    <cellStyle name="60% — акцент5 315" xfId="11376" xr:uid="{12317AA6-B731-4F7A-A6F6-AFB2A7C0B41A}"/>
    <cellStyle name="60% — акцент5 316" xfId="11396" xr:uid="{8336B6ED-E2FF-4AA4-BCD4-884D01B68BEC}"/>
    <cellStyle name="60% — акцент5 317" xfId="11416" xr:uid="{D9AF64A5-E4A5-45DA-AFBE-BE62E930676D}"/>
    <cellStyle name="60% — акцент5 318" xfId="11436" xr:uid="{A7F06219-D9BC-4837-82CD-172036706178}"/>
    <cellStyle name="60% — акцент5 319" xfId="11456" xr:uid="{E11C907D-C99E-4992-B9D5-43039D8DC02F}"/>
    <cellStyle name="60% — акцент5 32" xfId="685" xr:uid="{00000000-0005-0000-0000-0000540C0000}"/>
    <cellStyle name="60% — акцент5 32 2" xfId="5694" xr:uid="{E529D3C9-D7EF-4F8A-9F71-07C7C2A21F2D}"/>
    <cellStyle name="60% — акцент5 320" xfId="11476" xr:uid="{29E35E2D-DFF5-47CA-87A2-9547D07E22F7}"/>
    <cellStyle name="60% — акцент5 321" xfId="11496" xr:uid="{32010FCC-15C8-46A3-BF91-6582C8C31B79}"/>
    <cellStyle name="60% — акцент5 322" xfId="11516" xr:uid="{76ACF1C7-E08F-477A-B964-A526C2DD6677}"/>
    <cellStyle name="60% — акцент5 323" xfId="11536" xr:uid="{5901EF0A-5289-4CBC-9723-BFAD4317A540}"/>
    <cellStyle name="60% — акцент5 324" xfId="11556" xr:uid="{AF614E12-94E9-4224-B83F-FD619D05AF30}"/>
    <cellStyle name="60% — акцент5 325" xfId="11576" xr:uid="{FAB16925-D943-452C-8ACB-C03CE68891B6}"/>
    <cellStyle name="60% — акцент5 326" xfId="11596" xr:uid="{B7393E84-9789-4305-A741-79124DB7E21D}"/>
    <cellStyle name="60% — акцент5 327" xfId="11616" xr:uid="{9F139FA5-7E10-432F-A54A-A389250E11FC}"/>
    <cellStyle name="60% — акцент5 328" xfId="11636" xr:uid="{8BD6FEF7-F014-45DE-81BC-22B8318AB570}"/>
    <cellStyle name="60% — акцент5 329" xfId="11656" xr:uid="{1C63ECBD-ED00-4458-9C9F-8BAC17690EDB}"/>
    <cellStyle name="60% — акцент5 33" xfId="705" xr:uid="{00000000-0005-0000-0000-0000550C0000}"/>
    <cellStyle name="60% — акцент5 33 2" xfId="5714" xr:uid="{3F2048A7-FD5D-40FC-9F55-5FAE721B9F37}"/>
    <cellStyle name="60% — акцент5 330" xfId="11676" xr:uid="{1ACD6B65-9F39-429A-973B-90280ADED08B}"/>
    <cellStyle name="60% — акцент5 331" xfId="11696" xr:uid="{489A0CCA-46E3-4025-A33E-BAAAC3A0D7CD}"/>
    <cellStyle name="60% — акцент5 332" xfId="11716" xr:uid="{9A505E66-E914-42FC-875F-37BD930AD970}"/>
    <cellStyle name="60% — акцент5 333" xfId="11736" xr:uid="{7FF2BD99-C1FF-4821-ACD0-CE865DC18A38}"/>
    <cellStyle name="60% — акцент5 334" xfId="11756" xr:uid="{7D69D6F4-60E1-4C39-AF7C-FD27CA50DD1D}"/>
    <cellStyle name="60% — акцент5 335" xfId="11776" xr:uid="{5DE3EC53-51AD-4808-A4C2-4871998DE4D4}"/>
    <cellStyle name="60% — акцент5 336" xfId="11796" xr:uid="{3AFDF06F-77EC-4B70-A6A3-7F690357249C}"/>
    <cellStyle name="60% — акцент5 337" xfId="11816" xr:uid="{0E4F0FAF-5700-4E34-9D21-36F175CAD51D}"/>
    <cellStyle name="60% — акцент5 338" xfId="11836" xr:uid="{AB3B6685-5E8E-48E3-8E24-586D2DA611DB}"/>
    <cellStyle name="60% — акцент5 339" xfId="11856" xr:uid="{8479CCE2-5958-4431-ABC0-E60C94577177}"/>
    <cellStyle name="60% — акцент5 34" xfId="725" xr:uid="{00000000-0005-0000-0000-0000560C0000}"/>
    <cellStyle name="60% — акцент5 34 2" xfId="5734" xr:uid="{EF175BE5-EE98-445D-8F75-C7A043885C11}"/>
    <cellStyle name="60% — акцент5 340" xfId="11876" xr:uid="{1372E9A9-D57C-4CD4-9113-90C9D10AC9A3}"/>
    <cellStyle name="60% — акцент5 341" xfId="11896" xr:uid="{FA64CED7-058F-4101-A81F-5EAFB4F02319}"/>
    <cellStyle name="60% — акцент5 342" xfId="11916" xr:uid="{2DF6372E-3AB5-45A4-9E63-E12F0784A498}"/>
    <cellStyle name="60% — акцент5 343" xfId="11936" xr:uid="{BB2E561B-6B45-48F5-850D-BDAB4123599A}"/>
    <cellStyle name="60% — акцент5 344" xfId="11956" xr:uid="{8594C7C2-1758-4E79-A930-E681CB2EBCA6}"/>
    <cellStyle name="60% — акцент5 345" xfId="11976" xr:uid="{2B1FA36E-CEA9-482F-B0C8-7D6217A946EA}"/>
    <cellStyle name="60% — акцент5 346" xfId="11996" xr:uid="{E4C34CE5-DB6B-4E06-984B-9AA488C6AB00}"/>
    <cellStyle name="60% — акцент5 347" xfId="12016" xr:uid="{93160523-284E-4354-B659-C07235961721}"/>
    <cellStyle name="60% — акцент5 348" xfId="12036" xr:uid="{C5262256-AB56-46AF-9277-25CDD87663E2}"/>
    <cellStyle name="60% — акцент5 349" xfId="12056" xr:uid="{3B066EA3-478C-4C5B-927D-0E425D800DC3}"/>
    <cellStyle name="60% — акцент5 35" xfId="745" xr:uid="{00000000-0005-0000-0000-0000570C0000}"/>
    <cellStyle name="60% — акцент5 35 2" xfId="5754" xr:uid="{AA2310EF-CC27-47FE-A6DB-7A2FA4BA6FA8}"/>
    <cellStyle name="60% — акцент5 350" xfId="12076" xr:uid="{8711368A-A3CD-4E6A-80A6-F2FCA518178E}"/>
    <cellStyle name="60% — акцент5 351" xfId="12096" xr:uid="{01DA4D04-D0A5-4817-A7E6-ABCB9002FDCF}"/>
    <cellStyle name="60% — акцент5 352" xfId="12116" xr:uid="{91A63EA9-20AE-4731-9FB1-63A6D88457B9}"/>
    <cellStyle name="60% — акцент5 353" xfId="12136" xr:uid="{1983FFA2-B0AE-4C07-96DA-D5C74CE416CC}"/>
    <cellStyle name="60% — акцент5 354" xfId="12156" xr:uid="{B8E0E464-CC57-47E5-AF9F-F20A13ED5B3F}"/>
    <cellStyle name="60% — акцент5 355" xfId="12176" xr:uid="{E7AB945C-6661-49ED-AD6C-092B4CF608B4}"/>
    <cellStyle name="60% — акцент5 356" xfId="12196" xr:uid="{0E17165A-FFD6-4B55-A3EB-963F60E4AF81}"/>
    <cellStyle name="60% — акцент5 357" xfId="12216" xr:uid="{48554EB6-376C-4FE8-B249-544A8976657D}"/>
    <cellStyle name="60% — акцент5 358" xfId="12236" xr:uid="{92DE5FDD-373E-4A45-BC0E-7ECF9EA1E4DC}"/>
    <cellStyle name="60% — акцент5 359" xfId="12256" xr:uid="{17A12B7E-2A9D-4F59-ABEB-D5CA06306930}"/>
    <cellStyle name="60% — акцент5 36" xfId="765" xr:uid="{00000000-0005-0000-0000-0000580C0000}"/>
    <cellStyle name="60% — акцент5 36 2" xfId="5774" xr:uid="{9F074BD8-A1B8-4835-ABB4-7272822E4EBF}"/>
    <cellStyle name="60% — акцент5 360" xfId="12276" xr:uid="{C8F78761-7620-4CE5-B979-CC33DEB89208}"/>
    <cellStyle name="60% — акцент5 361" xfId="12296" xr:uid="{20F0F782-6636-43F6-827E-CAEC756950BB}"/>
    <cellStyle name="60% — акцент5 362" xfId="12316" xr:uid="{4841C4B2-D746-49EF-A84D-A96353BE53CB}"/>
    <cellStyle name="60% — акцент5 363" xfId="12336" xr:uid="{A9628065-644A-4F77-A966-BBBFE827AAD0}"/>
    <cellStyle name="60% — акцент5 364" xfId="12356" xr:uid="{B5EB6A5E-8DD3-43D8-930B-2C7DB077CB0F}"/>
    <cellStyle name="60% — акцент5 365" xfId="12376" xr:uid="{C1C6EDAF-7530-4D68-85D1-F99331FEC107}"/>
    <cellStyle name="60% — акцент5 366" xfId="5082" xr:uid="{03CD5D70-B9E3-48BA-95F5-92B406FC3068}"/>
    <cellStyle name="60% — акцент5 37" xfId="785" xr:uid="{00000000-0005-0000-0000-0000590C0000}"/>
    <cellStyle name="60% — акцент5 37 2" xfId="5794" xr:uid="{98B418EE-25A8-4D5E-A95E-46716464BF07}"/>
    <cellStyle name="60% — акцент5 38" xfId="805" xr:uid="{00000000-0005-0000-0000-00005A0C0000}"/>
    <cellStyle name="60% — акцент5 38 2" xfId="5814" xr:uid="{69672313-76BE-401C-9130-A7974AE715BB}"/>
    <cellStyle name="60% — акцент5 39" xfId="825" xr:uid="{00000000-0005-0000-0000-00005B0C0000}"/>
    <cellStyle name="60% — акцент5 39 2" xfId="5834" xr:uid="{C7F08B1F-A385-41DA-A67E-A1CC0AA97C5A}"/>
    <cellStyle name="60% — акцент5 4" xfId="125" xr:uid="{00000000-0005-0000-0000-00005C0C0000}"/>
    <cellStyle name="60% — акцент5 4 2" xfId="5134" xr:uid="{D70045B5-6783-4397-8EB4-8CC92F440A7F}"/>
    <cellStyle name="60% — акцент5 40" xfId="845" xr:uid="{00000000-0005-0000-0000-00005D0C0000}"/>
    <cellStyle name="60% — акцент5 40 2" xfId="5854" xr:uid="{628897A5-A660-4840-B30C-47E0D7FAD42C}"/>
    <cellStyle name="60% — акцент5 41" xfId="865" xr:uid="{00000000-0005-0000-0000-00005E0C0000}"/>
    <cellStyle name="60% — акцент5 41 2" xfId="5874" xr:uid="{BA232B8A-E97C-4D02-A079-DFD17BA94609}"/>
    <cellStyle name="60% — акцент5 42" xfId="885" xr:uid="{00000000-0005-0000-0000-00005F0C0000}"/>
    <cellStyle name="60% — акцент5 42 2" xfId="5894" xr:uid="{EA814D5E-0725-415A-9554-C5783E40C5C9}"/>
    <cellStyle name="60% — акцент5 43" xfId="905" xr:uid="{00000000-0005-0000-0000-0000600C0000}"/>
    <cellStyle name="60% — акцент5 43 2" xfId="5914" xr:uid="{B5B292BB-2AFD-4E0F-9BE4-B2998CE82F15}"/>
    <cellStyle name="60% — акцент5 44" xfId="925" xr:uid="{00000000-0005-0000-0000-0000610C0000}"/>
    <cellStyle name="60% — акцент5 44 2" xfId="5934" xr:uid="{6D19ABD7-60C9-45E4-8361-D7A54FC14C3A}"/>
    <cellStyle name="60% — акцент5 45" xfId="945" xr:uid="{00000000-0005-0000-0000-0000620C0000}"/>
    <cellStyle name="60% — акцент5 45 2" xfId="5954" xr:uid="{A607AFB1-5470-41FC-AE4C-55A398405D70}"/>
    <cellStyle name="60% — акцент5 46" xfId="965" xr:uid="{00000000-0005-0000-0000-0000630C0000}"/>
    <cellStyle name="60% — акцент5 46 2" xfId="5974" xr:uid="{4DE0B489-2F17-49F2-8BCA-9EEB96F42750}"/>
    <cellStyle name="60% — акцент5 47" xfId="985" xr:uid="{00000000-0005-0000-0000-0000640C0000}"/>
    <cellStyle name="60% — акцент5 47 2" xfId="5994" xr:uid="{F9AFBE77-6417-4E99-87AB-28C27D20CB8A}"/>
    <cellStyle name="60% — акцент5 48" xfId="1005" xr:uid="{00000000-0005-0000-0000-0000650C0000}"/>
    <cellStyle name="60% — акцент5 48 2" xfId="6014" xr:uid="{893AE99A-3418-4779-BC8A-4173AE0BA00A}"/>
    <cellStyle name="60% — акцент5 49" xfId="1025" xr:uid="{00000000-0005-0000-0000-0000660C0000}"/>
    <cellStyle name="60% — акцент5 49 2" xfId="6034" xr:uid="{E1E175CC-E7FD-4509-94F6-F663664DAEA6}"/>
    <cellStyle name="60% — акцент5 5" xfId="145" xr:uid="{00000000-0005-0000-0000-0000670C0000}"/>
    <cellStyle name="60% — акцент5 5 2" xfId="5154" xr:uid="{457D8CF4-67F7-4032-A5C6-A6D1B232C767}"/>
    <cellStyle name="60% — акцент5 50" xfId="1045" xr:uid="{00000000-0005-0000-0000-0000680C0000}"/>
    <cellStyle name="60% — акцент5 50 2" xfId="6054" xr:uid="{7AB87A31-2ABB-48D0-99F4-3B083AA550A8}"/>
    <cellStyle name="60% — акцент5 51" xfId="1065" xr:uid="{00000000-0005-0000-0000-0000690C0000}"/>
    <cellStyle name="60% — акцент5 51 2" xfId="6074" xr:uid="{0989AC2E-0D84-4AF9-9CCE-CB638BD010DA}"/>
    <cellStyle name="60% — акцент5 52" xfId="1085" xr:uid="{00000000-0005-0000-0000-00006A0C0000}"/>
    <cellStyle name="60% — акцент5 52 2" xfId="6094" xr:uid="{5B196D32-71D7-4C1B-B558-A33D60EDE770}"/>
    <cellStyle name="60% — акцент5 53" xfId="1105" xr:uid="{00000000-0005-0000-0000-00006B0C0000}"/>
    <cellStyle name="60% — акцент5 53 2" xfId="6114" xr:uid="{10B29BAB-508F-4F9C-9603-FD18CFCD484E}"/>
    <cellStyle name="60% — акцент5 54" xfId="1125" xr:uid="{00000000-0005-0000-0000-00006C0C0000}"/>
    <cellStyle name="60% — акцент5 54 2" xfId="6134" xr:uid="{171A9F65-BBAB-4CA0-BC04-ECAF4E985054}"/>
    <cellStyle name="60% — акцент5 55" xfId="1145" xr:uid="{00000000-0005-0000-0000-00006D0C0000}"/>
    <cellStyle name="60% — акцент5 55 2" xfId="6154" xr:uid="{E0440D9F-D8CC-4E9E-9976-5FB29A0CB37F}"/>
    <cellStyle name="60% — акцент5 56" xfId="1165" xr:uid="{00000000-0005-0000-0000-00006E0C0000}"/>
    <cellStyle name="60% — акцент5 56 2" xfId="6174" xr:uid="{4FC15D85-0ED0-4403-9F1C-1C9EADB85178}"/>
    <cellStyle name="60% — акцент5 57" xfId="1185" xr:uid="{00000000-0005-0000-0000-00006F0C0000}"/>
    <cellStyle name="60% — акцент5 57 2" xfId="6194" xr:uid="{A4E33E24-8679-4771-A09C-1747A169CC12}"/>
    <cellStyle name="60% — акцент5 58" xfId="1205" xr:uid="{00000000-0005-0000-0000-0000700C0000}"/>
    <cellStyle name="60% — акцент5 58 2" xfId="6214" xr:uid="{7A8CA0C4-FBAE-449D-8AEC-FF6B60CF0B12}"/>
    <cellStyle name="60% — акцент5 59" xfId="1225" xr:uid="{00000000-0005-0000-0000-0000710C0000}"/>
    <cellStyle name="60% — акцент5 59 2" xfId="6234" xr:uid="{11AF38DC-1AA5-40A9-8F5D-7B36678CF134}"/>
    <cellStyle name="60% — акцент5 6" xfId="165" xr:uid="{00000000-0005-0000-0000-0000720C0000}"/>
    <cellStyle name="60% — акцент5 6 2" xfId="5174" xr:uid="{C1247929-2ACC-4ADD-97FA-CA6F806A6B72}"/>
    <cellStyle name="60% — акцент5 60" xfId="1245" xr:uid="{00000000-0005-0000-0000-0000730C0000}"/>
    <cellStyle name="60% — акцент5 60 2" xfId="6254" xr:uid="{ECA5BE24-1C3A-46F3-A8F1-98C89E4CFED6}"/>
    <cellStyle name="60% — акцент5 61" xfId="1265" xr:uid="{00000000-0005-0000-0000-0000740C0000}"/>
    <cellStyle name="60% — акцент5 61 2" xfId="6274" xr:uid="{1F359E94-852A-4F8C-922F-F038263D9924}"/>
    <cellStyle name="60% — акцент5 62" xfId="1285" xr:uid="{00000000-0005-0000-0000-0000750C0000}"/>
    <cellStyle name="60% — акцент5 62 2" xfId="6294" xr:uid="{9F37AB9E-1E99-4875-B557-79AE3B7E9C03}"/>
    <cellStyle name="60% — акцент5 63" xfId="1305" xr:uid="{00000000-0005-0000-0000-0000760C0000}"/>
    <cellStyle name="60% — акцент5 63 2" xfId="6314" xr:uid="{F0FA0A45-F6FC-4619-B601-F3211B86829B}"/>
    <cellStyle name="60% — акцент5 64" xfId="1325" xr:uid="{00000000-0005-0000-0000-0000770C0000}"/>
    <cellStyle name="60% — акцент5 64 2" xfId="6334" xr:uid="{BD53A046-B32A-4B0E-AFC8-626F67307E25}"/>
    <cellStyle name="60% — акцент5 65" xfId="1345" xr:uid="{00000000-0005-0000-0000-0000780C0000}"/>
    <cellStyle name="60% — акцент5 65 2" xfId="6354" xr:uid="{202A6E28-3AFF-4B93-8BE6-71442D1ED909}"/>
    <cellStyle name="60% — акцент5 66" xfId="1365" xr:uid="{00000000-0005-0000-0000-0000790C0000}"/>
    <cellStyle name="60% — акцент5 66 2" xfId="6374" xr:uid="{33A63A27-4BC5-4521-922A-6E1B35D9FE71}"/>
    <cellStyle name="60% — акцент5 67" xfId="1385" xr:uid="{00000000-0005-0000-0000-00007A0C0000}"/>
    <cellStyle name="60% — акцент5 67 2" xfId="6394" xr:uid="{CA9354A5-2D46-40B7-B328-0B32C5607ECF}"/>
    <cellStyle name="60% — акцент5 68" xfId="1405" xr:uid="{00000000-0005-0000-0000-00007B0C0000}"/>
    <cellStyle name="60% — акцент5 68 2" xfId="6414" xr:uid="{F28F8757-CBC2-4B76-A0AD-033FE3F188E5}"/>
    <cellStyle name="60% — акцент5 69" xfId="1425" xr:uid="{00000000-0005-0000-0000-00007C0C0000}"/>
    <cellStyle name="60% — акцент5 69 2" xfId="6434" xr:uid="{87911572-F478-4986-95FF-529A6DE7811A}"/>
    <cellStyle name="60% — акцент5 7" xfId="185" xr:uid="{00000000-0005-0000-0000-00007D0C0000}"/>
    <cellStyle name="60% — акцент5 7 2" xfId="5194" xr:uid="{16ECED8A-2E8C-4579-BC88-79C6471888D4}"/>
    <cellStyle name="60% — акцент5 70" xfId="1445" xr:uid="{00000000-0005-0000-0000-00007E0C0000}"/>
    <cellStyle name="60% — акцент5 70 2" xfId="6454" xr:uid="{D2BCC0D5-3A33-48FD-8591-CCE20981E98C}"/>
    <cellStyle name="60% — акцент5 71" xfId="1465" xr:uid="{00000000-0005-0000-0000-00007F0C0000}"/>
    <cellStyle name="60% — акцент5 71 2" xfId="6474" xr:uid="{3669BB2A-00D4-4A68-B6B5-AC4BAFDF44D4}"/>
    <cellStyle name="60% — акцент5 72" xfId="1485" xr:uid="{00000000-0005-0000-0000-0000800C0000}"/>
    <cellStyle name="60% — акцент5 72 2" xfId="6494" xr:uid="{89F838CA-2FFC-4D3F-831F-9DC30C77D6BA}"/>
    <cellStyle name="60% — акцент5 73" xfId="1505" xr:uid="{00000000-0005-0000-0000-0000810C0000}"/>
    <cellStyle name="60% — акцент5 73 2" xfId="6514" xr:uid="{8650366E-52CC-403C-84C2-90C24E5F0289}"/>
    <cellStyle name="60% — акцент5 74" xfId="1525" xr:uid="{00000000-0005-0000-0000-0000820C0000}"/>
    <cellStyle name="60% — акцент5 74 2" xfId="6534" xr:uid="{0742E441-C621-4CC8-A3B7-7ECEDB719E5B}"/>
    <cellStyle name="60% — акцент5 75" xfId="1545" xr:uid="{00000000-0005-0000-0000-0000830C0000}"/>
    <cellStyle name="60% — акцент5 75 2" xfId="6554" xr:uid="{7FFA1624-5977-4958-88A2-0419F51E91A0}"/>
    <cellStyle name="60% — акцент5 76" xfId="1565" xr:uid="{00000000-0005-0000-0000-0000840C0000}"/>
    <cellStyle name="60% — акцент5 76 2" xfId="6574" xr:uid="{9ED2C80E-509A-4367-92CF-A8B2C7488360}"/>
    <cellStyle name="60% — акцент5 77" xfId="1585" xr:uid="{00000000-0005-0000-0000-0000850C0000}"/>
    <cellStyle name="60% — акцент5 77 2" xfId="6594" xr:uid="{01E50CC9-2E25-49E0-9874-E65A510C62EE}"/>
    <cellStyle name="60% — акцент5 78" xfId="1605" xr:uid="{00000000-0005-0000-0000-0000860C0000}"/>
    <cellStyle name="60% — акцент5 78 2" xfId="6614" xr:uid="{7091822A-7C10-4CA2-8E42-5FDFCB18EC7A}"/>
    <cellStyle name="60% — акцент5 79" xfId="1625" xr:uid="{00000000-0005-0000-0000-0000870C0000}"/>
    <cellStyle name="60% — акцент5 79 2" xfId="6634" xr:uid="{06273B10-B2E8-4A36-9A02-F3168C281750}"/>
    <cellStyle name="60% — акцент5 8" xfId="205" xr:uid="{00000000-0005-0000-0000-0000880C0000}"/>
    <cellStyle name="60% — акцент5 8 2" xfId="5214" xr:uid="{56248C7F-A35D-425D-A581-BDF6EC1627F7}"/>
    <cellStyle name="60% — акцент5 80" xfId="1645" xr:uid="{00000000-0005-0000-0000-0000890C0000}"/>
    <cellStyle name="60% — акцент5 80 2" xfId="6654" xr:uid="{BFC4CA9C-3032-4D7E-8BBB-606C351FE48E}"/>
    <cellStyle name="60% — акцент5 81" xfId="1665" xr:uid="{00000000-0005-0000-0000-00008A0C0000}"/>
    <cellStyle name="60% — акцент5 81 2" xfId="6674" xr:uid="{A452FC38-4C8F-4E2D-ADE7-41638F8FDA09}"/>
    <cellStyle name="60% — акцент5 82" xfId="1685" xr:uid="{00000000-0005-0000-0000-00008B0C0000}"/>
    <cellStyle name="60% — акцент5 82 2" xfId="6694" xr:uid="{857404A9-65A5-42F7-ACBD-A764FA38AD53}"/>
    <cellStyle name="60% — акцент5 83" xfId="1705" xr:uid="{00000000-0005-0000-0000-00008C0C0000}"/>
    <cellStyle name="60% — акцент5 83 2" xfId="6714" xr:uid="{0CB995D9-84F6-4284-BD98-D54EECED8681}"/>
    <cellStyle name="60% — акцент5 84" xfId="1725" xr:uid="{00000000-0005-0000-0000-00008D0C0000}"/>
    <cellStyle name="60% — акцент5 84 2" xfId="6734" xr:uid="{EC23B70D-AB24-4ABA-BE18-A10BC2DFAA34}"/>
    <cellStyle name="60% — акцент5 85" xfId="1745" xr:uid="{00000000-0005-0000-0000-00008E0C0000}"/>
    <cellStyle name="60% — акцент5 85 2" xfId="6754" xr:uid="{4F84F7FE-E17E-476B-BD3D-0B53AC27A2B5}"/>
    <cellStyle name="60% — акцент5 86" xfId="1765" xr:uid="{00000000-0005-0000-0000-00008F0C0000}"/>
    <cellStyle name="60% — акцент5 86 2" xfId="6774" xr:uid="{DF6D4B10-B419-4830-9ACF-C281CF727A49}"/>
    <cellStyle name="60% — акцент5 87" xfId="1785" xr:uid="{00000000-0005-0000-0000-0000900C0000}"/>
    <cellStyle name="60% — акцент5 87 2" xfId="6794" xr:uid="{73A587AD-5FFE-413C-8F18-B9270DE72554}"/>
    <cellStyle name="60% — акцент5 88" xfId="1805" xr:uid="{00000000-0005-0000-0000-0000910C0000}"/>
    <cellStyle name="60% — акцент5 88 2" xfId="6814" xr:uid="{5E9E4061-DDB4-4C00-9D29-9FFBC22554CA}"/>
    <cellStyle name="60% — акцент5 89" xfId="1825" xr:uid="{00000000-0005-0000-0000-0000920C0000}"/>
    <cellStyle name="60% — акцент5 89 2" xfId="6834" xr:uid="{9626A9B9-97F2-47ED-AA98-BCD6D3A12296}"/>
    <cellStyle name="60% — акцент5 9" xfId="225" xr:uid="{00000000-0005-0000-0000-0000930C0000}"/>
    <cellStyle name="60% — акцент5 9 2" xfId="5234" xr:uid="{1002A212-F14C-4C1F-942E-FB1D1EEBC8DF}"/>
    <cellStyle name="60% — акцент5 90" xfId="1845" xr:uid="{00000000-0005-0000-0000-0000940C0000}"/>
    <cellStyle name="60% — акцент5 90 2" xfId="6854" xr:uid="{4AD9479F-578D-492F-A6A6-3DE3FF3D0C34}"/>
    <cellStyle name="60% — акцент5 91" xfId="1865" xr:uid="{00000000-0005-0000-0000-0000950C0000}"/>
    <cellStyle name="60% — акцент5 91 2" xfId="6874" xr:uid="{27151B02-D64E-4F5F-84D4-9082C033584F}"/>
    <cellStyle name="60% — акцент5 92" xfId="1885" xr:uid="{00000000-0005-0000-0000-0000960C0000}"/>
    <cellStyle name="60% — акцент5 92 2" xfId="6894" xr:uid="{EEF498AA-5F4C-4E5F-B081-3CBEB0351CDE}"/>
    <cellStyle name="60% — акцент5 93" xfId="1905" xr:uid="{00000000-0005-0000-0000-0000970C0000}"/>
    <cellStyle name="60% — акцент5 93 2" xfId="6914" xr:uid="{1B6F263B-81B7-4D5A-AD07-690879406B15}"/>
    <cellStyle name="60% — акцент5 94" xfId="1925" xr:uid="{00000000-0005-0000-0000-0000980C0000}"/>
    <cellStyle name="60% — акцент5 94 2" xfId="6934" xr:uid="{C78E726F-4803-4802-8C05-CA646E3792DA}"/>
    <cellStyle name="60% — акцент5 95" xfId="1945" xr:uid="{00000000-0005-0000-0000-0000990C0000}"/>
    <cellStyle name="60% — акцент5 95 2" xfId="6954" xr:uid="{0701964B-7B6C-4679-84FE-E33F8D3BCC01}"/>
    <cellStyle name="60% — акцент5 96" xfId="1965" xr:uid="{00000000-0005-0000-0000-00009A0C0000}"/>
    <cellStyle name="60% — акцент5 96 2" xfId="6974" xr:uid="{5256EFAC-0B99-4DCB-97C2-E55320E70492}"/>
    <cellStyle name="60% — акцент5 97" xfId="1985" xr:uid="{00000000-0005-0000-0000-00009B0C0000}"/>
    <cellStyle name="60% — акцент5 97 2" xfId="6994" xr:uid="{5DFAAD60-A48D-47D1-BADA-CECFC4A05F99}"/>
    <cellStyle name="60% — акцент5 98" xfId="2005" xr:uid="{00000000-0005-0000-0000-00009C0C0000}"/>
    <cellStyle name="60% — акцент5 98 2" xfId="7014" xr:uid="{99103CF5-D767-4244-AD93-8CB28CAF312F}"/>
    <cellStyle name="60% — акцент5 99" xfId="2025" xr:uid="{00000000-0005-0000-0000-00009D0C0000}"/>
    <cellStyle name="60% — акцент5 99 2" xfId="7034" xr:uid="{5064D128-110F-4A76-A169-5E705BB1C6CF}"/>
    <cellStyle name="60% — акцент6" xfId="18" builtinId="52" customBuiltin="1"/>
    <cellStyle name="60% — акцент6 10" xfId="248" xr:uid="{00000000-0005-0000-0000-00009F0C0000}"/>
    <cellStyle name="60% — акцент6 10 2" xfId="5257" xr:uid="{08D08344-3BEB-4607-A565-48BA8E55E9D8}"/>
    <cellStyle name="60% — акцент6 100" xfId="2048" xr:uid="{00000000-0005-0000-0000-0000A00C0000}"/>
    <cellStyle name="60% — акцент6 100 2" xfId="7057" xr:uid="{4D7E6B25-2FD9-4FA5-A474-00819DFD4111}"/>
    <cellStyle name="60% — акцент6 101" xfId="2068" xr:uid="{00000000-0005-0000-0000-0000A10C0000}"/>
    <cellStyle name="60% — акцент6 101 2" xfId="7077" xr:uid="{F6D71CDF-9936-4E5D-A548-A31CF1DC292C}"/>
    <cellStyle name="60% — акцент6 102" xfId="2088" xr:uid="{00000000-0005-0000-0000-0000A20C0000}"/>
    <cellStyle name="60% — акцент6 102 2" xfId="7097" xr:uid="{53825B55-4482-40C9-A8EF-DB44E0AB087F}"/>
    <cellStyle name="60% — акцент6 103" xfId="2108" xr:uid="{00000000-0005-0000-0000-0000A30C0000}"/>
    <cellStyle name="60% — акцент6 103 2" xfId="7117" xr:uid="{E93E5463-0FE2-47D4-8A8A-C5B92FD94826}"/>
    <cellStyle name="60% — акцент6 104" xfId="2128" xr:uid="{00000000-0005-0000-0000-0000A40C0000}"/>
    <cellStyle name="60% — акцент6 104 2" xfId="7137" xr:uid="{86263A0D-4017-4CB3-8447-EE3614EE825F}"/>
    <cellStyle name="60% — акцент6 105" xfId="2148" xr:uid="{00000000-0005-0000-0000-0000A50C0000}"/>
    <cellStyle name="60% — акцент6 105 2" xfId="7157" xr:uid="{53D3504E-3474-4D45-A981-D6C710140BED}"/>
    <cellStyle name="60% — акцент6 106" xfId="2168" xr:uid="{00000000-0005-0000-0000-0000A60C0000}"/>
    <cellStyle name="60% — акцент6 106 2" xfId="7177" xr:uid="{C338F7F4-D992-48D5-9C57-3A49231A0F56}"/>
    <cellStyle name="60% — акцент6 107" xfId="2188" xr:uid="{00000000-0005-0000-0000-0000A70C0000}"/>
    <cellStyle name="60% — акцент6 107 2" xfId="7197" xr:uid="{45461075-337D-48F8-A37F-563315A1F88F}"/>
    <cellStyle name="60% — акцент6 108" xfId="2208" xr:uid="{00000000-0005-0000-0000-0000A80C0000}"/>
    <cellStyle name="60% — акцент6 108 2" xfId="7217" xr:uid="{F4E3A70E-375E-4510-A02F-9431CA49B360}"/>
    <cellStyle name="60% — акцент6 109" xfId="2228" xr:uid="{00000000-0005-0000-0000-0000A90C0000}"/>
    <cellStyle name="60% — акцент6 109 2" xfId="7237" xr:uid="{FCAC2B43-A175-4148-B28E-54C984DDAF50}"/>
    <cellStyle name="60% — акцент6 11" xfId="268" xr:uid="{00000000-0005-0000-0000-0000AA0C0000}"/>
    <cellStyle name="60% — акцент6 11 2" xfId="5277" xr:uid="{21760511-BDC8-4097-8430-E8DACDC6EF6E}"/>
    <cellStyle name="60% — акцент6 110" xfId="2248" xr:uid="{00000000-0005-0000-0000-0000AB0C0000}"/>
    <cellStyle name="60% — акцент6 110 2" xfId="7257" xr:uid="{F4E00D8E-E815-4635-946F-DFF860126C61}"/>
    <cellStyle name="60% — акцент6 111" xfId="2268" xr:uid="{00000000-0005-0000-0000-0000AC0C0000}"/>
    <cellStyle name="60% — акцент6 111 2" xfId="7277" xr:uid="{D993555F-013A-4F26-BFFB-9A300B293D6C}"/>
    <cellStyle name="60% — акцент6 112" xfId="2288" xr:uid="{00000000-0005-0000-0000-0000AD0C0000}"/>
    <cellStyle name="60% — акцент6 112 2" xfId="7297" xr:uid="{61056E9B-A7BA-4C6E-AA4A-7976C69A2744}"/>
    <cellStyle name="60% — акцент6 113" xfId="2308" xr:uid="{00000000-0005-0000-0000-0000AE0C0000}"/>
    <cellStyle name="60% — акцент6 113 2" xfId="7317" xr:uid="{103F5AD7-B411-4CD5-B52A-76D6630C8DF2}"/>
    <cellStyle name="60% — акцент6 114" xfId="2328" xr:uid="{00000000-0005-0000-0000-0000AF0C0000}"/>
    <cellStyle name="60% — акцент6 114 2" xfId="7337" xr:uid="{71692784-3F36-4F5B-9AB6-CC338FB9CD6B}"/>
    <cellStyle name="60% — акцент6 115" xfId="2348" xr:uid="{00000000-0005-0000-0000-0000B00C0000}"/>
    <cellStyle name="60% — акцент6 115 2" xfId="7357" xr:uid="{23F7C3D2-B72B-425A-876A-4DEEBD3FF693}"/>
    <cellStyle name="60% — акцент6 116" xfId="2368" xr:uid="{00000000-0005-0000-0000-0000B10C0000}"/>
    <cellStyle name="60% — акцент6 116 2" xfId="7377" xr:uid="{B20ED95B-9716-4B51-917C-D267F90B49EA}"/>
    <cellStyle name="60% — акцент6 117" xfId="2388" xr:uid="{00000000-0005-0000-0000-0000B20C0000}"/>
    <cellStyle name="60% — акцент6 117 2" xfId="7397" xr:uid="{0439D2D7-4D5D-4FEE-BD27-BBB0E531E5A7}"/>
    <cellStyle name="60% — акцент6 118" xfId="2408" xr:uid="{00000000-0005-0000-0000-0000B30C0000}"/>
    <cellStyle name="60% — акцент6 118 2" xfId="7417" xr:uid="{466DCFC2-A08A-45A5-8418-ED1DD67744B5}"/>
    <cellStyle name="60% — акцент6 119" xfId="2428" xr:uid="{00000000-0005-0000-0000-0000B40C0000}"/>
    <cellStyle name="60% — акцент6 119 2" xfId="7437" xr:uid="{59FCC7F1-0081-4871-B0E6-8C494C2A8D20}"/>
    <cellStyle name="60% — акцент6 12" xfId="288" xr:uid="{00000000-0005-0000-0000-0000B50C0000}"/>
    <cellStyle name="60% — акцент6 12 2" xfId="5297" xr:uid="{F54B297A-384B-414D-AB60-2F74BF4FF488}"/>
    <cellStyle name="60% — акцент6 120" xfId="2448" xr:uid="{00000000-0005-0000-0000-0000B60C0000}"/>
    <cellStyle name="60% — акцент6 120 2" xfId="7457" xr:uid="{20CCC019-8EB6-45C1-AD80-DD4426610A79}"/>
    <cellStyle name="60% — акцент6 121" xfId="2468" xr:uid="{00000000-0005-0000-0000-0000B70C0000}"/>
    <cellStyle name="60% — акцент6 121 2" xfId="7477" xr:uid="{10728961-2D07-4894-BDE3-83888A4A906F}"/>
    <cellStyle name="60% — акцент6 122" xfId="2488" xr:uid="{00000000-0005-0000-0000-0000B80C0000}"/>
    <cellStyle name="60% — акцент6 122 2" xfId="7497" xr:uid="{F7EEFC93-1C1C-4F1E-A3FF-9724A3F504B2}"/>
    <cellStyle name="60% — акцент6 123" xfId="2508" xr:uid="{00000000-0005-0000-0000-0000B90C0000}"/>
    <cellStyle name="60% — акцент6 123 2" xfId="7517" xr:uid="{AA0DFFFE-49A8-4D45-91BF-DBABCDF0B1F1}"/>
    <cellStyle name="60% — акцент6 124" xfId="2528" xr:uid="{00000000-0005-0000-0000-0000BA0C0000}"/>
    <cellStyle name="60% — акцент6 124 2" xfId="7537" xr:uid="{59C8AC42-E3C9-4FB7-B213-0194839DE436}"/>
    <cellStyle name="60% — акцент6 125" xfId="2548" xr:uid="{00000000-0005-0000-0000-0000BB0C0000}"/>
    <cellStyle name="60% — акцент6 125 2" xfId="7557" xr:uid="{384FD7EF-D943-4236-B4CA-E29E6BCC4E01}"/>
    <cellStyle name="60% — акцент6 126" xfId="2568" xr:uid="{00000000-0005-0000-0000-0000BC0C0000}"/>
    <cellStyle name="60% — акцент6 126 2" xfId="7577" xr:uid="{0587089A-E0AE-4FD1-8CBC-A35A1D81A42F}"/>
    <cellStyle name="60% — акцент6 127" xfId="2588" xr:uid="{00000000-0005-0000-0000-0000BD0C0000}"/>
    <cellStyle name="60% — акцент6 127 2" xfId="7597" xr:uid="{9B55DB9F-8607-4869-940B-CBE14C13850D}"/>
    <cellStyle name="60% — акцент6 128" xfId="2608" xr:uid="{00000000-0005-0000-0000-0000BE0C0000}"/>
    <cellStyle name="60% — акцент6 128 2" xfId="7617" xr:uid="{0455F36A-A6DC-4B2F-8B72-7B0B6532ED80}"/>
    <cellStyle name="60% — акцент6 129" xfId="2628" xr:uid="{00000000-0005-0000-0000-0000BF0C0000}"/>
    <cellStyle name="60% — акцент6 129 2" xfId="7637" xr:uid="{B37CE73D-4035-495C-801D-762D6C1AF42D}"/>
    <cellStyle name="60% — акцент6 13" xfId="308" xr:uid="{00000000-0005-0000-0000-0000C00C0000}"/>
    <cellStyle name="60% — акцент6 13 2" xfId="5317" xr:uid="{98361FE1-0E36-42A2-8179-0586AA56D256}"/>
    <cellStyle name="60% — акцент6 130" xfId="2648" xr:uid="{00000000-0005-0000-0000-0000C10C0000}"/>
    <cellStyle name="60% — акцент6 130 2" xfId="7657" xr:uid="{9279C3C7-79BF-4059-A095-8AB19DE868C4}"/>
    <cellStyle name="60% — акцент6 131" xfId="2668" xr:uid="{00000000-0005-0000-0000-0000C20C0000}"/>
    <cellStyle name="60% — акцент6 131 2" xfId="7677" xr:uid="{4CE5288B-5E73-4197-A5D9-34D4C2F6B012}"/>
    <cellStyle name="60% — акцент6 132" xfId="2688" xr:uid="{00000000-0005-0000-0000-0000C30C0000}"/>
    <cellStyle name="60% — акцент6 132 2" xfId="7697" xr:uid="{4020F602-E639-4198-B4C6-C450411D4232}"/>
    <cellStyle name="60% — акцент6 133" xfId="2708" xr:uid="{00000000-0005-0000-0000-0000C40C0000}"/>
    <cellStyle name="60% — акцент6 133 2" xfId="7717" xr:uid="{9807AF1F-45DB-484D-91E5-303365D72F3A}"/>
    <cellStyle name="60% — акцент6 134" xfId="2728" xr:uid="{00000000-0005-0000-0000-0000C50C0000}"/>
    <cellStyle name="60% — акцент6 134 2" xfId="7737" xr:uid="{B3057BA8-7D8E-43A2-A32B-19580A486FEF}"/>
    <cellStyle name="60% — акцент6 135" xfId="2748" xr:uid="{00000000-0005-0000-0000-0000C60C0000}"/>
    <cellStyle name="60% — акцент6 135 2" xfId="7757" xr:uid="{02B0EAC1-81B4-454B-8751-405C16C118AB}"/>
    <cellStyle name="60% — акцент6 136" xfId="2768" xr:uid="{00000000-0005-0000-0000-0000C70C0000}"/>
    <cellStyle name="60% — акцент6 136 2" xfId="7777" xr:uid="{0438A256-9AD3-4942-BD1F-47165174FE49}"/>
    <cellStyle name="60% — акцент6 137" xfId="2789" xr:uid="{00000000-0005-0000-0000-0000C80C0000}"/>
    <cellStyle name="60% — акцент6 137 2" xfId="7798" xr:uid="{78C410C6-9AF5-45AC-A2EB-3278C1B601ED}"/>
    <cellStyle name="60% — акцент6 138" xfId="2809" xr:uid="{00000000-0005-0000-0000-0000C90C0000}"/>
    <cellStyle name="60% — акцент6 138 2" xfId="7818" xr:uid="{DE723AA4-C44C-4EED-A4E0-F5C4EE43CEE1}"/>
    <cellStyle name="60% — акцент6 139" xfId="2829" xr:uid="{00000000-0005-0000-0000-0000CA0C0000}"/>
    <cellStyle name="60% — акцент6 139 2" xfId="7838" xr:uid="{AB338E8E-D380-4553-95B1-6D533CDF84FE}"/>
    <cellStyle name="60% — акцент6 14" xfId="328" xr:uid="{00000000-0005-0000-0000-0000CB0C0000}"/>
    <cellStyle name="60% — акцент6 14 2" xfId="5337" xr:uid="{67E15D08-0174-49E0-B38A-B5757E4D558B}"/>
    <cellStyle name="60% — акцент6 140" xfId="2849" xr:uid="{00000000-0005-0000-0000-0000CC0C0000}"/>
    <cellStyle name="60% — акцент6 140 2" xfId="7858" xr:uid="{FDB8C28E-29B7-4174-AF1A-FEE7EAE3A4D3}"/>
    <cellStyle name="60% — акцент6 141" xfId="2869" xr:uid="{00000000-0005-0000-0000-0000CD0C0000}"/>
    <cellStyle name="60% — акцент6 141 2" xfId="7878" xr:uid="{5D5F7D26-CC5A-4773-A1DB-C3351CD8C0C3}"/>
    <cellStyle name="60% — акцент6 142" xfId="2889" xr:uid="{00000000-0005-0000-0000-0000CE0C0000}"/>
    <cellStyle name="60% — акцент6 142 2" xfId="7898" xr:uid="{B2F2DD6A-B7AC-468D-B8DA-1F42C415EB83}"/>
    <cellStyle name="60% — акцент6 143" xfId="2909" xr:uid="{00000000-0005-0000-0000-0000CF0C0000}"/>
    <cellStyle name="60% — акцент6 143 2" xfId="7918" xr:uid="{B8BB665A-B6BD-42B1-8DF1-7F1E4916488A}"/>
    <cellStyle name="60% — акцент6 144" xfId="2929" xr:uid="{00000000-0005-0000-0000-0000D00C0000}"/>
    <cellStyle name="60% — акцент6 144 2" xfId="7938" xr:uid="{BF036169-95AE-4C5D-BAC4-B220F74A205B}"/>
    <cellStyle name="60% — акцент6 145" xfId="2949" xr:uid="{00000000-0005-0000-0000-0000D10C0000}"/>
    <cellStyle name="60% — акцент6 145 2" xfId="7958" xr:uid="{972A6D2B-1E2F-413F-A681-456B1D1E8702}"/>
    <cellStyle name="60% — акцент6 146" xfId="2969" xr:uid="{00000000-0005-0000-0000-0000D20C0000}"/>
    <cellStyle name="60% — акцент6 146 2" xfId="7978" xr:uid="{4171A95A-2E9F-4F96-A780-11ACABC50BEF}"/>
    <cellStyle name="60% — акцент6 147" xfId="2989" xr:uid="{00000000-0005-0000-0000-0000D30C0000}"/>
    <cellStyle name="60% — акцент6 147 2" xfId="7998" xr:uid="{AEB43D49-EB0A-4023-97A1-A51B070CB894}"/>
    <cellStyle name="60% — акцент6 148" xfId="3009" xr:uid="{00000000-0005-0000-0000-0000D40C0000}"/>
    <cellStyle name="60% — акцент6 148 2" xfId="8018" xr:uid="{CD69C2B0-9046-4429-B631-1F11B217A75E}"/>
    <cellStyle name="60% — акцент6 149" xfId="3029" xr:uid="{00000000-0005-0000-0000-0000D50C0000}"/>
    <cellStyle name="60% — акцент6 149 2" xfId="8038" xr:uid="{ACF4F58E-B799-43B4-9102-13E00CB655E4}"/>
    <cellStyle name="60% — акцент6 15" xfId="348" xr:uid="{00000000-0005-0000-0000-0000D60C0000}"/>
    <cellStyle name="60% — акцент6 15 2" xfId="5357" xr:uid="{5BE5F5C4-BA87-4E80-B2E4-B2624258ECB1}"/>
    <cellStyle name="60% — акцент6 150" xfId="3049" xr:uid="{00000000-0005-0000-0000-0000D70C0000}"/>
    <cellStyle name="60% — акцент6 150 2" xfId="8058" xr:uid="{F60769AA-F2E2-4F28-9C19-E546D6C4BA35}"/>
    <cellStyle name="60% — акцент6 151" xfId="3069" xr:uid="{00000000-0005-0000-0000-0000D80C0000}"/>
    <cellStyle name="60% — акцент6 151 2" xfId="8078" xr:uid="{2C70BDFC-6DC6-43D4-B357-51309C2F9B08}"/>
    <cellStyle name="60% — акцент6 152" xfId="3089" xr:uid="{00000000-0005-0000-0000-0000D90C0000}"/>
    <cellStyle name="60% — акцент6 152 2" xfId="8098" xr:uid="{A382AEE8-5EDD-47D0-BD79-1BAE0B6B73B0}"/>
    <cellStyle name="60% — акцент6 153" xfId="3109" xr:uid="{00000000-0005-0000-0000-0000DA0C0000}"/>
    <cellStyle name="60% — акцент6 153 2" xfId="8118" xr:uid="{BAD4A9DA-C757-4755-ABCA-B650E81751A9}"/>
    <cellStyle name="60% — акцент6 154" xfId="3129" xr:uid="{00000000-0005-0000-0000-0000DB0C0000}"/>
    <cellStyle name="60% — акцент6 154 2" xfId="8138" xr:uid="{D8876D0E-2E82-4CBD-A4C8-2A8A069DEF20}"/>
    <cellStyle name="60% — акцент6 155" xfId="3149" xr:uid="{00000000-0005-0000-0000-0000DC0C0000}"/>
    <cellStyle name="60% — акцент6 155 2" xfId="8158" xr:uid="{998654B5-AA5E-4758-ADF1-7D794E258A47}"/>
    <cellStyle name="60% — акцент6 156" xfId="3169" xr:uid="{00000000-0005-0000-0000-0000DD0C0000}"/>
    <cellStyle name="60% — акцент6 156 2" xfId="8178" xr:uid="{B6EFE0B2-BEA4-4328-A2FB-97A187D51068}"/>
    <cellStyle name="60% — акцент6 157" xfId="3189" xr:uid="{00000000-0005-0000-0000-0000DE0C0000}"/>
    <cellStyle name="60% — акцент6 157 2" xfId="8198" xr:uid="{5C0858BF-705B-44C8-9653-59DCBC3ACB65}"/>
    <cellStyle name="60% — акцент6 158" xfId="3209" xr:uid="{00000000-0005-0000-0000-0000DF0C0000}"/>
    <cellStyle name="60% — акцент6 158 2" xfId="8218" xr:uid="{0A4819E0-589F-4F3B-9CF0-407B95D670C2}"/>
    <cellStyle name="60% — акцент6 159" xfId="3229" xr:uid="{00000000-0005-0000-0000-0000E00C0000}"/>
    <cellStyle name="60% — акцент6 159 2" xfId="8238" xr:uid="{46AEFE37-74F7-4F59-8857-F9FD6B40B7F5}"/>
    <cellStyle name="60% — акцент6 16" xfId="368" xr:uid="{00000000-0005-0000-0000-0000E10C0000}"/>
    <cellStyle name="60% — акцент6 16 2" xfId="5377" xr:uid="{9DB5D5A6-6ECE-4D70-87F6-C95918B5181C}"/>
    <cellStyle name="60% — акцент6 160" xfId="3249" xr:uid="{00000000-0005-0000-0000-0000E20C0000}"/>
    <cellStyle name="60% — акцент6 160 2" xfId="8258" xr:uid="{5AED9C5E-14AB-440C-8C43-9BF571D7DC4A}"/>
    <cellStyle name="60% — акцент6 161" xfId="3269" xr:uid="{00000000-0005-0000-0000-0000E30C0000}"/>
    <cellStyle name="60% — акцент6 161 2" xfId="8278" xr:uid="{EC5F1C5F-9C6E-446C-989A-EFC963A94F57}"/>
    <cellStyle name="60% — акцент6 162" xfId="3289" xr:uid="{00000000-0005-0000-0000-0000E40C0000}"/>
    <cellStyle name="60% — акцент6 162 2" xfId="8298" xr:uid="{09D0323B-16F5-4191-AAC5-521A9A474582}"/>
    <cellStyle name="60% — акцент6 163" xfId="3309" xr:uid="{00000000-0005-0000-0000-0000E50C0000}"/>
    <cellStyle name="60% — акцент6 163 2" xfId="8318" xr:uid="{E5679FBF-5FB6-4AD4-B728-1472F85E422F}"/>
    <cellStyle name="60% — акцент6 164" xfId="3329" xr:uid="{00000000-0005-0000-0000-0000E60C0000}"/>
    <cellStyle name="60% — акцент6 164 2" xfId="8338" xr:uid="{28A0B448-2608-482F-808C-FBA2309FCA74}"/>
    <cellStyle name="60% — акцент6 165" xfId="3349" xr:uid="{00000000-0005-0000-0000-0000E70C0000}"/>
    <cellStyle name="60% — акцент6 165 2" xfId="8358" xr:uid="{961B0255-5055-418D-8890-16B36D6C16FE}"/>
    <cellStyle name="60% — акцент6 166" xfId="3369" xr:uid="{00000000-0005-0000-0000-0000E80C0000}"/>
    <cellStyle name="60% — акцент6 166 2" xfId="8378" xr:uid="{57347C38-6C08-42DD-8E09-B44E3B9C4D68}"/>
    <cellStyle name="60% — акцент6 167" xfId="3389" xr:uid="{00000000-0005-0000-0000-0000E90C0000}"/>
    <cellStyle name="60% — акцент6 167 2" xfId="8398" xr:uid="{FE1FD803-B9ED-42FE-86E8-5FAF9A9CDFCA}"/>
    <cellStyle name="60% — акцент6 168" xfId="3409" xr:uid="{00000000-0005-0000-0000-0000EA0C0000}"/>
    <cellStyle name="60% — акцент6 168 2" xfId="8418" xr:uid="{C2E9DE7C-3612-4D5A-A7F1-5FC0EC644CEF}"/>
    <cellStyle name="60% — акцент6 169" xfId="3429" xr:uid="{00000000-0005-0000-0000-0000EB0C0000}"/>
    <cellStyle name="60% — акцент6 169 2" xfId="8438" xr:uid="{59038C57-E4F9-4EF0-AB3D-84FF3AB4E096}"/>
    <cellStyle name="60% — акцент6 17" xfId="388" xr:uid="{00000000-0005-0000-0000-0000EC0C0000}"/>
    <cellStyle name="60% — акцент6 17 2" xfId="5397" xr:uid="{1E6817B6-B452-4DEE-B2B6-6C67B89B1EF6}"/>
    <cellStyle name="60% — акцент6 170" xfId="3449" xr:uid="{00000000-0005-0000-0000-0000ED0C0000}"/>
    <cellStyle name="60% — акцент6 170 2" xfId="8458" xr:uid="{3F0F3650-8B36-4448-8379-AC69B20CF5F3}"/>
    <cellStyle name="60% — акцент6 171" xfId="3469" xr:uid="{00000000-0005-0000-0000-0000EE0C0000}"/>
    <cellStyle name="60% — акцент6 171 2" xfId="8478" xr:uid="{FBBCE093-FE5D-4DF4-8EC0-E263F5E7EFBE}"/>
    <cellStyle name="60% — акцент6 172" xfId="3489" xr:uid="{00000000-0005-0000-0000-0000EF0C0000}"/>
    <cellStyle name="60% — акцент6 172 2" xfId="8498" xr:uid="{6A7455C2-46E7-44CF-9665-DCABEDC2283C}"/>
    <cellStyle name="60% — акцент6 173" xfId="3509" xr:uid="{00000000-0005-0000-0000-0000F00C0000}"/>
    <cellStyle name="60% — акцент6 173 2" xfId="8518" xr:uid="{63630442-31C3-4354-ABCD-F9D4EE704B31}"/>
    <cellStyle name="60% — акцент6 174" xfId="3529" xr:uid="{00000000-0005-0000-0000-0000F10C0000}"/>
    <cellStyle name="60% — акцент6 174 2" xfId="8538" xr:uid="{6C6E9E64-08CF-490E-A6CD-F2E00E2F40A7}"/>
    <cellStyle name="60% — акцент6 175" xfId="3549" xr:uid="{00000000-0005-0000-0000-0000F20C0000}"/>
    <cellStyle name="60% — акцент6 175 2" xfId="8558" xr:uid="{E8FE2F7B-5AC3-45BB-BCF1-1BF08DBFFC4A}"/>
    <cellStyle name="60% — акцент6 176" xfId="3569" xr:uid="{00000000-0005-0000-0000-0000F30C0000}"/>
    <cellStyle name="60% — акцент6 176 2" xfId="8578" xr:uid="{A10BA617-16A7-48BF-895A-A2E63FE026BD}"/>
    <cellStyle name="60% — акцент6 177" xfId="3589" xr:uid="{00000000-0005-0000-0000-0000F40C0000}"/>
    <cellStyle name="60% — акцент6 177 2" xfId="8598" xr:uid="{9824C29E-AA20-4F21-AE57-375195A502AF}"/>
    <cellStyle name="60% — акцент6 178" xfId="3609" xr:uid="{00000000-0005-0000-0000-0000F50C0000}"/>
    <cellStyle name="60% — акцент6 178 2" xfId="8618" xr:uid="{5D06ECDF-39C8-4057-9280-0FEE3ED4761C}"/>
    <cellStyle name="60% — акцент6 179" xfId="3629" xr:uid="{00000000-0005-0000-0000-0000F60C0000}"/>
    <cellStyle name="60% — акцент6 179 2" xfId="8638" xr:uid="{8FD030F0-73EE-4492-8A2F-FDB0260A5EA0}"/>
    <cellStyle name="60% — акцент6 18" xfId="408" xr:uid="{00000000-0005-0000-0000-0000F70C0000}"/>
    <cellStyle name="60% — акцент6 18 2" xfId="5417" xr:uid="{F3B05C91-15AE-41FE-BF8C-4804DEA3EDF9}"/>
    <cellStyle name="60% — акцент6 180" xfId="3649" xr:uid="{00000000-0005-0000-0000-0000F80C0000}"/>
    <cellStyle name="60% — акцент6 180 2" xfId="8658" xr:uid="{59A24C93-B8EE-47B5-9BA7-6DAE2B949AC5}"/>
    <cellStyle name="60% — акцент6 181" xfId="3669" xr:uid="{00000000-0005-0000-0000-0000F90C0000}"/>
    <cellStyle name="60% — акцент6 181 2" xfId="8678" xr:uid="{8131C179-8D06-4840-83F2-05EDC3E6F230}"/>
    <cellStyle name="60% — акцент6 182" xfId="3689" xr:uid="{00000000-0005-0000-0000-0000FA0C0000}"/>
    <cellStyle name="60% — акцент6 182 2" xfId="8698" xr:uid="{4CE6433C-8B9B-41E7-9592-0691D8277B20}"/>
    <cellStyle name="60% — акцент6 183" xfId="3709" xr:uid="{00000000-0005-0000-0000-0000FB0C0000}"/>
    <cellStyle name="60% — акцент6 183 2" xfId="8718" xr:uid="{BC74911C-1ED7-4068-9ABA-35599C25D566}"/>
    <cellStyle name="60% — акцент6 184" xfId="3729" xr:uid="{00000000-0005-0000-0000-0000FC0C0000}"/>
    <cellStyle name="60% — акцент6 184 2" xfId="8738" xr:uid="{A0A35184-8ABE-49A0-9CF1-CBAEB0C2D137}"/>
    <cellStyle name="60% — акцент6 185" xfId="3749" xr:uid="{00000000-0005-0000-0000-0000FD0C0000}"/>
    <cellStyle name="60% — акцент6 185 2" xfId="8758" xr:uid="{1EE24203-651C-404A-AF6C-5337BFBBD5CA}"/>
    <cellStyle name="60% — акцент6 186" xfId="3769" xr:uid="{00000000-0005-0000-0000-0000FE0C0000}"/>
    <cellStyle name="60% — акцент6 186 2" xfId="8778" xr:uid="{B5C48419-EC2B-43F3-9390-DEA787E4C511}"/>
    <cellStyle name="60% — акцент6 187" xfId="3789" xr:uid="{00000000-0005-0000-0000-0000FF0C0000}"/>
    <cellStyle name="60% — акцент6 187 2" xfId="8798" xr:uid="{98C8F7BE-F010-4DCD-83F2-6DF8C4F6343C}"/>
    <cellStyle name="60% — акцент6 188" xfId="3809" xr:uid="{00000000-0005-0000-0000-0000000D0000}"/>
    <cellStyle name="60% — акцент6 188 2" xfId="8818" xr:uid="{4597244C-06D3-48B3-AD5F-565F4E22686A}"/>
    <cellStyle name="60% — акцент6 189" xfId="3829" xr:uid="{00000000-0005-0000-0000-0000010D0000}"/>
    <cellStyle name="60% — акцент6 189 2" xfId="8838" xr:uid="{C1EE0B72-C852-4F03-ADF5-6C1AB4CD3C4B}"/>
    <cellStyle name="60% — акцент6 19" xfId="428" xr:uid="{00000000-0005-0000-0000-0000020D0000}"/>
    <cellStyle name="60% — акцент6 19 2" xfId="5437" xr:uid="{60B10EB9-6564-45A2-87BC-B84533843173}"/>
    <cellStyle name="60% — акцент6 190" xfId="3849" xr:uid="{00000000-0005-0000-0000-0000030D0000}"/>
    <cellStyle name="60% — акцент6 190 2" xfId="8858" xr:uid="{BEB04811-DD8C-45B0-BCC4-E0C11A169096}"/>
    <cellStyle name="60% — акцент6 191" xfId="3869" xr:uid="{00000000-0005-0000-0000-00001D0F0000}"/>
    <cellStyle name="60% — акцент6 191 2" xfId="8878" xr:uid="{1273EA03-5C87-4630-A354-E9CBD03B7244}"/>
    <cellStyle name="60% — акцент6 192" xfId="3889" xr:uid="{00000000-0005-0000-0000-0000310F0000}"/>
    <cellStyle name="60% — акцент6 192 2" xfId="8898" xr:uid="{5A596BBD-2EC6-48EA-B989-8234B7BA52D3}"/>
    <cellStyle name="60% — акцент6 193" xfId="3909" xr:uid="{00000000-0005-0000-0000-0000450F0000}"/>
    <cellStyle name="60% — акцент6 193 2" xfId="8918" xr:uid="{C042E3C3-B424-4F71-91F1-912911C80677}"/>
    <cellStyle name="60% — акцент6 194" xfId="3929" xr:uid="{00000000-0005-0000-0000-0000590F0000}"/>
    <cellStyle name="60% — акцент6 194 2" xfId="8938" xr:uid="{3553C247-D149-4B45-A447-97B7A4247146}"/>
    <cellStyle name="60% — акцент6 195" xfId="3949" xr:uid="{00000000-0005-0000-0000-00006D0F0000}"/>
    <cellStyle name="60% — акцент6 195 2" xfId="8958" xr:uid="{28A4C449-FFD3-4F18-A8A7-63BE1A912889}"/>
    <cellStyle name="60% — акцент6 196" xfId="3969" xr:uid="{00000000-0005-0000-0000-0000810F0000}"/>
    <cellStyle name="60% — акцент6 196 2" xfId="8978" xr:uid="{67171A28-A491-4E8E-A98B-7F9E193ACEC2}"/>
    <cellStyle name="60% — акцент6 197" xfId="3989" xr:uid="{00000000-0005-0000-0000-0000950F0000}"/>
    <cellStyle name="60% — акцент6 197 2" xfId="8998" xr:uid="{561D242B-A301-41E0-807C-C1E05550D029}"/>
    <cellStyle name="60% — акцент6 198" xfId="4009" xr:uid="{00000000-0005-0000-0000-0000A90F0000}"/>
    <cellStyle name="60% — акцент6 198 2" xfId="9018" xr:uid="{6A39FA51-A5E7-4A1C-9683-8356824BC443}"/>
    <cellStyle name="60% — акцент6 199" xfId="4029" xr:uid="{00000000-0005-0000-0000-0000BD0F0000}"/>
    <cellStyle name="60% — акцент6 199 2" xfId="9038" xr:uid="{EC92590B-CA5B-43A2-BB19-9E5F6A2BFF2C}"/>
    <cellStyle name="60% — акцент6 2" xfId="88" xr:uid="{00000000-0005-0000-0000-0000040D0000}"/>
    <cellStyle name="60% — акцент6 2 2" xfId="5077" xr:uid="{40EDEE1E-1BC6-4D9E-B807-125543B00D83}"/>
    <cellStyle name="60% — акцент6 20" xfId="448" xr:uid="{00000000-0005-0000-0000-0000050D0000}"/>
    <cellStyle name="60% — акцент6 20 2" xfId="5457" xr:uid="{B3E95D1D-A8D1-4236-A5D2-B79D67E37184}"/>
    <cellStyle name="60% — акцент6 200" xfId="4049" xr:uid="{00000000-0005-0000-0000-0000D10F0000}"/>
    <cellStyle name="60% — акцент6 200 2" xfId="9058" xr:uid="{4DD2746F-0AE7-44A3-B85A-8DFF3EC53389}"/>
    <cellStyle name="60% — акцент6 201" xfId="4069" xr:uid="{00000000-0005-0000-0000-0000E50F0000}"/>
    <cellStyle name="60% — акцент6 201 2" xfId="9078" xr:uid="{B63CA35F-93F4-4B59-89D6-24B6D8B9B34E}"/>
    <cellStyle name="60% — акцент6 202" xfId="4089" xr:uid="{00000000-0005-0000-0000-0000F90F0000}"/>
    <cellStyle name="60% — акцент6 202 2" xfId="9098" xr:uid="{CDCC3481-A544-40FB-A644-3D54268A444A}"/>
    <cellStyle name="60% — акцент6 203" xfId="4109" xr:uid="{00000000-0005-0000-0000-00000D100000}"/>
    <cellStyle name="60% — акцент6 203 2" xfId="9118" xr:uid="{A713CBE6-76DE-455B-BFF8-3784DFBFA442}"/>
    <cellStyle name="60% — акцент6 204" xfId="4129" xr:uid="{00000000-0005-0000-0000-000021100000}"/>
    <cellStyle name="60% — акцент6 204 2" xfId="9138" xr:uid="{A4DFB6F4-037C-4809-BF1C-059A1EE6DCEB}"/>
    <cellStyle name="60% — акцент6 205" xfId="4149" xr:uid="{00000000-0005-0000-0000-000035100000}"/>
    <cellStyle name="60% — акцент6 205 2" xfId="9158" xr:uid="{FED2F1EE-A6FD-4223-BC8C-E050AD278635}"/>
    <cellStyle name="60% — акцент6 206" xfId="4169" xr:uid="{00000000-0005-0000-0000-000049100000}"/>
    <cellStyle name="60% — акцент6 206 2" xfId="9178" xr:uid="{3F5028D7-B344-48D3-871B-0E6C2DF05C0A}"/>
    <cellStyle name="60% — акцент6 207" xfId="4189" xr:uid="{00000000-0005-0000-0000-00005D100000}"/>
    <cellStyle name="60% — акцент6 207 2" xfId="9198" xr:uid="{226DA769-4BA4-480D-888A-03C583AA7E02}"/>
    <cellStyle name="60% — акцент6 208" xfId="4209" xr:uid="{00000000-0005-0000-0000-000071100000}"/>
    <cellStyle name="60% — акцент6 208 2" xfId="9218" xr:uid="{8ABC9482-9012-42DF-8910-2DE4DF80554B}"/>
    <cellStyle name="60% — акцент6 209" xfId="4229" xr:uid="{00000000-0005-0000-0000-000085100000}"/>
    <cellStyle name="60% — акцент6 209 2" xfId="9238" xr:uid="{AB7F5138-9F5F-43AF-8924-54EB7F1B30FB}"/>
    <cellStyle name="60% — акцент6 21" xfId="468" xr:uid="{00000000-0005-0000-0000-0000060D0000}"/>
    <cellStyle name="60% — акцент6 21 2" xfId="5477" xr:uid="{63794C04-0D4C-477C-8E3A-F6133878CE24}"/>
    <cellStyle name="60% — акцент6 210" xfId="4249" xr:uid="{00000000-0005-0000-0000-000099100000}"/>
    <cellStyle name="60% — акцент6 210 2" xfId="9258" xr:uid="{1B1A15EC-8902-4A61-A3D0-52486BA15F87}"/>
    <cellStyle name="60% — акцент6 211" xfId="4269" xr:uid="{00000000-0005-0000-0000-0000AD100000}"/>
    <cellStyle name="60% — акцент6 211 2" xfId="9278" xr:uid="{FF730F7B-030D-42FF-9547-44FE7F18B2AB}"/>
    <cellStyle name="60% — акцент6 212" xfId="4289" xr:uid="{00000000-0005-0000-0000-0000C1100000}"/>
    <cellStyle name="60% — акцент6 212 2" xfId="9298" xr:uid="{D0B80EC6-EF14-473F-B834-530B97A3E428}"/>
    <cellStyle name="60% — акцент6 213" xfId="4309" xr:uid="{00000000-0005-0000-0000-0000D5100000}"/>
    <cellStyle name="60% — акцент6 213 2" xfId="9318" xr:uid="{A7F5DC04-E323-478D-ACED-C1CAD09A205D}"/>
    <cellStyle name="60% — акцент6 214" xfId="4329" xr:uid="{00000000-0005-0000-0000-0000E9100000}"/>
    <cellStyle name="60% — акцент6 214 2" xfId="9338" xr:uid="{E69B915C-C703-47C5-846F-C279890FA3B4}"/>
    <cellStyle name="60% — акцент6 215" xfId="4349" xr:uid="{00000000-0005-0000-0000-0000FD100000}"/>
    <cellStyle name="60% — акцент6 215 2" xfId="9358" xr:uid="{DFDB7124-E7E5-44C2-A866-43D46F37CAD4}"/>
    <cellStyle name="60% — акцент6 216" xfId="4369" xr:uid="{00000000-0005-0000-0000-000011110000}"/>
    <cellStyle name="60% — акцент6 216 2" xfId="9378" xr:uid="{FFF0DA0F-8B18-4892-9F28-B2FAB2851804}"/>
    <cellStyle name="60% — акцент6 217" xfId="4389" xr:uid="{00000000-0005-0000-0000-000025110000}"/>
    <cellStyle name="60% — акцент6 217 2" xfId="9398" xr:uid="{87AECD88-DC02-4BF8-9BAB-A00AE3E43625}"/>
    <cellStyle name="60% — акцент6 218" xfId="4409" xr:uid="{00000000-0005-0000-0000-000039110000}"/>
    <cellStyle name="60% — акцент6 218 2" xfId="9418" xr:uid="{F6FC34B4-55B8-420E-BD79-24795D7A5161}"/>
    <cellStyle name="60% — акцент6 219" xfId="4429" xr:uid="{00000000-0005-0000-0000-00004D110000}"/>
    <cellStyle name="60% — акцент6 219 2" xfId="9438" xr:uid="{404E1B1E-2D44-4707-BB7A-E0F124E88F2A}"/>
    <cellStyle name="60% — акцент6 22" xfId="488" xr:uid="{00000000-0005-0000-0000-0000070D0000}"/>
    <cellStyle name="60% — акцент6 22 2" xfId="5497" xr:uid="{BABA418E-9BDB-4DCE-896A-339DA27B2671}"/>
    <cellStyle name="60% — акцент6 220" xfId="4449" xr:uid="{00000000-0005-0000-0000-000061110000}"/>
    <cellStyle name="60% — акцент6 220 2" xfId="9458" xr:uid="{46CD5DED-C916-4E6E-BC00-5CCA74135835}"/>
    <cellStyle name="60% — акцент6 221" xfId="4469" xr:uid="{00000000-0005-0000-0000-000075110000}"/>
    <cellStyle name="60% — акцент6 221 2" xfId="9478" xr:uid="{D7E835E5-DAF4-4490-B062-4A952563DCF3}"/>
    <cellStyle name="60% — акцент6 222" xfId="4489" xr:uid="{00000000-0005-0000-0000-000089110000}"/>
    <cellStyle name="60% — акцент6 222 2" xfId="9498" xr:uid="{AE4F3D18-0278-4E16-B7C9-410F1111B495}"/>
    <cellStyle name="60% — акцент6 223" xfId="4509" xr:uid="{00000000-0005-0000-0000-00009D110000}"/>
    <cellStyle name="60% — акцент6 223 2" xfId="9518" xr:uid="{6EB5C61E-8D7B-44D9-9DE5-1F967ACDDE7A}"/>
    <cellStyle name="60% — акцент6 224" xfId="4529" xr:uid="{00000000-0005-0000-0000-0000B1110000}"/>
    <cellStyle name="60% — акцент6 224 2" xfId="9538" xr:uid="{E5E2D12C-4FF5-4FD7-BECF-78F10995FE38}"/>
    <cellStyle name="60% — акцент6 225" xfId="4549" xr:uid="{00000000-0005-0000-0000-0000C5110000}"/>
    <cellStyle name="60% — акцент6 225 2" xfId="9558" xr:uid="{E50821D2-90B5-4ED7-9F8C-E1523B38EB37}"/>
    <cellStyle name="60% — акцент6 226" xfId="4569" xr:uid="{00000000-0005-0000-0000-0000D9110000}"/>
    <cellStyle name="60% — акцент6 226 2" xfId="9578" xr:uid="{02BC1E87-49BC-4A0F-AB9C-0651B8DB937B}"/>
    <cellStyle name="60% — акцент6 227" xfId="4589" xr:uid="{00000000-0005-0000-0000-0000ED110000}"/>
    <cellStyle name="60% — акцент6 227 2" xfId="9598" xr:uid="{D4F4B088-937F-4703-8AC5-A8CA14F7EBBF}"/>
    <cellStyle name="60% — акцент6 228" xfId="4609" xr:uid="{00000000-0005-0000-0000-000001120000}"/>
    <cellStyle name="60% — акцент6 228 2" xfId="9618" xr:uid="{91D54B61-375E-478A-9392-4C3DB710C39D}"/>
    <cellStyle name="60% — акцент6 229" xfId="4629" xr:uid="{00000000-0005-0000-0000-000015120000}"/>
    <cellStyle name="60% — акцент6 229 2" xfId="9638" xr:uid="{0A4F4451-16A6-4C3D-9B08-C6F6C6BDEEDA}"/>
    <cellStyle name="60% — акцент6 23" xfId="508" xr:uid="{00000000-0005-0000-0000-0000080D0000}"/>
    <cellStyle name="60% — акцент6 23 2" xfId="5517" xr:uid="{94BE09E7-0273-47AC-BF4F-51D4E76711F1}"/>
    <cellStyle name="60% — акцент6 230" xfId="4649" xr:uid="{00000000-0005-0000-0000-000029120000}"/>
    <cellStyle name="60% — акцент6 230 2" xfId="9658" xr:uid="{66EC0B23-879C-4118-BF27-83EB088F2AB7}"/>
    <cellStyle name="60% — акцент6 231" xfId="4669" xr:uid="{00000000-0005-0000-0000-00003D120000}"/>
    <cellStyle name="60% — акцент6 231 2" xfId="9678" xr:uid="{777EA404-C200-4917-8F4B-B7335BB8E447}"/>
    <cellStyle name="60% — акцент6 232" xfId="4689" xr:uid="{00000000-0005-0000-0000-000051120000}"/>
    <cellStyle name="60% — акцент6 232 2" xfId="9698" xr:uid="{D25F962A-3C0B-49EE-ACD0-3552D73239ED}"/>
    <cellStyle name="60% — акцент6 233" xfId="4709" xr:uid="{00000000-0005-0000-0000-000065120000}"/>
    <cellStyle name="60% — акцент6 233 2" xfId="9718" xr:uid="{0B6C471B-1BE3-4E95-82ED-5B76C7914E59}"/>
    <cellStyle name="60% — акцент6 234" xfId="4729" xr:uid="{00000000-0005-0000-0000-000079120000}"/>
    <cellStyle name="60% — акцент6 234 2" xfId="9738" xr:uid="{B0F27D68-28F0-4D01-9F60-13F0D0F51588}"/>
    <cellStyle name="60% — акцент6 235" xfId="4749" xr:uid="{00000000-0005-0000-0000-00008D120000}"/>
    <cellStyle name="60% — акцент6 235 2" xfId="9758" xr:uid="{5405E98A-6FC4-49A9-BCBC-1A41C55D81D8}"/>
    <cellStyle name="60% — акцент6 236" xfId="4769" xr:uid="{00000000-0005-0000-0000-0000A1120000}"/>
    <cellStyle name="60% — акцент6 236 2" xfId="9778" xr:uid="{05C1D4F4-12EC-46DE-AC4A-DDE9EF895D52}"/>
    <cellStyle name="60% — акцент6 237" xfId="4789" xr:uid="{00000000-0005-0000-0000-0000B5120000}"/>
    <cellStyle name="60% — акцент6 237 2" xfId="9798" xr:uid="{FA6C2E33-840F-4108-A292-E3DE82E62FA6}"/>
    <cellStyle name="60% — акцент6 238" xfId="4809" xr:uid="{00000000-0005-0000-0000-0000C9120000}"/>
    <cellStyle name="60% — акцент6 238 2" xfId="9818" xr:uid="{D4108AE7-F9A0-4D28-A1A8-B2868C5DC652}"/>
    <cellStyle name="60% — акцент6 239" xfId="4829" xr:uid="{00000000-0005-0000-0000-0000DD120000}"/>
    <cellStyle name="60% — акцент6 239 2" xfId="9838" xr:uid="{6D34914B-6F6A-455A-A1E7-BE19014EF1CE}"/>
    <cellStyle name="60% — акцент6 24" xfId="528" xr:uid="{00000000-0005-0000-0000-0000090D0000}"/>
    <cellStyle name="60% — акцент6 24 2" xfId="5537" xr:uid="{1B314409-A0A4-4A26-8BD1-37F103EC62D1}"/>
    <cellStyle name="60% — акцент6 240" xfId="4849" xr:uid="{00000000-0005-0000-0000-0000F1120000}"/>
    <cellStyle name="60% — акцент6 240 2" xfId="9858" xr:uid="{7C8183F7-C49F-446A-A2AE-1999FFE46116}"/>
    <cellStyle name="60% — акцент6 241" xfId="4869" xr:uid="{00000000-0005-0000-0000-000005130000}"/>
    <cellStyle name="60% — акцент6 241 2" xfId="9878" xr:uid="{37B0FF45-E060-49C3-9CB8-3C00BF0F459D}"/>
    <cellStyle name="60% — акцент6 242" xfId="4889" xr:uid="{00000000-0005-0000-0000-000019130000}"/>
    <cellStyle name="60% — акцент6 242 2" xfId="9898" xr:uid="{1073328B-7F6F-4150-82D2-8AFA4CC82FF3}"/>
    <cellStyle name="60% — акцент6 243" xfId="4909" xr:uid="{00000000-0005-0000-0000-00002D130000}"/>
    <cellStyle name="60% — акцент6 243 2" xfId="9918" xr:uid="{1E290226-42C5-4668-8E73-D36EC8537887}"/>
    <cellStyle name="60% — акцент6 244" xfId="4929" xr:uid="{00000000-0005-0000-0000-000041130000}"/>
    <cellStyle name="60% — акцент6 244 2" xfId="9938" xr:uid="{1DD0BB1E-CAD1-4437-8BA2-AF06404EEB1E}"/>
    <cellStyle name="60% — акцент6 245" xfId="4949" xr:uid="{00000000-0005-0000-0000-000055130000}"/>
    <cellStyle name="60% — акцент6 245 2" xfId="9958" xr:uid="{946076A1-230D-4D7B-888C-81961B46E426}"/>
    <cellStyle name="60% — акцент6 246" xfId="4969" xr:uid="{00000000-0005-0000-0000-000069130000}"/>
    <cellStyle name="60% — акцент6 246 2" xfId="9978" xr:uid="{34E41F3E-D072-427C-A8C5-280333E7BD3A}"/>
    <cellStyle name="60% — акцент6 247" xfId="4989" xr:uid="{00000000-0005-0000-0000-00007D130000}"/>
    <cellStyle name="60% — акцент6 247 2" xfId="9998" xr:uid="{E687417C-EBA2-4110-9A79-84248F3A0E90}"/>
    <cellStyle name="60% — акцент6 248" xfId="5009" xr:uid="{00000000-0005-0000-0000-000091130000}"/>
    <cellStyle name="60% — акцент6 248 2" xfId="10018" xr:uid="{F75DBA42-E795-406C-94B7-6E820F85E69B}"/>
    <cellStyle name="60% — акцент6 249" xfId="5029" xr:uid="{00000000-0005-0000-0000-0000A5130000}"/>
    <cellStyle name="60% — акцент6 249 2" xfId="10038" xr:uid="{2C052F47-D8D9-4947-B34E-CD7B49FADBF6}"/>
    <cellStyle name="60% — акцент6 25" xfId="548" xr:uid="{00000000-0005-0000-0000-00000A0D0000}"/>
    <cellStyle name="60% — акцент6 25 2" xfId="5557" xr:uid="{C0C6EC53-2411-4A25-AD28-F9A65363F790}"/>
    <cellStyle name="60% — акцент6 250" xfId="5049" xr:uid="{00000000-0005-0000-0000-0000B9130000}"/>
    <cellStyle name="60% — акцент6 250 2" xfId="10058" xr:uid="{86E1654F-EFC6-498C-8787-1F4A5708095D}"/>
    <cellStyle name="60% — акцент6 251" xfId="10078" xr:uid="{F18651F6-90D0-4EB7-AAB5-44386035110A}"/>
    <cellStyle name="60% — акцент6 252" xfId="10098" xr:uid="{D0D30DAD-70FE-436E-A5FA-1F2B39CE981A}"/>
    <cellStyle name="60% — акцент6 253" xfId="10118" xr:uid="{48FE65AA-849B-4E27-97D2-7135E3E7E0AB}"/>
    <cellStyle name="60% — акцент6 254" xfId="10138" xr:uid="{9EEECDFA-8A93-4E79-8AD7-0F0FAFDCCC37}"/>
    <cellStyle name="60% — акцент6 255" xfId="10158" xr:uid="{2454FCAF-698C-4A0E-84CD-4B4649833D42}"/>
    <cellStyle name="60% — акцент6 256" xfId="10178" xr:uid="{3DA5E1C5-E4EE-4F41-B647-9BACE8388A52}"/>
    <cellStyle name="60% — акцент6 257" xfId="10198" xr:uid="{0EB01246-CCB2-4868-BC27-394E4E45B01E}"/>
    <cellStyle name="60% — акцент6 258" xfId="10218" xr:uid="{893553EF-6086-4F07-81CB-1E270080A882}"/>
    <cellStyle name="60% — акцент6 259" xfId="10238" xr:uid="{4D9ADC7B-DEAA-4459-A39A-EB49FFC5808C}"/>
    <cellStyle name="60% — акцент6 26" xfId="568" xr:uid="{00000000-0005-0000-0000-00000B0D0000}"/>
    <cellStyle name="60% — акцент6 26 2" xfId="5577" xr:uid="{D5FC7D2D-1208-42A2-8D3C-AE49656FC60C}"/>
    <cellStyle name="60% — акцент6 260" xfId="10258" xr:uid="{B9014310-E144-46F3-A338-F95FA0A44834}"/>
    <cellStyle name="60% — акцент6 261" xfId="10278" xr:uid="{505599EB-13F9-443A-8F70-9337A99BDA6B}"/>
    <cellStyle name="60% — акцент6 262" xfId="10298" xr:uid="{25B1F222-6D76-4B9E-A627-8A6A85A2AE8B}"/>
    <cellStyle name="60% — акцент6 263" xfId="10318" xr:uid="{70DC3AB1-A0B4-4B63-AAEA-89DE6A3D4E2A}"/>
    <cellStyle name="60% — акцент6 264" xfId="10338" xr:uid="{E1C8762A-911C-4F18-B7CA-6580C6D0853A}"/>
    <cellStyle name="60% — акцент6 265" xfId="10358" xr:uid="{90B6062C-4FB5-4C63-B4E2-CC0C7D87EA5A}"/>
    <cellStyle name="60% — акцент6 266" xfId="10378" xr:uid="{8159FE14-0248-4869-B968-FA6A048C9EE3}"/>
    <cellStyle name="60% — акцент6 267" xfId="10398" xr:uid="{F4CD8184-7A16-47F1-AA51-BF31A124483A}"/>
    <cellStyle name="60% — акцент6 268" xfId="10418" xr:uid="{200E3913-8071-4742-8CAB-CDDED47979DE}"/>
    <cellStyle name="60% — акцент6 269" xfId="10438" xr:uid="{C5002CA0-DFFC-4E4E-8E00-6AD93D5D143B}"/>
    <cellStyle name="60% — акцент6 27" xfId="588" xr:uid="{00000000-0005-0000-0000-00000C0D0000}"/>
    <cellStyle name="60% — акцент6 27 2" xfId="5597" xr:uid="{81D10DF0-F06A-437F-834B-C1546B690124}"/>
    <cellStyle name="60% — акцент6 270" xfId="10458" xr:uid="{1BA76FF9-7BB2-4A44-BBEA-37F3960A68A1}"/>
    <cellStyle name="60% — акцент6 271" xfId="10499" xr:uid="{4E7D2355-1E0E-4639-843D-A98361BEFFD9}"/>
    <cellStyle name="60% — акцент6 272" xfId="10519" xr:uid="{4FB97ABD-8E00-4EDA-AD52-521D6622F712}"/>
    <cellStyle name="60% — акцент6 273" xfId="10539" xr:uid="{25F15AC2-E6C6-47F1-8FE8-4432A6F8AC9E}"/>
    <cellStyle name="60% — акцент6 274" xfId="10559" xr:uid="{FD957620-9079-4164-B870-4FB791715EE4}"/>
    <cellStyle name="60% — акцент6 275" xfId="10579" xr:uid="{EC076AEB-BD79-499B-9AD4-D66FBF93F19C}"/>
    <cellStyle name="60% — акцент6 276" xfId="10599" xr:uid="{70A67D8B-B4FE-4FCB-9E4E-DB4E9CF83BD5}"/>
    <cellStyle name="60% — акцент6 277" xfId="10619" xr:uid="{D6AA02DF-9133-4903-B525-F5886ED8544B}"/>
    <cellStyle name="60% — акцент6 278" xfId="10639" xr:uid="{2BCD0E2C-91DD-4899-A739-C510CB63C753}"/>
    <cellStyle name="60% — акцент6 279" xfId="10659" xr:uid="{68D6BB43-DB3F-4F2A-9079-E18DD2345D2D}"/>
    <cellStyle name="60% — акцент6 28" xfId="608" xr:uid="{00000000-0005-0000-0000-00000D0D0000}"/>
    <cellStyle name="60% — акцент6 28 2" xfId="5617" xr:uid="{52E45492-8E32-4F8D-92C9-0835888153E5}"/>
    <cellStyle name="60% — акцент6 280" xfId="10679" xr:uid="{18F5F5FE-C4A1-4B83-95EF-8865FFB752CD}"/>
    <cellStyle name="60% — акцент6 281" xfId="10699" xr:uid="{27505F6B-88FA-43C6-93AC-AE609A3CB0AF}"/>
    <cellStyle name="60% — акцент6 282" xfId="10719" xr:uid="{EFA8192A-2FD6-4803-B44D-D703C306B46F}"/>
    <cellStyle name="60% — акцент6 283" xfId="10739" xr:uid="{65ED9BE1-FD56-4F0C-9461-F23D975CE626}"/>
    <cellStyle name="60% — акцент6 284" xfId="10759" xr:uid="{118608BB-901D-4799-B2F7-98EEA99A12D2}"/>
    <cellStyle name="60% — акцент6 285" xfId="10779" xr:uid="{9BD09D43-67C9-43D9-8AFB-C3AA22E080BE}"/>
    <cellStyle name="60% — акцент6 286" xfId="10799" xr:uid="{C4E20309-8109-45E8-86FD-28DC865A057F}"/>
    <cellStyle name="60% — акцент6 287" xfId="10819" xr:uid="{446BAF34-C0A3-43E9-A29F-2212A73CB550}"/>
    <cellStyle name="60% — акцент6 288" xfId="10839" xr:uid="{C5767312-ED09-45FD-94FF-01BABE0BCADB}"/>
    <cellStyle name="60% — акцент6 289" xfId="10859" xr:uid="{1E426656-201C-4D2F-901A-B6AD58697F76}"/>
    <cellStyle name="60% — акцент6 29" xfId="628" xr:uid="{00000000-0005-0000-0000-00000E0D0000}"/>
    <cellStyle name="60% — акцент6 29 2" xfId="5637" xr:uid="{441DD6F8-8E5C-40CD-8A22-26907795BC1E}"/>
    <cellStyle name="60% — акцент6 290" xfId="10879" xr:uid="{24F35B78-2D29-48D8-A24E-5EF2DBFD3B8B}"/>
    <cellStyle name="60% — акцент6 291" xfId="10899" xr:uid="{31A73E0B-FFA8-4061-955A-CDD68245B0B3}"/>
    <cellStyle name="60% — акцент6 292" xfId="10919" xr:uid="{0B6CCF2F-7A28-4AF3-ADC0-A1F1DCA76A3D}"/>
    <cellStyle name="60% — акцент6 293" xfId="10939" xr:uid="{D8D3EF36-96B6-4866-8F28-044AE9E1F0A8}"/>
    <cellStyle name="60% — акцент6 294" xfId="10959" xr:uid="{DDD07A0F-BD46-41CF-99CC-66CF13C6A101}"/>
    <cellStyle name="60% — акцент6 295" xfId="10979" xr:uid="{048B9451-D167-4FD2-A2AE-FCC65CF6A313}"/>
    <cellStyle name="60% — акцент6 296" xfId="10999" xr:uid="{8EBE6386-2151-4697-8C58-74A8D0C79165}"/>
    <cellStyle name="60% — акцент6 297" xfId="11019" xr:uid="{0CAB0F7B-58A6-4A3D-B526-9E4E459ACBEB}"/>
    <cellStyle name="60% — акцент6 298" xfId="11039" xr:uid="{7E1DF667-094E-45CB-99AB-BF83D72B490A}"/>
    <cellStyle name="60% — акцент6 299" xfId="11059" xr:uid="{3F7F3FD8-00CA-4B25-A571-D53971C3D803}"/>
    <cellStyle name="60% — акцент6 3" xfId="108" xr:uid="{00000000-0005-0000-0000-00000F0D0000}"/>
    <cellStyle name="60% — акцент6 3 2" xfId="5117" xr:uid="{435967E4-F8FA-440E-9493-DFB55E9F4641}"/>
    <cellStyle name="60% — акцент6 30" xfId="648" xr:uid="{00000000-0005-0000-0000-0000100D0000}"/>
    <cellStyle name="60% — акцент6 30 2" xfId="5657" xr:uid="{ABFC67B4-3B18-4C4C-B344-E69ADF4D08FA}"/>
    <cellStyle name="60% — акцент6 300" xfId="11079" xr:uid="{4024CD39-559D-4C22-9A21-DCA73318CB9A}"/>
    <cellStyle name="60% — акцент6 301" xfId="11099" xr:uid="{A8F35BA8-9AE1-4578-99F9-0BD5BEADC9A4}"/>
    <cellStyle name="60% — акцент6 302" xfId="11119" xr:uid="{E146252B-191F-4B1A-8AED-0220E3025D41}"/>
    <cellStyle name="60% — акцент6 303" xfId="11139" xr:uid="{7F43A1E0-B77F-4A89-B261-1AE2029A0ACB}"/>
    <cellStyle name="60% — акцент6 304" xfId="11159" xr:uid="{02A5A464-847B-4446-AEFF-FE94F94122AF}"/>
    <cellStyle name="60% — акцент6 305" xfId="11179" xr:uid="{551A1235-97EE-4329-9A43-5368024B0699}"/>
    <cellStyle name="60% — акцент6 306" xfId="11199" xr:uid="{ACE00331-E2A6-4FC2-86F5-8871F85C1DAD}"/>
    <cellStyle name="60% — акцент6 307" xfId="11219" xr:uid="{C452B9F8-EBAD-4C82-A9E8-3D13D9F3003A}"/>
    <cellStyle name="60% — акцент6 308" xfId="11239" xr:uid="{3C9D74E7-3472-44CB-8393-C2C9E679528C}"/>
    <cellStyle name="60% — акцент6 309" xfId="11259" xr:uid="{E61653A0-800A-41D2-9065-7A90B8A395DB}"/>
    <cellStyle name="60% — акцент6 31" xfId="668" xr:uid="{00000000-0005-0000-0000-0000110D0000}"/>
    <cellStyle name="60% — акцент6 31 2" xfId="5677" xr:uid="{2790E6A5-4EBE-4C2F-9F55-1DB5F42E8ABD}"/>
    <cellStyle name="60% — акцент6 310" xfId="11279" xr:uid="{1334B3CD-7A94-4C8C-94B5-6A3EA4DD8B5E}"/>
    <cellStyle name="60% — акцент6 311" xfId="11299" xr:uid="{FE9DE44C-89AB-47B0-BA8B-FB4741451C7D}"/>
    <cellStyle name="60% — акцент6 312" xfId="11319" xr:uid="{E620CF33-AD15-42C6-81C2-2BA2EBC59CC8}"/>
    <cellStyle name="60% — акцент6 313" xfId="11339" xr:uid="{DC661775-7F48-42AD-ABA4-C2AE4F0DEFD3}"/>
    <cellStyle name="60% — акцент6 314" xfId="11359" xr:uid="{372B7DA5-1183-4D56-B092-6E6E3F859B89}"/>
    <cellStyle name="60% — акцент6 315" xfId="11379" xr:uid="{D06E7345-5E41-4D2A-95EA-DA2C426A28CB}"/>
    <cellStyle name="60% — акцент6 316" xfId="11399" xr:uid="{6280C7CB-58BE-4CC4-9E19-5570196A9CB1}"/>
    <cellStyle name="60% — акцент6 317" xfId="11419" xr:uid="{18FD9E25-55B5-46B6-8E50-B990C17FAC8E}"/>
    <cellStyle name="60% — акцент6 318" xfId="11439" xr:uid="{FE16EC29-A355-45E4-9C29-D0C36551D67D}"/>
    <cellStyle name="60% — акцент6 319" xfId="11459" xr:uid="{BC18B7FA-48B7-4FA7-A33B-A96B01B10CBE}"/>
    <cellStyle name="60% — акцент6 32" xfId="688" xr:uid="{00000000-0005-0000-0000-0000120D0000}"/>
    <cellStyle name="60% — акцент6 32 2" xfId="5697" xr:uid="{3EC80B1F-E69E-400C-9B95-6303EFA2BE5A}"/>
    <cellStyle name="60% — акцент6 320" xfId="11479" xr:uid="{C011FFF8-BE62-4D0F-AC16-9453B11E738A}"/>
    <cellStyle name="60% — акцент6 321" xfId="11499" xr:uid="{1C50CD18-0DC4-4A6D-82DB-6A10129A2ED2}"/>
    <cellStyle name="60% — акцент6 322" xfId="11519" xr:uid="{77D22032-A177-4B67-ADAF-D08370867024}"/>
    <cellStyle name="60% — акцент6 323" xfId="11539" xr:uid="{D9AFC3B3-A559-4E3A-BC99-71AFFCB78DD9}"/>
    <cellStyle name="60% — акцент6 324" xfId="11559" xr:uid="{DE8ED770-669D-483D-BB09-58BA51787D3E}"/>
    <cellStyle name="60% — акцент6 325" xfId="11579" xr:uid="{CF165A77-AC89-438F-827E-B501B036689D}"/>
    <cellStyle name="60% — акцент6 326" xfId="11599" xr:uid="{36709F32-52B7-4F0F-B84D-DF7435C9618F}"/>
    <cellStyle name="60% — акцент6 327" xfId="11619" xr:uid="{E8183D9A-C962-4F53-B3C7-9F3068825D6A}"/>
    <cellStyle name="60% — акцент6 328" xfId="11639" xr:uid="{6E676739-1C01-47D9-B4AB-C1717D191812}"/>
    <cellStyle name="60% — акцент6 329" xfId="11659" xr:uid="{39D1C944-7B2D-4B8D-B8BF-7372A274C9B3}"/>
    <cellStyle name="60% — акцент6 33" xfId="708" xr:uid="{00000000-0005-0000-0000-0000130D0000}"/>
    <cellStyle name="60% — акцент6 33 2" xfId="5717" xr:uid="{89848D9C-12E3-411B-9EAC-F167811F282A}"/>
    <cellStyle name="60% — акцент6 330" xfId="11679" xr:uid="{4CCBF3B8-AD7D-4F81-A6FE-57CBC33AC264}"/>
    <cellStyle name="60% — акцент6 331" xfId="11699" xr:uid="{BE99E25B-38FB-4E86-8870-033D1FDB43AE}"/>
    <cellStyle name="60% — акцент6 332" xfId="11719" xr:uid="{9E1BACB7-EFAD-4B39-B8CE-649CB5CD4926}"/>
    <cellStyle name="60% — акцент6 333" xfId="11739" xr:uid="{93F06FF8-D950-4FC5-B956-378B815C025B}"/>
    <cellStyle name="60% — акцент6 334" xfId="11759" xr:uid="{E0C5CEF2-CC7E-4D7C-9BCC-FFF10A6FC17C}"/>
    <cellStyle name="60% — акцент6 335" xfId="11779" xr:uid="{A6C30637-C1A3-4544-A750-774499A48494}"/>
    <cellStyle name="60% — акцент6 336" xfId="11799" xr:uid="{850D1133-FF07-4BB2-8D59-BFE560B7B3E6}"/>
    <cellStyle name="60% — акцент6 337" xfId="11819" xr:uid="{CF999550-E28D-41CD-8B4F-474955764DA6}"/>
    <cellStyle name="60% — акцент6 338" xfId="11839" xr:uid="{BA6554AB-FA12-4550-B222-552ABA399C18}"/>
    <cellStyle name="60% — акцент6 339" xfId="11859" xr:uid="{CDAF2BEB-9A5E-4F35-A381-1D1545D8E06D}"/>
    <cellStyle name="60% — акцент6 34" xfId="728" xr:uid="{00000000-0005-0000-0000-0000140D0000}"/>
    <cellStyle name="60% — акцент6 34 2" xfId="5737" xr:uid="{545C270F-EDE6-4F61-A4ED-E0727AE5AE65}"/>
    <cellStyle name="60% — акцент6 340" xfId="11879" xr:uid="{2A25001F-D463-4E77-B8E7-64F4584B2E50}"/>
    <cellStyle name="60% — акцент6 341" xfId="11899" xr:uid="{7C455A24-4EB6-4EEA-B519-B8C31FB7ADF6}"/>
    <cellStyle name="60% — акцент6 342" xfId="11919" xr:uid="{B0A8729D-01E3-486E-9250-8F73D4FD30E9}"/>
    <cellStyle name="60% — акцент6 343" xfId="11939" xr:uid="{1A1976F3-1603-475D-AA70-DCB2B193F071}"/>
    <cellStyle name="60% — акцент6 344" xfId="11959" xr:uid="{0B329B3C-17A4-4E4D-BF91-25436FC09829}"/>
    <cellStyle name="60% — акцент6 345" xfId="11979" xr:uid="{944CFEFE-7118-4586-836A-5F32A515431F}"/>
    <cellStyle name="60% — акцент6 346" xfId="11999" xr:uid="{7F5D6A70-4344-4C84-941F-9CBFD479CFD4}"/>
    <cellStyle name="60% — акцент6 347" xfId="12019" xr:uid="{19559515-14BE-4E4A-8A5B-88A30847317B}"/>
    <cellStyle name="60% — акцент6 348" xfId="12039" xr:uid="{E844E6A6-ECC6-4381-B0C2-B9603418C231}"/>
    <cellStyle name="60% — акцент6 349" xfId="12059" xr:uid="{23A86697-D771-4EFD-AD9D-BC9EF1E1F71F}"/>
    <cellStyle name="60% — акцент6 35" xfId="748" xr:uid="{00000000-0005-0000-0000-0000150D0000}"/>
    <cellStyle name="60% — акцент6 35 2" xfId="5757" xr:uid="{D9E29C52-83B2-4BCA-A5C8-1D36D86A25C7}"/>
    <cellStyle name="60% — акцент6 350" xfId="12079" xr:uid="{FB84CF17-70AE-4993-9118-6FE036FF430C}"/>
    <cellStyle name="60% — акцент6 351" xfId="12099" xr:uid="{7554E1B5-EEEF-408A-BB83-42D7F1261BAB}"/>
    <cellStyle name="60% — акцент6 352" xfId="12119" xr:uid="{FFA01ED6-57C5-4A2C-B04F-91F44CE1289B}"/>
    <cellStyle name="60% — акцент6 353" xfId="12139" xr:uid="{0036705D-F40C-4B07-A1B8-284E285B8C84}"/>
    <cellStyle name="60% — акцент6 354" xfId="12159" xr:uid="{60B4D82E-4D8B-421E-856D-74F8C387E1FE}"/>
    <cellStyle name="60% — акцент6 355" xfId="12179" xr:uid="{465F2032-25EF-44CF-9D2A-61E31F0117A4}"/>
    <cellStyle name="60% — акцент6 356" xfId="12199" xr:uid="{BDA2F8CF-54A1-45B0-87B8-023356CC2EFE}"/>
    <cellStyle name="60% — акцент6 357" xfId="12219" xr:uid="{749754BF-C7C5-4A01-A32B-5848133AD68A}"/>
    <cellStyle name="60% — акцент6 358" xfId="12239" xr:uid="{404156CF-8F8A-41B6-973C-090153B53C58}"/>
    <cellStyle name="60% — акцент6 359" xfId="12259" xr:uid="{D244F907-4AFF-4F41-A448-2F6145162DCC}"/>
    <cellStyle name="60% — акцент6 36" xfId="768" xr:uid="{00000000-0005-0000-0000-0000160D0000}"/>
    <cellStyle name="60% — акцент6 36 2" xfId="5777" xr:uid="{E4A30C12-8641-4B8A-8478-112CB1523F1E}"/>
    <cellStyle name="60% — акцент6 360" xfId="12279" xr:uid="{83261F24-DB9F-4445-B5DC-0884639D6CD7}"/>
    <cellStyle name="60% — акцент6 361" xfId="12299" xr:uid="{45D895DC-07DF-4054-B70C-CE01739E5C31}"/>
    <cellStyle name="60% — акцент6 362" xfId="12319" xr:uid="{7B8B0AEB-D2EB-4846-9284-CB4BF1B38AAD}"/>
    <cellStyle name="60% — акцент6 363" xfId="12339" xr:uid="{F8E34DCD-8915-4084-A990-AFB10FA1D060}"/>
    <cellStyle name="60% — акцент6 364" xfId="12359" xr:uid="{240C776E-01C4-4B77-9A6B-A1BFE25FB960}"/>
    <cellStyle name="60% — акцент6 365" xfId="12379" xr:uid="{5E5E3AD9-313B-47A6-94B0-D262FBEAD2B5}"/>
    <cellStyle name="60% — акцент6 366" xfId="5083" xr:uid="{D9ACF8A1-298A-41A4-B878-CA9A62DE7755}"/>
    <cellStyle name="60% — акцент6 37" xfId="788" xr:uid="{00000000-0005-0000-0000-0000170D0000}"/>
    <cellStyle name="60% — акцент6 37 2" xfId="5797" xr:uid="{960B4DE9-6C92-4970-982B-5314F87BF919}"/>
    <cellStyle name="60% — акцент6 38" xfId="808" xr:uid="{00000000-0005-0000-0000-0000180D0000}"/>
    <cellStyle name="60% — акцент6 38 2" xfId="5817" xr:uid="{05FCE6FD-A6BE-40D1-B3A9-9FF82DD38F0E}"/>
    <cellStyle name="60% — акцент6 39" xfId="828" xr:uid="{00000000-0005-0000-0000-0000190D0000}"/>
    <cellStyle name="60% — акцент6 39 2" xfId="5837" xr:uid="{0E59BC34-976C-4EF1-AE6F-20C56254D70E}"/>
    <cellStyle name="60% — акцент6 4" xfId="128" xr:uid="{00000000-0005-0000-0000-00001A0D0000}"/>
    <cellStyle name="60% — акцент6 4 2" xfId="5137" xr:uid="{D37B3E00-A5FB-41A9-A7E3-1CC6CB0FBE09}"/>
    <cellStyle name="60% — акцент6 40" xfId="848" xr:uid="{00000000-0005-0000-0000-00001B0D0000}"/>
    <cellStyle name="60% — акцент6 40 2" xfId="5857" xr:uid="{C38039CF-342A-4AB7-94EE-9CEFCB7471D0}"/>
    <cellStyle name="60% — акцент6 41" xfId="868" xr:uid="{00000000-0005-0000-0000-00001C0D0000}"/>
    <cellStyle name="60% — акцент6 41 2" xfId="5877" xr:uid="{D8E12DA7-DA0F-4EC2-B615-920B6BCCFE0B}"/>
    <cellStyle name="60% — акцент6 42" xfId="888" xr:uid="{00000000-0005-0000-0000-00001D0D0000}"/>
    <cellStyle name="60% — акцент6 42 2" xfId="5897" xr:uid="{161700CB-9F10-44DF-82AF-DDB9DEB27915}"/>
    <cellStyle name="60% — акцент6 43" xfId="908" xr:uid="{00000000-0005-0000-0000-00001E0D0000}"/>
    <cellStyle name="60% — акцент6 43 2" xfId="5917" xr:uid="{9AC7AFAB-FE8F-466B-8B20-C9331B130A52}"/>
    <cellStyle name="60% — акцент6 44" xfId="928" xr:uid="{00000000-0005-0000-0000-00001F0D0000}"/>
    <cellStyle name="60% — акцент6 44 2" xfId="5937" xr:uid="{426BD953-A034-4603-8B70-7E4FACC00436}"/>
    <cellStyle name="60% — акцент6 45" xfId="948" xr:uid="{00000000-0005-0000-0000-0000200D0000}"/>
    <cellStyle name="60% — акцент6 45 2" xfId="5957" xr:uid="{3F4EE19F-9CAA-4FDC-B171-E40447E58F63}"/>
    <cellStyle name="60% — акцент6 46" xfId="968" xr:uid="{00000000-0005-0000-0000-0000210D0000}"/>
    <cellStyle name="60% — акцент6 46 2" xfId="5977" xr:uid="{C20646F7-B18F-4BDE-AD2D-9D9B911E14D1}"/>
    <cellStyle name="60% — акцент6 47" xfId="988" xr:uid="{00000000-0005-0000-0000-0000220D0000}"/>
    <cellStyle name="60% — акцент6 47 2" xfId="5997" xr:uid="{7225887C-C401-43A2-8E1C-4C68AD51DB6E}"/>
    <cellStyle name="60% — акцент6 48" xfId="1008" xr:uid="{00000000-0005-0000-0000-0000230D0000}"/>
    <cellStyle name="60% — акцент6 48 2" xfId="6017" xr:uid="{03256548-7285-49BA-9295-842B7CFE3D56}"/>
    <cellStyle name="60% — акцент6 49" xfId="1028" xr:uid="{00000000-0005-0000-0000-0000240D0000}"/>
    <cellStyle name="60% — акцент6 49 2" xfId="6037" xr:uid="{87CBC41D-29F2-4019-B225-A76FDC12C7AE}"/>
    <cellStyle name="60% — акцент6 5" xfId="148" xr:uid="{00000000-0005-0000-0000-0000250D0000}"/>
    <cellStyle name="60% — акцент6 5 2" xfId="5157" xr:uid="{A93243ED-C08A-47AC-8432-D241B7BB118C}"/>
    <cellStyle name="60% — акцент6 50" xfId="1048" xr:uid="{00000000-0005-0000-0000-0000260D0000}"/>
    <cellStyle name="60% — акцент6 50 2" xfId="6057" xr:uid="{FAD3CE77-178B-4314-A6D9-B05D8E567A08}"/>
    <cellStyle name="60% — акцент6 51" xfId="1068" xr:uid="{00000000-0005-0000-0000-0000270D0000}"/>
    <cellStyle name="60% — акцент6 51 2" xfId="6077" xr:uid="{2733C969-62D1-46CF-8876-754736886DC1}"/>
    <cellStyle name="60% — акцент6 52" xfId="1088" xr:uid="{00000000-0005-0000-0000-0000280D0000}"/>
    <cellStyle name="60% — акцент6 52 2" xfId="6097" xr:uid="{0BE12995-35C4-4FE7-9A19-5C739F1F5307}"/>
    <cellStyle name="60% — акцент6 53" xfId="1108" xr:uid="{00000000-0005-0000-0000-0000290D0000}"/>
    <cellStyle name="60% — акцент6 53 2" xfId="6117" xr:uid="{27606E80-2874-49DB-979F-A76FE698B7AE}"/>
    <cellStyle name="60% — акцент6 54" xfId="1128" xr:uid="{00000000-0005-0000-0000-00002A0D0000}"/>
    <cellStyle name="60% — акцент6 54 2" xfId="6137" xr:uid="{161FB2CD-7F4E-4D36-BC5D-5187234BD612}"/>
    <cellStyle name="60% — акцент6 55" xfId="1148" xr:uid="{00000000-0005-0000-0000-00002B0D0000}"/>
    <cellStyle name="60% — акцент6 55 2" xfId="6157" xr:uid="{0DA15995-A154-4650-8413-CAF7415889F8}"/>
    <cellStyle name="60% — акцент6 56" xfId="1168" xr:uid="{00000000-0005-0000-0000-00002C0D0000}"/>
    <cellStyle name="60% — акцент6 56 2" xfId="6177" xr:uid="{15D40E1E-A72D-46AA-A1C7-7FA66590542F}"/>
    <cellStyle name="60% — акцент6 57" xfId="1188" xr:uid="{00000000-0005-0000-0000-00002D0D0000}"/>
    <cellStyle name="60% — акцент6 57 2" xfId="6197" xr:uid="{6A99C022-11A8-4EB1-8A09-7D17585FC70E}"/>
    <cellStyle name="60% — акцент6 58" xfId="1208" xr:uid="{00000000-0005-0000-0000-00002E0D0000}"/>
    <cellStyle name="60% — акцент6 58 2" xfId="6217" xr:uid="{01C7A623-B192-484F-802A-4A71AB0538F4}"/>
    <cellStyle name="60% — акцент6 59" xfId="1228" xr:uid="{00000000-0005-0000-0000-00002F0D0000}"/>
    <cellStyle name="60% — акцент6 59 2" xfId="6237" xr:uid="{589A6FB4-B208-48FA-977D-E8E579B7A69B}"/>
    <cellStyle name="60% — акцент6 6" xfId="168" xr:uid="{00000000-0005-0000-0000-0000300D0000}"/>
    <cellStyle name="60% — акцент6 6 2" xfId="5177" xr:uid="{49F11EBA-7D43-436F-B223-35E3FFBFDA89}"/>
    <cellStyle name="60% — акцент6 60" xfId="1248" xr:uid="{00000000-0005-0000-0000-0000310D0000}"/>
    <cellStyle name="60% — акцент6 60 2" xfId="6257" xr:uid="{E23C72D7-4320-4AD4-89AC-7B16C32DE523}"/>
    <cellStyle name="60% — акцент6 61" xfId="1268" xr:uid="{00000000-0005-0000-0000-0000320D0000}"/>
    <cellStyle name="60% — акцент6 61 2" xfId="6277" xr:uid="{B28464AE-4F79-418A-B829-7CE01A9D519C}"/>
    <cellStyle name="60% — акцент6 62" xfId="1288" xr:uid="{00000000-0005-0000-0000-0000330D0000}"/>
    <cellStyle name="60% — акцент6 62 2" xfId="6297" xr:uid="{AA32E3B3-7123-4C1A-AD07-17D7DA689578}"/>
    <cellStyle name="60% — акцент6 63" xfId="1308" xr:uid="{00000000-0005-0000-0000-0000340D0000}"/>
    <cellStyle name="60% — акцент6 63 2" xfId="6317" xr:uid="{BC74C53F-0BFE-4257-8ABE-CB9BCF9C0F9F}"/>
    <cellStyle name="60% — акцент6 64" xfId="1328" xr:uid="{00000000-0005-0000-0000-0000350D0000}"/>
    <cellStyle name="60% — акцент6 64 2" xfId="6337" xr:uid="{5C441565-D1C5-4FBA-805D-DBDCE4E8C1EB}"/>
    <cellStyle name="60% — акцент6 65" xfId="1348" xr:uid="{00000000-0005-0000-0000-0000360D0000}"/>
    <cellStyle name="60% — акцент6 65 2" xfId="6357" xr:uid="{19194D24-7F4B-4ACB-9B60-05EE9F1F3358}"/>
    <cellStyle name="60% — акцент6 66" xfId="1368" xr:uid="{00000000-0005-0000-0000-0000370D0000}"/>
    <cellStyle name="60% — акцент6 66 2" xfId="6377" xr:uid="{E4C2D131-09B8-4FD6-8757-72160733D5EC}"/>
    <cellStyle name="60% — акцент6 67" xfId="1388" xr:uid="{00000000-0005-0000-0000-0000380D0000}"/>
    <cellStyle name="60% — акцент6 67 2" xfId="6397" xr:uid="{5D63624E-71D6-47A3-9B3A-5A65583CE31B}"/>
    <cellStyle name="60% — акцент6 68" xfId="1408" xr:uid="{00000000-0005-0000-0000-0000390D0000}"/>
    <cellStyle name="60% — акцент6 68 2" xfId="6417" xr:uid="{48C28A54-DA09-41A8-8C2E-E73B2855328F}"/>
    <cellStyle name="60% — акцент6 69" xfId="1428" xr:uid="{00000000-0005-0000-0000-00003A0D0000}"/>
    <cellStyle name="60% — акцент6 69 2" xfId="6437" xr:uid="{70984653-FF30-46B0-BA53-F022484567C5}"/>
    <cellStyle name="60% — акцент6 7" xfId="188" xr:uid="{00000000-0005-0000-0000-00003B0D0000}"/>
    <cellStyle name="60% — акцент6 7 2" xfId="5197" xr:uid="{A666AAF1-B2BE-46FC-AFE9-896D3D1AC561}"/>
    <cellStyle name="60% — акцент6 70" xfId="1448" xr:uid="{00000000-0005-0000-0000-00003C0D0000}"/>
    <cellStyle name="60% — акцент6 70 2" xfId="6457" xr:uid="{5D255B6B-E57B-4933-8BB8-844AA5F2A0BF}"/>
    <cellStyle name="60% — акцент6 71" xfId="1468" xr:uid="{00000000-0005-0000-0000-00003D0D0000}"/>
    <cellStyle name="60% — акцент6 71 2" xfId="6477" xr:uid="{CD73BB3E-84FA-45AA-80A5-88EE863D6CB0}"/>
    <cellStyle name="60% — акцент6 72" xfId="1488" xr:uid="{00000000-0005-0000-0000-00003E0D0000}"/>
    <cellStyle name="60% — акцент6 72 2" xfId="6497" xr:uid="{1B23AB08-FC09-4D6A-B47C-247FF43B96C8}"/>
    <cellStyle name="60% — акцент6 73" xfId="1508" xr:uid="{00000000-0005-0000-0000-00003F0D0000}"/>
    <cellStyle name="60% — акцент6 73 2" xfId="6517" xr:uid="{DA21F976-B32D-4422-BE8D-8CB7C00EDB72}"/>
    <cellStyle name="60% — акцент6 74" xfId="1528" xr:uid="{00000000-0005-0000-0000-0000400D0000}"/>
    <cellStyle name="60% — акцент6 74 2" xfId="6537" xr:uid="{9FD65F98-A631-4E2A-8D1E-72D1E20AEDD5}"/>
    <cellStyle name="60% — акцент6 75" xfId="1548" xr:uid="{00000000-0005-0000-0000-0000410D0000}"/>
    <cellStyle name="60% — акцент6 75 2" xfId="6557" xr:uid="{D6A5BBB7-7DB4-4D34-8323-811F85998345}"/>
    <cellStyle name="60% — акцент6 76" xfId="1568" xr:uid="{00000000-0005-0000-0000-0000420D0000}"/>
    <cellStyle name="60% — акцент6 76 2" xfId="6577" xr:uid="{40AFD275-F335-4CD1-BEB5-C6F0CC1ACE09}"/>
    <cellStyle name="60% — акцент6 77" xfId="1588" xr:uid="{00000000-0005-0000-0000-0000430D0000}"/>
    <cellStyle name="60% — акцент6 77 2" xfId="6597" xr:uid="{B64748A5-7DDA-41B9-97D2-B8A4E7BFC512}"/>
    <cellStyle name="60% — акцент6 78" xfId="1608" xr:uid="{00000000-0005-0000-0000-0000440D0000}"/>
    <cellStyle name="60% — акцент6 78 2" xfId="6617" xr:uid="{E35B8CEE-B9F7-4C2A-85FD-ECF2BCB6EE50}"/>
    <cellStyle name="60% — акцент6 79" xfId="1628" xr:uid="{00000000-0005-0000-0000-0000450D0000}"/>
    <cellStyle name="60% — акцент6 79 2" xfId="6637" xr:uid="{5ACF52E3-6012-486F-A1D3-9DC790BF5080}"/>
    <cellStyle name="60% — акцент6 8" xfId="208" xr:uid="{00000000-0005-0000-0000-0000460D0000}"/>
    <cellStyle name="60% — акцент6 8 2" xfId="5217" xr:uid="{6A29E863-0EBF-4FBD-A7C8-1106DCE940F5}"/>
    <cellStyle name="60% — акцент6 80" xfId="1648" xr:uid="{00000000-0005-0000-0000-0000470D0000}"/>
    <cellStyle name="60% — акцент6 80 2" xfId="6657" xr:uid="{171CB48C-2E65-4303-B5CF-1A20E9C7F02C}"/>
    <cellStyle name="60% — акцент6 81" xfId="1668" xr:uid="{00000000-0005-0000-0000-0000480D0000}"/>
    <cellStyle name="60% — акцент6 81 2" xfId="6677" xr:uid="{22ECE04E-0781-4E57-BB83-DDE20BB148AA}"/>
    <cellStyle name="60% — акцент6 82" xfId="1688" xr:uid="{00000000-0005-0000-0000-0000490D0000}"/>
    <cellStyle name="60% — акцент6 82 2" xfId="6697" xr:uid="{9143DBF2-8047-4FAC-8606-F1F5747AB411}"/>
    <cellStyle name="60% — акцент6 83" xfId="1708" xr:uid="{00000000-0005-0000-0000-00004A0D0000}"/>
    <cellStyle name="60% — акцент6 83 2" xfId="6717" xr:uid="{EB2AE9A6-D05B-4E6C-A483-E6C9D16511B5}"/>
    <cellStyle name="60% — акцент6 84" xfId="1728" xr:uid="{00000000-0005-0000-0000-00004B0D0000}"/>
    <cellStyle name="60% — акцент6 84 2" xfId="6737" xr:uid="{0423F548-F4CD-4CED-ABCF-8B0A545B3E75}"/>
    <cellStyle name="60% — акцент6 85" xfId="1748" xr:uid="{00000000-0005-0000-0000-00004C0D0000}"/>
    <cellStyle name="60% — акцент6 85 2" xfId="6757" xr:uid="{018E9040-34CE-49DD-9F17-C6F80C94638B}"/>
    <cellStyle name="60% — акцент6 86" xfId="1768" xr:uid="{00000000-0005-0000-0000-00004D0D0000}"/>
    <cellStyle name="60% — акцент6 86 2" xfId="6777" xr:uid="{C48FC0E6-2104-4F39-B4BD-2CD8C804A55E}"/>
    <cellStyle name="60% — акцент6 87" xfId="1788" xr:uid="{00000000-0005-0000-0000-00004E0D0000}"/>
    <cellStyle name="60% — акцент6 87 2" xfId="6797" xr:uid="{641628E7-F937-4ADE-884F-23838A60DB8A}"/>
    <cellStyle name="60% — акцент6 88" xfId="1808" xr:uid="{00000000-0005-0000-0000-00004F0D0000}"/>
    <cellStyle name="60% — акцент6 88 2" xfId="6817" xr:uid="{240298C4-6871-4C4B-B685-5F00E0964299}"/>
    <cellStyle name="60% — акцент6 89" xfId="1828" xr:uid="{00000000-0005-0000-0000-0000500D0000}"/>
    <cellStyle name="60% — акцент6 89 2" xfId="6837" xr:uid="{3508ED93-F842-4927-A4F0-23FAE4483293}"/>
    <cellStyle name="60% — акцент6 9" xfId="228" xr:uid="{00000000-0005-0000-0000-0000510D0000}"/>
    <cellStyle name="60% — акцент6 9 2" xfId="5237" xr:uid="{19828062-A1C7-4DB1-988F-822D49B844CC}"/>
    <cellStyle name="60% — акцент6 90" xfId="1848" xr:uid="{00000000-0005-0000-0000-0000520D0000}"/>
    <cellStyle name="60% — акцент6 90 2" xfId="6857" xr:uid="{0E62369E-8A00-4894-BACE-CD4B8797E6A4}"/>
    <cellStyle name="60% — акцент6 91" xfId="1868" xr:uid="{00000000-0005-0000-0000-0000530D0000}"/>
    <cellStyle name="60% — акцент6 91 2" xfId="6877" xr:uid="{57DA04F5-4C41-4ED8-9E8E-C0EF5354867E}"/>
    <cellStyle name="60% — акцент6 92" xfId="1888" xr:uid="{00000000-0005-0000-0000-0000540D0000}"/>
    <cellStyle name="60% — акцент6 92 2" xfId="6897" xr:uid="{2BEA54BF-4E58-4950-9970-E3D4CC60E551}"/>
    <cellStyle name="60% — акцент6 93" xfId="1908" xr:uid="{00000000-0005-0000-0000-0000550D0000}"/>
    <cellStyle name="60% — акцент6 93 2" xfId="6917" xr:uid="{4B983A77-3A8A-489F-9840-05BA96877881}"/>
    <cellStyle name="60% — акцент6 94" xfId="1928" xr:uid="{00000000-0005-0000-0000-0000560D0000}"/>
    <cellStyle name="60% — акцент6 94 2" xfId="6937" xr:uid="{B8F2D496-4E96-4D6D-A455-8BEE7D568161}"/>
    <cellStyle name="60% — акцент6 95" xfId="1948" xr:uid="{00000000-0005-0000-0000-0000570D0000}"/>
    <cellStyle name="60% — акцент6 95 2" xfId="6957" xr:uid="{A71E959A-21C3-4DB7-A22E-F2708BA31758}"/>
    <cellStyle name="60% — акцент6 96" xfId="1968" xr:uid="{00000000-0005-0000-0000-0000580D0000}"/>
    <cellStyle name="60% — акцент6 96 2" xfId="6977" xr:uid="{3E8325A8-5DAA-4ADF-9C3B-72CC468BCA64}"/>
    <cellStyle name="60% — акцент6 97" xfId="1988" xr:uid="{00000000-0005-0000-0000-0000590D0000}"/>
    <cellStyle name="60% — акцент6 97 2" xfId="6997" xr:uid="{F4B0C136-6F96-4600-8331-E74D785B6BD7}"/>
    <cellStyle name="60% — акцент6 98" xfId="2008" xr:uid="{00000000-0005-0000-0000-00005A0D0000}"/>
    <cellStyle name="60% — акцент6 98 2" xfId="7017" xr:uid="{744B4D1E-6D1C-4B16-9D9E-5D646A41DE80}"/>
    <cellStyle name="60% — акцент6 99" xfId="2028" xr:uid="{00000000-0005-0000-0000-00005B0D0000}"/>
    <cellStyle name="60% — акцент6 99 2" xfId="7037" xr:uid="{12BC7B11-FCDB-4FFE-B055-81C220ABB26F}"/>
    <cellStyle name="Акцент1" xfId="19" builtinId="29" customBuiltin="1"/>
    <cellStyle name="Акцент1 2" xfId="65" xr:uid="{00000000-0005-0000-0000-00005D0D0000}"/>
    <cellStyle name="Акцент1 2 2" xfId="10476" xr:uid="{B6CFF728-5FB4-4B5F-ADE7-A2B177B39CF7}"/>
    <cellStyle name="Акцент2" xfId="20" builtinId="33" customBuiltin="1"/>
    <cellStyle name="Акцент2 2" xfId="69" xr:uid="{00000000-0005-0000-0000-00005F0D0000}"/>
    <cellStyle name="Акцент2 2 2" xfId="10480" xr:uid="{5EBAE76B-40F8-4C3E-B901-DFB21F8D4927}"/>
    <cellStyle name="Акцент3" xfId="21" builtinId="37" customBuiltin="1"/>
    <cellStyle name="Акцент3 2" xfId="73" xr:uid="{00000000-0005-0000-0000-0000610D0000}"/>
    <cellStyle name="Акцент3 2 2" xfId="10484" xr:uid="{C133A203-CD5A-41EB-80F1-5B92E9D440DD}"/>
    <cellStyle name="Акцент4" xfId="22" builtinId="41" customBuiltin="1"/>
    <cellStyle name="Акцент4 2" xfId="77" xr:uid="{00000000-0005-0000-0000-0000630D0000}"/>
    <cellStyle name="Акцент4 2 2" xfId="10488" xr:uid="{1A678DAB-E662-4B61-8D82-0159B6216212}"/>
    <cellStyle name="Акцент5" xfId="23" builtinId="45" customBuiltin="1"/>
    <cellStyle name="Акцент5 2" xfId="81" xr:uid="{00000000-0005-0000-0000-0000650D0000}"/>
    <cellStyle name="Акцент5 2 2" xfId="10492" xr:uid="{1A239E17-3F9A-4731-B70E-DCAC411ACCD6}"/>
    <cellStyle name="Акцент6" xfId="24" builtinId="49" customBuiltin="1"/>
    <cellStyle name="Акцент6 2" xfId="85" xr:uid="{00000000-0005-0000-0000-0000670D0000}"/>
    <cellStyle name="Акцент6 2 2" xfId="10496" xr:uid="{4674D5FC-BC13-4431-8B70-99E4584EDF54}"/>
    <cellStyle name="Ввод " xfId="25" builtinId="20" customBuiltin="1"/>
    <cellStyle name="Ввод  2" xfId="56" xr:uid="{00000000-0005-0000-0000-0000690D0000}"/>
    <cellStyle name="Ввод  2 2" xfId="10467" xr:uid="{B3FA4CC2-315F-4775-8E32-BE80EA66348B}"/>
    <cellStyle name="Вывод" xfId="26" builtinId="21" customBuiltin="1"/>
    <cellStyle name="Вывод 2" xfId="57" xr:uid="{00000000-0005-0000-0000-00006B0D0000}"/>
    <cellStyle name="Вывод 2 2" xfId="10468" xr:uid="{FB1040FF-DC71-4C11-BD1F-227EC53917D9}"/>
    <cellStyle name="Вычисление" xfId="27" builtinId="22" customBuiltin="1"/>
    <cellStyle name="Вычисление 2" xfId="58" xr:uid="{00000000-0005-0000-0000-00006D0D0000}"/>
    <cellStyle name="Вычисление 2 2" xfId="10469" xr:uid="{D0FEC63A-E658-4F5E-ABCC-2B3BB068E13F}"/>
    <cellStyle name="Заголовок 1" xfId="28" builtinId="16" customBuiltin="1"/>
    <cellStyle name="Заголовок 1 2" xfId="49" xr:uid="{00000000-0005-0000-0000-00006F0D0000}"/>
    <cellStyle name="Заголовок 1 2 2" xfId="10460" xr:uid="{7EACE29F-911E-42AB-A55A-D413513419D3}"/>
    <cellStyle name="Заголовок 2" xfId="29" builtinId="17" customBuiltin="1"/>
    <cellStyle name="Заголовок 2 2" xfId="50" xr:uid="{00000000-0005-0000-0000-0000710D0000}"/>
    <cellStyle name="Заголовок 2 2 2" xfId="10461" xr:uid="{B1C73EF5-9A89-4C8B-BE12-30E1660D11E5}"/>
    <cellStyle name="Заголовок 3" xfId="30" builtinId="18" customBuiltin="1"/>
    <cellStyle name="Заголовок 3 2" xfId="51" xr:uid="{00000000-0005-0000-0000-0000730D0000}"/>
    <cellStyle name="Заголовок 3 2 2" xfId="10462" xr:uid="{CB64805B-104D-4CBD-8612-F8371CFF867B}"/>
    <cellStyle name="Заголовок 4" xfId="31" builtinId="19" customBuiltin="1"/>
    <cellStyle name="Заголовок 4 2" xfId="52" xr:uid="{00000000-0005-0000-0000-0000750D0000}"/>
    <cellStyle name="Заголовок 4 2 2" xfId="10463" xr:uid="{7DB9DC1D-BABC-42DC-9243-065204EB4424}"/>
    <cellStyle name="Итог" xfId="32" builtinId="25" customBuiltin="1"/>
    <cellStyle name="Итог 2" xfId="64" xr:uid="{00000000-0005-0000-0000-0000770D0000}"/>
    <cellStyle name="Итог 2 2" xfId="10475" xr:uid="{07EC3B0B-6602-4E6C-9C4C-637B115DDCD7}"/>
    <cellStyle name="Контрольная ячейка" xfId="33" builtinId="23" customBuiltin="1"/>
    <cellStyle name="Контрольная ячейка 2" xfId="60" xr:uid="{00000000-0005-0000-0000-0000790D0000}"/>
    <cellStyle name="Контрольная ячейка 2 2" xfId="10471" xr:uid="{9A2A849F-7055-4D0F-9823-5408C0FB8191}"/>
    <cellStyle name="Название" xfId="34" builtinId="15" customBuiltin="1"/>
    <cellStyle name="Название 2" xfId="48" xr:uid="{00000000-0005-0000-0000-00007B0D0000}"/>
    <cellStyle name="Название 3" xfId="5064" xr:uid="{214974D3-A121-4893-9536-690B6391664C}"/>
    <cellStyle name="Нейтральный" xfId="35" builtinId="28" customBuiltin="1"/>
    <cellStyle name="Нейтральный 2" xfId="55" xr:uid="{00000000-0005-0000-0000-00007D0D0000}"/>
    <cellStyle name="Нейтральный 3" xfId="10466" xr:uid="{4F26756E-81EA-47A3-8A24-E6BF5372574D}"/>
    <cellStyle name="Нейтральный 4" xfId="5065" xr:uid="{333F8519-8093-4843-9F9E-3D37093337AC}"/>
    <cellStyle name="Обычный" xfId="0" builtinId="0"/>
    <cellStyle name="Обычный 10" xfId="229" xr:uid="{00000000-0005-0000-0000-00007F0D0000}"/>
    <cellStyle name="Обычный 10 2" xfId="5218" xr:uid="{FE692DDD-2992-47ED-B7AB-68410FDBF6DE}"/>
    <cellStyle name="Обычный 100" xfId="2029" xr:uid="{00000000-0005-0000-0000-0000800D0000}"/>
    <cellStyle name="Обычный 100 2" xfId="7018" xr:uid="{3F0359B0-9B55-423F-88AA-DA6A7EBA6476}"/>
    <cellStyle name="Обычный 101" xfId="2049" xr:uid="{00000000-0005-0000-0000-0000810D0000}"/>
    <cellStyle name="Обычный 101 2" xfId="7038" xr:uid="{E91650AE-478D-472D-8CD8-3D1B175FA46F}"/>
    <cellStyle name="Обычный 102" xfId="2069" xr:uid="{00000000-0005-0000-0000-0000820D0000}"/>
    <cellStyle name="Обычный 102 2" xfId="7058" xr:uid="{5E5412BC-6E42-4058-BACB-47F8A614706D}"/>
    <cellStyle name="Обычный 103" xfId="2089" xr:uid="{00000000-0005-0000-0000-0000830D0000}"/>
    <cellStyle name="Обычный 103 2" xfId="7078" xr:uid="{01899F47-BAC1-4637-BC7B-4653D8BF7ACD}"/>
    <cellStyle name="Обычный 104" xfId="2109" xr:uid="{00000000-0005-0000-0000-0000840D0000}"/>
    <cellStyle name="Обычный 104 2" xfId="7098" xr:uid="{717C021B-AA7B-441D-8FF4-864BFFB478A5}"/>
    <cellStyle name="Обычный 105" xfId="2129" xr:uid="{00000000-0005-0000-0000-0000850D0000}"/>
    <cellStyle name="Обычный 105 2" xfId="7118" xr:uid="{C66FBFEB-A9DB-4054-8944-FE5381D2B922}"/>
    <cellStyle name="Обычный 106" xfId="2149" xr:uid="{00000000-0005-0000-0000-0000860D0000}"/>
    <cellStyle name="Обычный 106 2" xfId="7138" xr:uid="{C5E76377-5DB4-469D-A77D-62417EE6D9B7}"/>
    <cellStyle name="Обычный 107" xfId="2169" xr:uid="{00000000-0005-0000-0000-0000870D0000}"/>
    <cellStyle name="Обычный 107 2" xfId="7158" xr:uid="{5E5A6E11-8399-406A-BA08-8E4AF9E7BF37}"/>
    <cellStyle name="Обычный 108" xfId="2189" xr:uid="{00000000-0005-0000-0000-0000880D0000}"/>
    <cellStyle name="Обычный 108 2" xfId="7178" xr:uid="{64941130-C1B2-489F-8B61-A2E86B10EB96}"/>
    <cellStyle name="Обычный 109" xfId="2209" xr:uid="{00000000-0005-0000-0000-0000890D0000}"/>
    <cellStyle name="Обычный 109 2" xfId="7198" xr:uid="{91B9FF25-5764-4028-91C8-DB7C91CAE95B}"/>
    <cellStyle name="Обычный 11" xfId="249" xr:uid="{00000000-0005-0000-0000-00008A0D0000}"/>
    <cellStyle name="Обычный 11 2" xfId="5238" xr:uid="{E874A299-3AA0-4B80-B148-BCBB1D8517BB}"/>
    <cellStyle name="Обычный 110" xfId="2229" xr:uid="{00000000-0005-0000-0000-00008B0D0000}"/>
    <cellStyle name="Обычный 110 2" xfId="7218" xr:uid="{08C2E177-44D3-4C4D-A506-718D3184E5ED}"/>
    <cellStyle name="Обычный 111" xfId="2249" xr:uid="{00000000-0005-0000-0000-00008C0D0000}"/>
    <cellStyle name="Обычный 111 2" xfId="7238" xr:uid="{D655DCE8-CD50-457A-9F45-88839FDA4789}"/>
    <cellStyle name="Обычный 112" xfId="2269" xr:uid="{00000000-0005-0000-0000-00008D0D0000}"/>
    <cellStyle name="Обычный 112 2" xfId="7258" xr:uid="{1DED3ABE-53EB-49D2-BE1A-699D4D41F454}"/>
    <cellStyle name="Обычный 113" xfId="2289" xr:uid="{00000000-0005-0000-0000-00008E0D0000}"/>
    <cellStyle name="Обычный 113 2" xfId="7278" xr:uid="{8C5F7ED9-C8A5-4536-99A3-1DCE558BB347}"/>
    <cellStyle name="Обычный 114" xfId="2309" xr:uid="{00000000-0005-0000-0000-00008F0D0000}"/>
    <cellStyle name="Обычный 114 2" xfId="7298" xr:uid="{331A7A13-C0C7-46D9-A8CC-B9622B82C14F}"/>
    <cellStyle name="Обычный 115" xfId="2329" xr:uid="{00000000-0005-0000-0000-0000900D0000}"/>
    <cellStyle name="Обычный 115 2" xfId="7318" xr:uid="{253746FF-333C-4FE2-A858-942DBEAAC401}"/>
    <cellStyle name="Обычный 116" xfId="2349" xr:uid="{00000000-0005-0000-0000-0000910D0000}"/>
    <cellStyle name="Обычный 116 2" xfId="7338" xr:uid="{5F1B579C-C27C-423B-A89A-2E5CFFDC5088}"/>
    <cellStyle name="Обычный 117" xfId="2369" xr:uid="{00000000-0005-0000-0000-0000920D0000}"/>
    <cellStyle name="Обычный 117 2" xfId="7358" xr:uid="{5FE3E7CF-BA0A-4B13-B1F8-ED9D4B904A53}"/>
    <cellStyle name="Обычный 118" xfId="2389" xr:uid="{00000000-0005-0000-0000-0000930D0000}"/>
    <cellStyle name="Обычный 118 2" xfId="7378" xr:uid="{6DCD792D-01A4-41BD-B950-9663381F6DF8}"/>
    <cellStyle name="Обычный 119" xfId="2409" xr:uid="{00000000-0005-0000-0000-0000940D0000}"/>
    <cellStyle name="Обычный 119 2" xfId="7398" xr:uid="{5FD3943F-E7A8-48E3-8DAF-518509445C67}"/>
    <cellStyle name="Обычный 12" xfId="269" xr:uid="{00000000-0005-0000-0000-0000950D0000}"/>
    <cellStyle name="Обычный 12 2" xfId="5258" xr:uid="{BD67DBF8-9675-4B0E-992C-7BD209078B26}"/>
    <cellStyle name="Обычный 120" xfId="2429" xr:uid="{00000000-0005-0000-0000-0000960D0000}"/>
    <cellStyle name="Обычный 120 2" xfId="7418" xr:uid="{E23A77F2-0AC5-4764-8CBE-753BE1B3DDDF}"/>
    <cellStyle name="Обычный 121" xfId="2449" xr:uid="{00000000-0005-0000-0000-0000970D0000}"/>
    <cellStyle name="Обычный 121 2" xfId="7438" xr:uid="{BB60041B-E053-4331-9B71-00718ADE3C0D}"/>
    <cellStyle name="Обычный 122" xfId="2469" xr:uid="{00000000-0005-0000-0000-0000980D0000}"/>
    <cellStyle name="Обычный 122 2" xfId="7458" xr:uid="{29902751-4541-44BC-8943-AC6435584C1C}"/>
    <cellStyle name="Обычный 123" xfId="2489" xr:uid="{00000000-0005-0000-0000-0000990D0000}"/>
    <cellStyle name="Обычный 123 2" xfId="7478" xr:uid="{AD521811-CD64-41DA-8126-5F0FA30A57C3}"/>
    <cellStyle name="Обычный 124" xfId="2509" xr:uid="{00000000-0005-0000-0000-00009A0D0000}"/>
    <cellStyle name="Обычный 124 2" xfId="7498" xr:uid="{CA94AD46-A448-4104-B8F1-E9D3C39A1052}"/>
    <cellStyle name="Обычный 125" xfId="2529" xr:uid="{00000000-0005-0000-0000-00009B0D0000}"/>
    <cellStyle name="Обычный 125 2" xfId="7518" xr:uid="{6C4EC07E-75DE-4C10-A6AE-CED1DA568387}"/>
    <cellStyle name="Обычный 126" xfId="2549" xr:uid="{00000000-0005-0000-0000-00009C0D0000}"/>
    <cellStyle name="Обычный 126 2" xfId="7538" xr:uid="{A3A9D2AE-87DD-4A6C-BDD0-F684E9EE210D}"/>
    <cellStyle name="Обычный 127" xfId="2569" xr:uid="{00000000-0005-0000-0000-00009D0D0000}"/>
    <cellStyle name="Обычный 127 2" xfId="7558" xr:uid="{3DDB43AD-CEBA-41F9-AD81-237936794E80}"/>
    <cellStyle name="Обычный 128" xfId="2589" xr:uid="{00000000-0005-0000-0000-00009E0D0000}"/>
    <cellStyle name="Обычный 128 2" xfId="7578" xr:uid="{3658FDD9-94C5-4AAE-B968-200AE61F55E5}"/>
    <cellStyle name="Обычный 129" xfId="2609" xr:uid="{00000000-0005-0000-0000-00009F0D0000}"/>
    <cellStyle name="Обычный 129 2" xfId="7598" xr:uid="{F9402CE2-CF66-4DA9-B467-EA9CF2EC4B72}"/>
    <cellStyle name="Обычный 13" xfId="289" xr:uid="{00000000-0005-0000-0000-0000A00D0000}"/>
    <cellStyle name="Обычный 13 2" xfId="5278" xr:uid="{89700AB8-AC4D-463E-8F8A-031FF5AEDAB1}"/>
    <cellStyle name="Обычный 130" xfId="2629" xr:uid="{00000000-0005-0000-0000-0000A10D0000}"/>
    <cellStyle name="Обычный 130 2" xfId="7618" xr:uid="{5B627DA0-7C84-4916-A5BE-C6FDA9661544}"/>
    <cellStyle name="Обычный 131" xfId="2649" xr:uid="{00000000-0005-0000-0000-0000A20D0000}"/>
    <cellStyle name="Обычный 131 2" xfId="7638" xr:uid="{8C603942-D832-43A8-B8F8-7610E778D9D7}"/>
    <cellStyle name="Обычный 132" xfId="2669" xr:uid="{00000000-0005-0000-0000-0000A30D0000}"/>
    <cellStyle name="Обычный 132 2" xfId="7658" xr:uid="{B9C9E2C5-4995-4345-B845-0B2D8ADDFCA6}"/>
    <cellStyle name="Обычный 133" xfId="2689" xr:uid="{00000000-0005-0000-0000-0000A40D0000}"/>
    <cellStyle name="Обычный 133 2" xfId="7678" xr:uid="{F6B143FA-7EE3-4001-A56C-A753895601F5}"/>
    <cellStyle name="Обычный 134" xfId="2709" xr:uid="{00000000-0005-0000-0000-0000A50D0000}"/>
    <cellStyle name="Обычный 134 2" xfId="7698" xr:uid="{961BA881-DC5A-47F5-AF4A-FB42183D9710}"/>
    <cellStyle name="Обычный 135" xfId="2729" xr:uid="{00000000-0005-0000-0000-0000A60D0000}"/>
    <cellStyle name="Обычный 135 2" xfId="7718" xr:uid="{C168DFEF-3548-4609-A5CB-EBFC0FC8B51A}"/>
    <cellStyle name="Обычный 136" xfId="2749" xr:uid="{00000000-0005-0000-0000-0000A70D0000}"/>
    <cellStyle name="Обычный 136 2" xfId="7738" xr:uid="{7EEF0917-364E-4C2D-AEF9-540D7B72A9E7}"/>
    <cellStyle name="Обычный 137" xfId="2769" xr:uid="{00000000-0005-0000-0000-0000A80D0000}"/>
    <cellStyle name="Обычный 137 2" xfId="7758" xr:uid="{33B5B61C-6992-4831-B534-338A14CC7AF1}"/>
    <cellStyle name="Обычный 138" xfId="2790" xr:uid="{00000000-0005-0000-0000-0000A90D0000}"/>
    <cellStyle name="Обычный 138 2" xfId="7778" xr:uid="{35028129-B994-4561-9020-9274A705543D}"/>
    <cellStyle name="Обычный 139" xfId="2810" xr:uid="{00000000-0005-0000-0000-0000AA0D0000}"/>
    <cellStyle name="Обычный 139 2" xfId="7799" xr:uid="{4CA01E52-6A97-40BA-88CE-89F2E21E0C83}"/>
    <cellStyle name="Обычный 14" xfId="309" xr:uid="{00000000-0005-0000-0000-0000AB0D0000}"/>
    <cellStyle name="Обычный 14 2" xfId="5298" xr:uid="{2C22FC11-9430-433F-9A38-3D0696BF5645}"/>
    <cellStyle name="Обычный 140" xfId="2830" xr:uid="{00000000-0005-0000-0000-0000AC0D0000}"/>
    <cellStyle name="Обычный 140 2" xfId="7819" xr:uid="{22EDD78B-6431-4E65-A9AB-B8EA03878479}"/>
    <cellStyle name="Обычный 141" xfId="2850" xr:uid="{00000000-0005-0000-0000-0000AD0D0000}"/>
    <cellStyle name="Обычный 141 2" xfId="7839" xr:uid="{535AA06A-E9E8-4C17-9604-47CADCD5E2AE}"/>
    <cellStyle name="Обычный 142" xfId="2870" xr:uid="{00000000-0005-0000-0000-0000AE0D0000}"/>
    <cellStyle name="Обычный 142 2" xfId="7859" xr:uid="{DB9B3DB8-66F9-4C6D-BA45-6266E7F1AC80}"/>
    <cellStyle name="Обычный 143" xfId="2890" xr:uid="{00000000-0005-0000-0000-0000AF0D0000}"/>
    <cellStyle name="Обычный 143 2" xfId="7879" xr:uid="{35CCC9BF-B46C-4285-9E71-C06180BB3797}"/>
    <cellStyle name="Обычный 144" xfId="2910" xr:uid="{00000000-0005-0000-0000-0000B00D0000}"/>
    <cellStyle name="Обычный 144 2" xfId="7899" xr:uid="{BE318389-C08A-45D9-89EC-2AB4BC89CDCE}"/>
    <cellStyle name="Обычный 145" xfId="2930" xr:uid="{00000000-0005-0000-0000-0000B10D0000}"/>
    <cellStyle name="Обычный 145 2" xfId="7919" xr:uid="{4FC35674-974A-45D5-BB0F-055FED782C91}"/>
    <cellStyle name="Обычный 146" xfId="2950" xr:uid="{00000000-0005-0000-0000-0000B20D0000}"/>
    <cellStyle name="Обычный 146 2" xfId="7939" xr:uid="{B2A626C1-C9A9-4BA2-BB4C-009B813075F0}"/>
    <cellStyle name="Обычный 147" xfId="2970" xr:uid="{00000000-0005-0000-0000-0000B30D0000}"/>
    <cellStyle name="Обычный 147 2" xfId="7959" xr:uid="{492BBBB9-B127-4148-99F6-ACF58F6BD0D9}"/>
    <cellStyle name="Обычный 148" xfId="2990" xr:uid="{00000000-0005-0000-0000-0000B40D0000}"/>
    <cellStyle name="Обычный 148 2" xfId="7979" xr:uid="{3F481FB8-755A-4535-B8C2-C8E7C6B9EA5B}"/>
    <cellStyle name="Обычный 149" xfId="3010" xr:uid="{00000000-0005-0000-0000-0000B50D0000}"/>
    <cellStyle name="Обычный 149 2" xfId="7999" xr:uid="{A8CDD113-1177-49E4-A85B-788FC714F636}"/>
    <cellStyle name="Обычный 15" xfId="329" xr:uid="{00000000-0005-0000-0000-0000B60D0000}"/>
    <cellStyle name="Обычный 15 2" xfId="5318" xr:uid="{3CFA58F6-A872-408C-BB71-47B849C238B5}"/>
    <cellStyle name="Обычный 150" xfId="3030" xr:uid="{00000000-0005-0000-0000-0000B70D0000}"/>
    <cellStyle name="Обычный 150 2" xfId="8019" xr:uid="{672C903A-8A4B-48F4-BA36-23A106BB91A7}"/>
    <cellStyle name="Обычный 151" xfId="3050" xr:uid="{00000000-0005-0000-0000-0000B80D0000}"/>
    <cellStyle name="Обычный 151 2" xfId="8039" xr:uid="{8F31594C-F0C9-44F7-A97C-72FA6B7C5ECF}"/>
    <cellStyle name="Обычный 152" xfId="3070" xr:uid="{00000000-0005-0000-0000-0000B90D0000}"/>
    <cellStyle name="Обычный 152 2" xfId="8059" xr:uid="{06D5EF66-6A00-4D2E-99D2-CAA76C800DEB}"/>
    <cellStyle name="Обычный 153" xfId="3090" xr:uid="{00000000-0005-0000-0000-0000BA0D0000}"/>
    <cellStyle name="Обычный 153 2" xfId="8079" xr:uid="{8053462E-3BB9-4398-8296-5A73FCC56589}"/>
    <cellStyle name="Обычный 154" xfId="3110" xr:uid="{00000000-0005-0000-0000-0000BB0D0000}"/>
    <cellStyle name="Обычный 154 2" xfId="8099" xr:uid="{1E90F906-A45D-46F5-8ECA-12D603629D80}"/>
    <cellStyle name="Обычный 155" xfId="3130" xr:uid="{00000000-0005-0000-0000-0000BC0D0000}"/>
    <cellStyle name="Обычный 155 2" xfId="8119" xr:uid="{C68C8A54-B848-4A79-AA91-334656CCFAE4}"/>
    <cellStyle name="Обычный 156" xfId="3150" xr:uid="{00000000-0005-0000-0000-0000BD0D0000}"/>
    <cellStyle name="Обычный 156 2" xfId="8139" xr:uid="{10982D5B-3606-47D5-9B64-DD1F89717BC3}"/>
    <cellStyle name="Обычный 157" xfId="3170" xr:uid="{00000000-0005-0000-0000-0000BE0D0000}"/>
    <cellStyle name="Обычный 157 2" xfId="8159" xr:uid="{B083F059-38FC-44E6-A2C3-2D41ABD866C4}"/>
    <cellStyle name="Обычный 158" xfId="3190" xr:uid="{00000000-0005-0000-0000-0000BF0D0000}"/>
    <cellStyle name="Обычный 158 2" xfId="8179" xr:uid="{A8757EED-1E8F-48AC-8419-F1F5C15C573A}"/>
    <cellStyle name="Обычный 159" xfId="3210" xr:uid="{00000000-0005-0000-0000-0000C00D0000}"/>
    <cellStyle name="Обычный 159 2" xfId="8199" xr:uid="{AB4FF105-CDF3-4477-B873-4587714316D9}"/>
    <cellStyle name="Обычный 16" xfId="349" xr:uid="{00000000-0005-0000-0000-0000C10D0000}"/>
    <cellStyle name="Обычный 16 2" xfId="5338" xr:uid="{05CBDB0D-B88B-427B-A906-4E6D35E7573E}"/>
    <cellStyle name="Обычный 160" xfId="3230" xr:uid="{00000000-0005-0000-0000-0000C20D0000}"/>
    <cellStyle name="Обычный 160 2" xfId="8219" xr:uid="{95D4ACA0-DD15-464D-B604-6E0C76F895CF}"/>
    <cellStyle name="Обычный 161" xfId="3250" xr:uid="{00000000-0005-0000-0000-0000C30D0000}"/>
    <cellStyle name="Обычный 161 2" xfId="8239" xr:uid="{1F7BE413-DC5A-435F-9B19-081040A065D1}"/>
    <cellStyle name="Обычный 162" xfId="3270" xr:uid="{00000000-0005-0000-0000-0000C40D0000}"/>
    <cellStyle name="Обычный 162 2" xfId="8259" xr:uid="{34205651-8E9C-45EF-80D7-BEADA92B97E5}"/>
    <cellStyle name="Обычный 163" xfId="3290" xr:uid="{00000000-0005-0000-0000-0000C50D0000}"/>
    <cellStyle name="Обычный 163 2" xfId="8279" xr:uid="{BD4292C3-E900-48BA-B2F5-9017FDF23A04}"/>
    <cellStyle name="Обычный 164" xfId="3310" xr:uid="{00000000-0005-0000-0000-0000C60D0000}"/>
    <cellStyle name="Обычный 164 2" xfId="8299" xr:uid="{BE9B2F98-83C7-433E-AF16-A7BC0D7E07B7}"/>
    <cellStyle name="Обычный 165" xfId="3330" xr:uid="{00000000-0005-0000-0000-0000C70D0000}"/>
    <cellStyle name="Обычный 165 2" xfId="8319" xr:uid="{BE0FF5BB-10C8-4E62-99D1-27A425079196}"/>
    <cellStyle name="Обычный 166" xfId="3350" xr:uid="{00000000-0005-0000-0000-0000C80D0000}"/>
    <cellStyle name="Обычный 166 2" xfId="8339" xr:uid="{F78B1E9B-ADFE-42F5-A86A-A4EA73B47E71}"/>
    <cellStyle name="Обычный 167" xfId="3370" xr:uid="{00000000-0005-0000-0000-0000C90D0000}"/>
    <cellStyle name="Обычный 167 2" xfId="8359" xr:uid="{EFA73E6B-B592-435B-AD96-08DBB8294A94}"/>
    <cellStyle name="Обычный 168" xfId="3390" xr:uid="{00000000-0005-0000-0000-0000CA0D0000}"/>
    <cellStyle name="Обычный 168 2" xfId="8379" xr:uid="{542EF7BC-2DA2-4F7E-9593-2AF1C1E6D09F}"/>
    <cellStyle name="Обычный 169" xfId="3410" xr:uid="{00000000-0005-0000-0000-0000CB0D0000}"/>
    <cellStyle name="Обычный 169 2" xfId="8399" xr:uid="{0A3A79FD-EFAF-4E5C-A24F-4DCC520C0620}"/>
    <cellStyle name="Обычный 17" xfId="369" xr:uid="{00000000-0005-0000-0000-0000CC0D0000}"/>
    <cellStyle name="Обычный 17 2" xfId="5358" xr:uid="{9E11BB73-41B1-43E3-BFD4-75B59119BF8F}"/>
    <cellStyle name="Обычный 170" xfId="3430" xr:uid="{00000000-0005-0000-0000-0000CD0D0000}"/>
    <cellStyle name="Обычный 170 2" xfId="8419" xr:uid="{E2C416BA-5AD2-4D68-A6E1-CA7273C338B4}"/>
    <cellStyle name="Обычный 171" xfId="3450" xr:uid="{00000000-0005-0000-0000-0000CE0D0000}"/>
    <cellStyle name="Обычный 171 2" xfId="8439" xr:uid="{C50BFFAB-07C1-4C32-86AA-6BDFE79252DC}"/>
    <cellStyle name="Обычный 172" xfId="3470" xr:uid="{00000000-0005-0000-0000-0000CF0D0000}"/>
    <cellStyle name="Обычный 172 2" xfId="8459" xr:uid="{BD4FEE66-9C07-4F96-85C0-D5587C55C50C}"/>
    <cellStyle name="Обычный 173" xfId="3490" xr:uid="{00000000-0005-0000-0000-0000D00D0000}"/>
    <cellStyle name="Обычный 173 2" xfId="8479" xr:uid="{2CB8FECB-1D0F-480F-BD1D-D3A75B36EEE0}"/>
    <cellStyle name="Обычный 174" xfId="3510" xr:uid="{00000000-0005-0000-0000-0000D10D0000}"/>
    <cellStyle name="Обычный 174 2" xfId="8499" xr:uid="{17177ECA-1F9A-427D-9C60-8C6F594D8421}"/>
    <cellStyle name="Обычный 175" xfId="3530" xr:uid="{00000000-0005-0000-0000-0000D20D0000}"/>
    <cellStyle name="Обычный 175 2" xfId="8519" xr:uid="{492E8F8E-7B6F-46BD-9112-66A345EB087E}"/>
    <cellStyle name="Обычный 176" xfId="3550" xr:uid="{00000000-0005-0000-0000-0000D30D0000}"/>
    <cellStyle name="Обычный 176 2" xfId="8539" xr:uid="{181A2EB2-9F2C-4AA8-90DE-971D7C948FD2}"/>
    <cellStyle name="Обычный 177" xfId="3570" xr:uid="{00000000-0005-0000-0000-0000D40D0000}"/>
    <cellStyle name="Обычный 177 2" xfId="8559" xr:uid="{19FD4D29-F42A-44BF-93F8-914DCABC35D9}"/>
    <cellStyle name="Обычный 178" xfId="3590" xr:uid="{00000000-0005-0000-0000-0000D50D0000}"/>
    <cellStyle name="Обычный 178 2" xfId="8579" xr:uid="{BC07E1F3-06B9-4EAD-9FCA-205FE373AA4B}"/>
    <cellStyle name="Обычный 179" xfId="3610" xr:uid="{00000000-0005-0000-0000-0000D60D0000}"/>
    <cellStyle name="Обычный 179 2" xfId="8599" xr:uid="{8DA42EA9-1AB0-4B03-9372-B83A8CD10329}"/>
    <cellStyle name="Обычный 18" xfId="389" xr:uid="{00000000-0005-0000-0000-0000D70D0000}"/>
    <cellStyle name="Обычный 18 2" xfId="5378" xr:uid="{41BE7079-BCB9-497A-BF4C-E5D37CB9B428}"/>
    <cellStyle name="Обычный 180" xfId="3630" xr:uid="{00000000-0005-0000-0000-0000D80D0000}"/>
    <cellStyle name="Обычный 180 2" xfId="8619" xr:uid="{3F1F9F48-B0BF-4090-A55C-563C7408F978}"/>
    <cellStyle name="Обычный 181" xfId="3650" xr:uid="{00000000-0005-0000-0000-0000D90D0000}"/>
    <cellStyle name="Обычный 181 2" xfId="8639" xr:uid="{D95599EA-85C7-4B7C-867E-623EEC3E8928}"/>
    <cellStyle name="Обычный 182" xfId="3670" xr:uid="{00000000-0005-0000-0000-0000DA0D0000}"/>
    <cellStyle name="Обычный 182 2" xfId="8659" xr:uid="{528FD011-04C4-4DA4-BE22-951DA545C2DF}"/>
    <cellStyle name="Обычный 183" xfId="3690" xr:uid="{00000000-0005-0000-0000-0000DB0D0000}"/>
    <cellStyle name="Обычный 183 2" xfId="8679" xr:uid="{FB2E0AED-151B-46D1-A1F7-B11CF6D5AEED}"/>
    <cellStyle name="Обычный 184" xfId="3730" xr:uid="{00000000-0005-0000-0000-0000DC0D0000}"/>
    <cellStyle name="Обычный 184 2" xfId="8699" xr:uid="{A4CCB4EF-CC9D-450F-BF83-B61CA595863A}"/>
    <cellStyle name="Обычный 185" xfId="3750" xr:uid="{00000000-0005-0000-0000-0000DD0D0000}"/>
    <cellStyle name="Обычный 185 2" xfId="8739" xr:uid="{890A5B96-F82B-42D9-84D2-E79B01808489}"/>
    <cellStyle name="Обычный 186" xfId="3710" xr:uid="{00000000-0005-0000-0000-0000DE0D0000}"/>
    <cellStyle name="Обычный 186 2" xfId="8719" xr:uid="{2E201682-674E-42A6-9CE2-822E280ACD75}"/>
    <cellStyle name="Обычный 187" xfId="3770" xr:uid="{00000000-0005-0000-0000-0000DF0D0000}"/>
    <cellStyle name="Обычный 187 2" xfId="8759" xr:uid="{72778364-0713-4241-A7D3-DFEB771B8600}"/>
    <cellStyle name="Обычный 188" xfId="3790" xr:uid="{00000000-0005-0000-0000-0000E00D0000}"/>
    <cellStyle name="Обычный 188 2" xfId="8779" xr:uid="{721D277F-806F-417C-B328-800D8EFD04B5}"/>
    <cellStyle name="Обычный 189" xfId="3810" xr:uid="{00000000-0005-0000-0000-0000E10D0000}"/>
    <cellStyle name="Обычный 189 2" xfId="8799" xr:uid="{0DA4FDE3-294F-4704-8AF7-8433DEB38582}"/>
    <cellStyle name="Обычный 19" xfId="409" xr:uid="{00000000-0005-0000-0000-0000E20D0000}"/>
    <cellStyle name="Обычный 19 2" xfId="5398" xr:uid="{ED138BEF-D8FD-4964-980C-4A117D778E65}"/>
    <cellStyle name="Обычный 190" xfId="3830" xr:uid="{00000000-0005-0000-0000-0000E30D0000}"/>
    <cellStyle name="Обычный 190 2" xfId="8819" xr:uid="{675CB8FD-4368-4E4B-A6E7-525ADA33CC41}"/>
    <cellStyle name="Обычный 191" xfId="3850" xr:uid="{00000000-0005-0000-0000-00001E0F0000}"/>
    <cellStyle name="Обычный 191 2" xfId="8839" xr:uid="{0F2027AF-61FF-446E-B42F-24DC5B3CC481}"/>
    <cellStyle name="Обычный 192" xfId="3870" xr:uid="{00000000-0005-0000-0000-0000320F0000}"/>
    <cellStyle name="Обычный 192 2" xfId="8859" xr:uid="{B0771BC3-23F7-4BCB-9584-181E7348B97C}"/>
    <cellStyle name="Обычный 193" xfId="3890" xr:uid="{00000000-0005-0000-0000-0000460F0000}"/>
    <cellStyle name="Обычный 193 2" xfId="8879" xr:uid="{4E6A34C6-E674-43FD-B698-9A05D00FA4B9}"/>
    <cellStyle name="Обычный 194" xfId="3910" xr:uid="{00000000-0005-0000-0000-00005A0F0000}"/>
    <cellStyle name="Обычный 194 2" xfId="8899" xr:uid="{A81F89F8-A511-4E13-88CF-7CD7CB238C64}"/>
    <cellStyle name="Обычный 195" xfId="3930" xr:uid="{00000000-0005-0000-0000-00006E0F0000}"/>
    <cellStyle name="Обычный 195 2" xfId="8919" xr:uid="{FF5DE7FC-7248-4D00-AFEC-415BD38C18D9}"/>
    <cellStyle name="Обычный 196" xfId="3950" xr:uid="{00000000-0005-0000-0000-0000820F0000}"/>
    <cellStyle name="Обычный 196 2" xfId="8939" xr:uid="{30EEE1F8-7A77-465C-A3A9-B6ABB337B11A}"/>
    <cellStyle name="Обычный 197" xfId="3970" xr:uid="{00000000-0005-0000-0000-0000960F0000}"/>
    <cellStyle name="Обычный 197 2" xfId="8959" xr:uid="{A11EF330-6F01-4E65-BFD4-3B9C38A93DF8}"/>
    <cellStyle name="Обычный 198" xfId="3990" xr:uid="{00000000-0005-0000-0000-0000AA0F0000}"/>
    <cellStyle name="Обычный 198 2" xfId="8979" xr:uid="{A1CCAC6C-3D47-4AC6-BA9F-396BCEA343A6}"/>
    <cellStyle name="Обычный 199" xfId="4010" xr:uid="{00000000-0005-0000-0000-0000BE0F0000}"/>
    <cellStyle name="Обычный 199 2" xfId="8999" xr:uid="{E2C59C29-8639-4BE7-8B6E-783D1DE0CF79}"/>
    <cellStyle name="Обычный 2" xfId="47" xr:uid="{00000000-0005-0000-0000-0000E40D0000}"/>
    <cellStyle name="Обычный 2 2" xfId="5084" xr:uid="{B8C68D6D-06E5-40F3-974D-417C59057005}"/>
    <cellStyle name="Обычный 20" xfId="429" xr:uid="{00000000-0005-0000-0000-0000E50D0000}"/>
    <cellStyle name="Обычный 20 2" xfId="5418" xr:uid="{9E637A2B-8801-462D-8DD8-5D9F5549BDD6}"/>
    <cellStyle name="Обычный 200" xfId="4030" xr:uid="{00000000-0005-0000-0000-0000D20F0000}"/>
    <cellStyle name="Обычный 200 2" xfId="9019" xr:uid="{0245A801-07D9-4693-AE74-13E281285806}"/>
    <cellStyle name="Обычный 201" xfId="4050" xr:uid="{00000000-0005-0000-0000-0000E60F0000}"/>
    <cellStyle name="Обычный 201 2" xfId="9039" xr:uid="{614B126A-73A4-411B-BBE2-229C3D3B30F0}"/>
    <cellStyle name="Обычный 202" xfId="4070" xr:uid="{00000000-0005-0000-0000-0000FA0F0000}"/>
    <cellStyle name="Обычный 202 2" xfId="9059" xr:uid="{EB58373E-AF6C-4610-9C95-5F095A7DF131}"/>
    <cellStyle name="Обычный 203" xfId="4090" xr:uid="{00000000-0005-0000-0000-00000E100000}"/>
    <cellStyle name="Обычный 203 2" xfId="9079" xr:uid="{52B5E7A1-110F-46ED-8D01-6043D980A667}"/>
    <cellStyle name="Обычный 204" xfId="4110" xr:uid="{00000000-0005-0000-0000-000022100000}"/>
    <cellStyle name="Обычный 204 2" xfId="9099" xr:uid="{382F31EC-7760-4BAE-A1D7-3F66D379C43E}"/>
    <cellStyle name="Обычный 205" xfId="4130" xr:uid="{00000000-0005-0000-0000-000036100000}"/>
    <cellStyle name="Обычный 205 2" xfId="9119" xr:uid="{20148490-F6F7-4DDB-A2D2-7EF27CEB322F}"/>
    <cellStyle name="Обычный 206" xfId="4150" xr:uid="{00000000-0005-0000-0000-00004A100000}"/>
    <cellStyle name="Обычный 206 2" xfId="9139" xr:uid="{A88E4D1C-07EC-42A3-AE1E-005E039371D7}"/>
    <cellStyle name="Обычный 207" xfId="4170" xr:uid="{00000000-0005-0000-0000-00005E100000}"/>
    <cellStyle name="Обычный 207 2" xfId="9159" xr:uid="{6BE40DA6-9509-4BD0-BCD3-E95D5DD53F04}"/>
    <cellStyle name="Обычный 208" xfId="4190" xr:uid="{00000000-0005-0000-0000-000072100000}"/>
    <cellStyle name="Обычный 208 2" xfId="9179" xr:uid="{991CF032-6EA5-43E0-BFDC-E0D522A1A555}"/>
    <cellStyle name="Обычный 209" xfId="4210" xr:uid="{00000000-0005-0000-0000-000086100000}"/>
    <cellStyle name="Обычный 209 2" xfId="9199" xr:uid="{886BC26D-B16F-471D-8675-99E690C1761A}"/>
    <cellStyle name="Обычный 21" xfId="449" xr:uid="{00000000-0005-0000-0000-0000E60D0000}"/>
    <cellStyle name="Обычный 21 2" xfId="5438" xr:uid="{B27A401C-54C3-4AD8-952C-00FE90F919E8}"/>
    <cellStyle name="Обычный 210" xfId="4230" xr:uid="{00000000-0005-0000-0000-00009A100000}"/>
    <cellStyle name="Обычный 210 2" xfId="9219" xr:uid="{DD9F6514-242E-4557-9073-66B3869E46D5}"/>
    <cellStyle name="Обычный 211" xfId="4250" xr:uid="{00000000-0005-0000-0000-0000AE100000}"/>
    <cellStyle name="Обычный 211 2" xfId="9239" xr:uid="{8ED26847-6CB8-4A71-B5B4-88F5C6D18184}"/>
    <cellStyle name="Обычный 212" xfId="4270" xr:uid="{00000000-0005-0000-0000-0000C2100000}"/>
    <cellStyle name="Обычный 212 2" xfId="9259" xr:uid="{0E9F72E2-6C58-4F73-8D40-D29F8D4D0547}"/>
    <cellStyle name="Обычный 213" xfId="4290" xr:uid="{00000000-0005-0000-0000-0000D6100000}"/>
    <cellStyle name="Обычный 213 2" xfId="9279" xr:uid="{BE39ADE5-0769-47FC-A1F0-1FB6763BD350}"/>
    <cellStyle name="Обычный 214" xfId="4310" xr:uid="{00000000-0005-0000-0000-0000EA100000}"/>
    <cellStyle name="Обычный 214 2" xfId="9299" xr:uid="{308787CF-0A9F-4236-B7B3-26B2107311F5}"/>
    <cellStyle name="Обычный 215" xfId="4330" xr:uid="{00000000-0005-0000-0000-0000FE100000}"/>
    <cellStyle name="Обычный 215 2" xfId="9319" xr:uid="{DD03D2B6-8028-4F1B-8D11-39900BE0E0AB}"/>
    <cellStyle name="Обычный 216" xfId="4350" xr:uid="{00000000-0005-0000-0000-000012110000}"/>
    <cellStyle name="Обычный 216 2" xfId="9339" xr:uid="{7DEEEC86-0F4E-4B7D-B2B5-9BA60A72D370}"/>
    <cellStyle name="Обычный 217" xfId="4370" xr:uid="{00000000-0005-0000-0000-000026110000}"/>
    <cellStyle name="Обычный 217 2" xfId="9359" xr:uid="{8EA3D85D-0DAB-40CB-8E0C-CD73C0CF0B6E}"/>
    <cellStyle name="Обычный 218" xfId="4390" xr:uid="{00000000-0005-0000-0000-00003A110000}"/>
    <cellStyle name="Обычный 218 2" xfId="9379" xr:uid="{D009C194-EFF6-4871-A0C6-F04BED1F4770}"/>
    <cellStyle name="Обычный 219" xfId="4410" xr:uid="{00000000-0005-0000-0000-00004E110000}"/>
    <cellStyle name="Обычный 219 2" xfId="9399" xr:uid="{8500E4E5-9923-4338-87ED-670D2026A213}"/>
    <cellStyle name="Обычный 22" xfId="469" xr:uid="{00000000-0005-0000-0000-0000E70D0000}"/>
    <cellStyle name="Обычный 22 2" xfId="5458" xr:uid="{12B335A9-1ABA-4FAE-8272-50389728BB29}"/>
    <cellStyle name="Обычный 220" xfId="4430" xr:uid="{00000000-0005-0000-0000-000062110000}"/>
    <cellStyle name="Обычный 220 2" xfId="9419" xr:uid="{D58B9E48-A46C-48C2-9CFB-0D00810D2FDC}"/>
    <cellStyle name="Обычный 221" xfId="4450" xr:uid="{00000000-0005-0000-0000-000076110000}"/>
    <cellStyle name="Обычный 221 2" xfId="9439" xr:uid="{8BFBF454-7660-4C47-B1AE-19CDAD9BF81C}"/>
    <cellStyle name="Обычный 222" xfId="4470" xr:uid="{00000000-0005-0000-0000-00008A110000}"/>
    <cellStyle name="Обычный 222 2" xfId="9459" xr:uid="{2F8B0149-6F3B-4CDE-BF44-1843BBDAC0EF}"/>
    <cellStyle name="Обычный 223" xfId="4490" xr:uid="{00000000-0005-0000-0000-00009E110000}"/>
    <cellStyle name="Обычный 223 2" xfId="9479" xr:uid="{86D621A0-A0B9-436A-A2B0-02D985F62D24}"/>
    <cellStyle name="Обычный 224" xfId="4510" xr:uid="{00000000-0005-0000-0000-0000B2110000}"/>
    <cellStyle name="Обычный 224 2" xfId="9499" xr:uid="{20FE4BD5-CFDD-41C6-80C8-2700733A2480}"/>
    <cellStyle name="Обычный 225" xfId="4530" xr:uid="{00000000-0005-0000-0000-0000C6110000}"/>
    <cellStyle name="Обычный 225 2" xfId="9519" xr:uid="{BBFBB918-9378-495B-98E7-0B433FC24C3E}"/>
    <cellStyle name="Обычный 226" xfId="4550" xr:uid="{00000000-0005-0000-0000-0000DA110000}"/>
    <cellStyle name="Обычный 226 2" xfId="9539" xr:uid="{76F172E9-E2FE-450A-9B16-5F345E7897DB}"/>
    <cellStyle name="Обычный 227" xfId="4570" xr:uid="{00000000-0005-0000-0000-0000EE110000}"/>
    <cellStyle name="Обычный 227 2" xfId="9559" xr:uid="{BA623A9B-E29F-470A-8601-918A37A05F4F}"/>
    <cellStyle name="Обычный 228" xfId="4590" xr:uid="{00000000-0005-0000-0000-000002120000}"/>
    <cellStyle name="Обычный 228 2" xfId="9579" xr:uid="{D1D4761D-C916-440B-A75B-0488E94CAEF5}"/>
    <cellStyle name="Обычный 229" xfId="4610" xr:uid="{00000000-0005-0000-0000-000016120000}"/>
    <cellStyle name="Обычный 229 2" xfId="9599" xr:uid="{8C76223E-25A4-491A-A7AF-DE7F19EEBE8D}"/>
    <cellStyle name="Обычный 23" xfId="489" xr:uid="{00000000-0005-0000-0000-0000E80D0000}"/>
    <cellStyle name="Обычный 23 2" xfId="5478" xr:uid="{0F94C9B7-3DE0-42A9-9506-4A0FCBAB9160}"/>
    <cellStyle name="Обычный 230" xfId="4630" xr:uid="{00000000-0005-0000-0000-00002A120000}"/>
    <cellStyle name="Обычный 230 2" xfId="9619" xr:uid="{D5EE8EBE-10D0-479A-8D59-34644DDDBE80}"/>
    <cellStyle name="Обычный 231" xfId="4650" xr:uid="{00000000-0005-0000-0000-00003E120000}"/>
    <cellStyle name="Обычный 231 2" xfId="9639" xr:uid="{9E230379-7C66-4202-B0E3-9F7DFE7D5D0C}"/>
    <cellStyle name="Обычный 232" xfId="4670" xr:uid="{00000000-0005-0000-0000-000052120000}"/>
    <cellStyle name="Обычный 232 2" xfId="9659" xr:uid="{BC2DFEAB-2ADF-41A9-A9C9-65B4E1CB96F7}"/>
    <cellStyle name="Обычный 233" xfId="4690" xr:uid="{00000000-0005-0000-0000-000066120000}"/>
    <cellStyle name="Обычный 233 2" xfId="9679" xr:uid="{BC50BE2E-D530-4206-B42E-E7E66FEE9C31}"/>
    <cellStyle name="Обычный 234" xfId="4710" xr:uid="{00000000-0005-0000-0000-00007A120000}"/>
    <cellStyle name="Обычный 234 2" xfId="9699" xr:uid="{F9C58D32-1047-41D5-A5CB-3465C3E98F82}"/>
    <cellStyle name="Обычный 235" xfId="4730" xr:uid="{00000000-0005-0000-0000-00008E120000}"/>
    <cellStyle name="Обычный 235 2" xfId="9719" xr:uid="{ADDBA958-CD47-4971-A5BC-5566AA669AD2}"/>
    <cellStyle name="Обычный 236" xfId="4750" xr:uid="{00000000-0005-0000-0000-0000A2120000}"/>
    <cellStyle name="Обычный 236 2" xfId="9739" xr:uid="{63F6F01C-EC57-4013-BBAE-3269632A776C}"/>
    <cellStyle name="Обычный 237" xfId="4770" xr:uid="{00000000-0005-0000-0000-0000B6120000}"/>
    <cellStyle name="Обычный 237 2" xfId="9759" xr:uid="{B3DD38F4-A437-43D0-94BC-188EDB15DA9C}"/>
    <cellStyle name="Обычный 238" xfId="4790" xr:uid="{00000000-0005-0000-0000-0000CA120000}"/>
    <cellStyle name="Обычный 238 2" xfId="9779" xr:uid="{BB313F62-50D6-48D9-B74D-3112F78E8F55}"/>
    <cellStyle name="Обычный 239" xfId="4810" xr:uid="{00000000-0005-0000-0000-0000DE120000}"/>
    <cellStyle name="Обычный 239 2" xfId="9799" xr:uid="{948CA986-1F3F-4DDA-8ADE-B3E8070CEF07}"/>
    <cellStyle name="Обычный 24" xfId="509" xr:uid="{00000000-0005-0000-0000-0000E90D0000}"/>
    <cellStyle name="Обычный 24 2" xfId="5498" xr:uid="{F2749890-A937-4058-A231-2DB9C18008FF}"/>
    <cellStyle name="Обычный 240" xfId="4830" xr:uid="{00000000-0005-0000-0000-0000F2120000}"/>
    <cellStyle name="Обычный 240 2" xfId="9819" xr:uid="{221D2D40-8F6E-402F-BC6B-85AAD2AE5AB2}"/>
    <cellStyle name="Обычный 241" xfId="4850" xr:uid="{00000000-0005-0000-0000-000006130000}"/>
    <cellStyle name="Обычный 241 2" xfId="9839" xr:uid="{BDC80F44-B6A0-4CE2-A4FE-D21594D10BB3}"/>
    <cellStyle name="Обычный 242" xfId="4870" xr:uid="{00000000-0005-0000-0000-00001A130000}"/>
    <cellStyle name="Обычный 242 2" xfId="9859" xr:uid="{517A379F-5840-43D0-A2AE-77ECA70701D4}"/>
    <cellStyle name="Обычный 243" xfId="4890" xr:uid="{00000000-0005-0000-0000-00002E130000}"/>
    <cellStyle name="Обычный 243 2" xfId="9879" xr:uid="{1C4B5A33-D872-426A-A8AB-638633541F8D}"/>
    <cellStyle name="Обычный 244" xfId="4910" xr:uid="{00000000-0005-0000-0000-000042130000}"/>
    <cellStyle name="Обычный 244 2" xfId="9899" xr:uid="{E0A2EC0E-3D6F-45C6-9A90-9989335D1962}"/>
    <cellStyle name="Обычный 245" xfId="4930" xr:uid="{00000000-0005-0000-0000-000056130000}"/>
    <cellStyle name="Обычный 245 2" xfId="9919" xr:uid="{9C667BB8-4CD2-4CFC-B181-24D03BE247EF}"/>
    <cellStyle name="Обычный 246" xfId="4950" xr:uid="{00000000-0005-0000-0000-00006A130000}"/>
    <cellStyle name="Обычный 246 2" xfId="9939" xr:uid="{9C5DB8F6-556A-4762-B942-B148482F62FC}"/>
    <cellStyle name="Обычный 247" xfId="4970" xr:uid="{00000000-0005-0000-0000-00007E130000}"/>
    <cellStyle name="Обычный 247 2" xfId="9959" xr:uid="{289CE983-5F86-4847-BB6D-5E6380CB5F51}"/>
    <cellStyle name="Обычный 248" xfId="4990" xr:uid="{00000000-0005-0000-0000-000092130000}"/>
    <cellStyle name="Обычный 248 2" xfId="9979" xr:uid="{89046E6E-8292-43A5-BD8C-526DBB1F53EF}"/>
    <cellStyle name="Обычный 249" xfId="5010" xr:uid="{00000000-0005-0000-0000-0000A6130000}"/>
    <cellStyle name="Обычный 249 2" xfId="9999" xr:uid="{9BC01AB8-547A-4F97-ABA1-5D12C2219F2D}"/>
    <cellStyle name="Обычный 25" xfId="529" xr:uid="{00000000-0005-0000-0000-0000EA0D0000}"/>
    <cellStyle name="Обычный 25 2" xfId="5518" xr:uid="{45950E9A-8C86-4012-8C31-868CED610EF6}"/>
    <cellStyle name="Обычный 250" xfId="5030" xr:uid="{00000000-0005-0000-0000-0000BA130000}"/>
    <cellStyle name="Обычный 250 2" xfId="10019" xr:uid="{B7D2147B-71F1-4128-9ED4-E899521A5FC8}"/>
    <cellStyle name="Обычный 251" xfId="10039" xr:uid="{C97C2659-E8FE-46F5-8FEB-414A9B2EBAF6}"/>
    <cellStyle name="Обычный 252" xfId="10059" xr:uid="{84B9A841-CF5D-45FC-8A39-0F4A13E7F8EC}"/>
    <cellStyle name="Обычный 253" xfId="10079" xr:uid="{0340ADB4-172E-4AAF-9240-EE7E238DA5E3}"/>
    <cellStyle name="Обычный 254" xfId="10099" xr:uid="{71CA1945-DBE6-48CC-9559-0A62A010C30E}"/>
    <cellStyle name="Обычный 255" xfId="10119" xr:uid="{CE491D14-8B10-440A-97A7-01ACFC90255D}"/>
    <cellStyle name="Обычный 256" xfId="10139" xr:uid="{D75FBAC5-533E-42E2-8E73-B55BBD1938BF}"/>
    <cellStyle name="Обычный 257" xfId="10159" xr:uid="{67F4CD8E-A9FF-4DD3-A48A-D4CE4A70D070}"/>
    <cellStyle name="Обычный 258" xfId="10179" xr:uid="{B35F4608-7955-4313-84FB-E9E1DC698592}"/>
    <cellStyle name="Обычный 259" xfId="10199" xr:uid="{7683E5E9-FB4A-4A1E-9FB0-C95A75FDFE2F}"/>
    <cellStyle name="Обычный 26" xfId="549" xr:uid="{00000000-0005-0000-0000-0000EB0D0000}"/>
    <cellStyle name="Обычный 26 2" xfId="5538" xr:uid="{D1629A9E-B829-4AB8-B01F-FFDA2C972AD5}"/>
    <cellStyle name="Обычный 260" xfId="10219" xr:uid="{F411DABC-46D7-4F58-AD9F-A7B27875AC3C}"/>
    <cellStyle name="Обычный 261" xfId="10239" xr:uid="{F0F1205E-060F-4F7D-9AB7-6F014E165EF0}"/>
    <cellStyle name="Обычный 262" xfId="10259" xr:uid="{A75D0694-78F5-4E8F-AD6A-47D84CCACC69}"/>
    <cellStyle name="Обычный 263" xfId="10279" xr:uid="{74CF154A-CD3A-420A-8A22-669B3D2E3AAF}"/>
    <cellStyle name="Обычный 264" xfId="10299" xr:uid="{E52547ED-4047-4FF4-8B97-918760BDD441}"/>
    <cellStyle name="Обычный 265" xfId="10319" xr:uid="{656483CE-3813-4905-87DB-55F251BB5FCF}"/>
    <cellStyle name="Обычный 266" xfId="10339" xr:uid="{16A1D366-8ED2-435C-96FD-B6C28219080A}"/>
    <cellStyle name="Обычный 267" xfId="10359" xr:uid="{212F36D2-4FD8-442D-8A34-140499DAEB5F}"/>
    <cellStyle name="Обычный 268" xfId="10379" xr:uid="{7305F7F8-ADEC-4F9C-849F-9CCB63E3A0B3}"/>
    <cellStyle name="Обычный 269" xfId="10399" xr:uid="{1C8EC1C4-D02C-4102-974B-2095694D99E0}"/>
    <cellStyle name="Обычный 27" xfId="569" xr:uid="{00000000-0005-0000-0000-0000EC0D0000}"/>
    <cellStyle name="Обычный 27 2" xfId="5558" xr:uid="{DC632448-834F-4DE3-9B8D-CFFC51D090AC}"/>
    <cellStyle name="Обычный 270" xfId="10419" xr:uid="{7BCC90A9-5E7E-42A3-9CDE-A4A72F54C796}"/>
    <cellStyle name="Обычный 271" xfId="10439" xr:uid="{A36C6639-8CF0-4683-9F9C-2294FF93A61C}"/>
    <cellStyle name="Обычный 272" xfId="10459" xr:uid="{EC31FDE7-D9E9-4CA3-9780-01A061F6A165}"/>
    <cellStyle name="Обычный 273" xfId="10500" xr:uid="{A5D15678-F9E2-484E-8430-2050759A948F}"/>
    <cellStyle name="Обычный 274" xfId="10520" xr:uid="{8FFBA564-5EDD-4311-9901-14AF5245C368}"/>
    <cellStyle name="Обычный 275" xfId="10540" xr:uid="{73A95B3A-DDA9-468F-8CBB-37D46D77C779}"/>
    <cellStyle name="Обычный 276" xfId="10560" xr:uid="{621770F9-1D5E-4260-9428-DB8C2F6AF9C6}"/>
    <cellStyle name="Обычный 277" xfId="10580" xr:uid="{26E167F1-F3F3-443E-BE36-944C2DB211FC}"/>
    <cellStyle name="Обычный 278" xfId="10600" xr:uid="{E41A3B64-66A8-4F3C-BA03-954D57824F75}"/>
    <cellStyle name="Обычный 279" xfId="10620" xr:uid="{FDC58607-B862-4D34-AED3-128F757E650E}"/>
    <cellStyle name="Обычный 28" xfId="589" xr:uid="{00000000-0005-0000-0000-0000ED0D0000}"/>
    <cellStyle name="Обычный 28 2" xfId="5578" xr:uid="{DE4BD00C-2B1B-4444-8C7E-BD15A0A73B1D}"/>
    <cellStyle name="Обычный 280" xfId="10640" xr:uid="{78C0F72D-7286-4F87-9630-34DA7E25E955}"/>
    <cellStyle name="Обычный 281" xfId="10660" xr:uid="{3C668FF8-F99F-4B11-A2DC-1EB70432B3B1}"/>
    <cellStyle name="Обычный 282" xfId="10680" xr:uid="{67AD9682-0DC5-455A-B0E9-36EEC58C34DC}"/>
    <cellStyle name="Обычный 283" xfId="10700" xr:uid="{68E10713-3119-4910-A946-F4FC53DB960A}"/>
    <cellStyle name="Обычный 284" xfId="10720" xr:uid="{BABD87D8-954F-460C-A600-0F307F53DF1B}"/>
    <cellStyle name="Обычный 285" xfId="10740" xr:uid="{B8EE22B4-D6CC-4FF4-9C6A-84C588F0795A}"/>
    <cellStyle name="Обычный 286" xfId="10760" xr:uid="{D76D9C9F-A75C-48E3-82D6-DDA0B5922094}"/>
    <cellStyle name="Обычный 287" xfId="10780" xr:uid="{EA016DD0-2A0B-4A65-A13A-CD3B48819575}"/>
    <cellStyle name="Обычный 288" xfId="10800" xr:uid="{A8DF1748-79A0-49BA-8D86-5E3399424E61}"/>
    <cellStyle name="Обычный 289" xfId="10820" xr:uid="{89DB44FC-8F8D-4E60-A2CD-126F0696D4B6}"/>
    <cellStyle name="Обычный 29" xfId="609" xr:uid="{00000000-0005-0000-0000-0000EE0D0000}"/>
    <cellStyle name="Обычный 29 2" xfId="5598" xr:uid="{9F4161EE-77DF-43B5-9254-E50552F06E9C}"/>
    <cellStyle name="Обычный 290" xfId="10840" xr:uid="{41B52465-30A1-45E0-87ED-FCC861E9C1E5}"/>
    <cellStyle name="Обычный 291" xfId="10860" xr:uid="{7D7FC00F-5CB2-4566-A45A-B9B218E604F5}"/>
    <cellStyle name="Обычный 292" xfId="10880" xr:uid="{5447B805-424A-45D5-A115-0244CD8031B4}"/>
    <cellStyle name="Обычный 293" xfId="10900" xr:uid="{B987D267-EB54-41AD-AF3E-45795A1932D6}"/>
    <cellStyle name="Обычный 294" xfId="10920" xr:uid="{0A8EEBDD-C0C4-4573-83A1-29CD778558CC}"/>
    <cellStyle name="Обычный 295" xfId="10940" xr:uid="{835DDA67-B4DA-46F3-91C3-A10683C4A53B}"/>
    <cellStyle name="Обычный 296" xfId="10960" xr:uid="{FF90A466-CEE7-42DE-AC52-42E00074EB9C}"/>
    <cellStyle name="Обычный 297" xfId="10980" xr:uid="{E70D24D2-3EF6-46E3-AC4D-729E61727E97}"/>
    <cellStyle name="Обычный 298" xfId="11000" xr:uid="{A27A6873-2C61-4D31-AFEC-867B24B5809A}"/>
    <cellStyle name="Обычный 299" xfId="11020" xr:uid="{723041E4-8F73-4EFA-ACE4-8668DE5D9747}"/>
    <cellStyle name="Обычный 3" xfId="89" xr:uid="{00000000-0005-0000-0000-0000EF0D0000}"/>
    <cellStyle name="Обычный 3 2" xfId="5098" xr:uid="{505A406C-CE5D-4621-8A3C-3E7AE3C37E06}"/>
    <cellStyle name="Обычный 30" xfId="629" xr:uid="{00000000-0005-0000-0000-0000F00D0000}"/>
    <cellStyle name="Обычный 30 2" xfId="5618" xr:uid="{316FABF3-E029-489A-B550-BF8295857504}"/>
    <cellStyle name="Обычный 300" xfId="11040" xr:uid="{13F8AA66-6F3F-4E8A-85AB-427FECA78394}"/>
    <cellStyle name="Обычный 301" xfId="11060" xr:uid="{326629C4-E16F-4993-88D4-6A0C3175E147}"/>
    <cellStyle name="Обычный 302" xfId="11080" xr:uid="{49EBC6CB-D895-4D12-837C-AFF832486294}"/>
    <cellStyle name="Обычный 303" xfId="11100" xr:uid="{8F50F950-4736-4104-B79C-46020C7551C9}"/>
    <cellStyle name="Обычный 304" xfId="11120" xr:uid="{A14100AA-D085-40B5-BB78-101DD3FF811E}"/>
    <cellStyle name="Обычный 305" xfId="11140" xr:uid="{46A277E5-32C7-4A1A-BBC7-1C996C71376B}"/>
    <cellStyle name="Обычный 306" xfId="11160" xr:uid="{7CC56F75-4FA1-496D-9E37-76BD0009B008}"/>
    <cellStyle name="Обычный 307" xfId="11180" xr:uid="{A4ED5A8A-BB8A-4074-8A05-E1C118156875}"/>
    <cellStyle name="Обычный 308" xfId="11200" xr:uid="{EB19264A-CE4F-4A12-A570-A94149996B19}"/>
    <cellStyle name="Обычный 309" xfId="11220" xr:uid="{74243395-9407-467A-977A-4323BB7C2D19}"/>
    <cellStyle name="Обычный 31" xfId="649" xr:uid="{00000000-0005-0000-0000-0000F10D0000}"/>
    <cellStyle name="Обычный 31 2" xfId="5638" xr:uid="{F777D86F-E551-4E24-BAC5-17CCCB75916D}"/>
    <cellStyle name="Обычный 310" xfId="11240" xr:uid="{B42AA6A5-3FCA-44C1-9BE7-9205FC9B9A48}"/>
    <cellStyle name="Обычный 311" xfId="11260" xr:uid="{E3F043B2-D23B-4F39-B9C4-BEB96DED67B5}"/>
    <cellStyle name="Обычный 312" xfId="11280" xr:uid="{92B1511C-0A6D-4877-AED4-007F8E07240E}"/>
    <cellStyle name="Обычный 313" xfId="11300" xr:uid="{3761529D-EEEC-4DF6-9FDE-28D4D1368295}"/>
    <cellStyle name="Обычный 314" xfId="11320" xr:uid="{E661E76C-4425-496F-B8C4-3E977E2EBEEB}"/>
    <cellStyle name="Обычный 315" xfId="11340" xr:uid="{F450CB4E-4591-4010-A885-58F7A35228DF}"/>
    <cellStyle name="Обычный 316" xfId="11360" xr:uid="{08EB9A2E-DA2D-43E0-898D-C74770512AEB}"/>
    <cellStyle name="Обычный 317" xfId="11380" xr:uid="{117C9BBA-85BE-41B1-9465-14831153B30A}"/>
    <cellStyle name="Обычный 318" xfId="11400" xr:uid="{B326D71F-576B-4B86-988B-725DAF5B105E}"/>
    <cellStyle name="Обычный 319" xfId="11420" xr:uid="{22AEB12B-3D43-48F1-ADF3-2D21052BC797}"/>
    <cellStyle name="Обычный 32" xfId="669" xr:uid="{00000000-0005-0000-0000-0000F20D0000}"/>
    <cellStyle name="Обычный 32 2" xfId="5658" xr:uid="{DD7FF713-0FE0-420D-895B-A9E9ACB98C10}"/>
    <cellStyle name="Обычный 320" xfId="11440" xr:uid="{5376A304-C1C4-4783-8431-E5129122B62C}"/>
    <cellStyle name="Обычный 321" xfId="11460" xr:uid="{C79186CD-9F60-43CE-9F9C-26376922AFD7}"/>
    <cellStyle name="Обычный 322" xfId="11480" xr:uid="{13198CA1-D4B8-4A78-BA53-41D78275BCE6}"/>
    <cellStyle name="Обычный 323" xfId="11500" xr:uid="{2A1C1722-FD98-4D8A-8EDA-85C0C8BEF7B8}"/>
    <cellStyle name="Обычный 324" xfId="11520" xr:uid="{3CD0A8AF-25C9-4795-8C0C-98DB5D8E2B8C}"/>
    <cellStyle name="Обычный 325" xfId="11540" xr:uid="{960A520E-320F-414C-A0EB-30D64D4AE01F}"/>
    <cellStyle name="Обычный 326" xfId="11560" xr:uid="{A258D5FB-67D7-44EA-9444-F0D1ACB1F4AC}"/>
    <cellStyle name="Обычный 327" xfId="11580" xr:uid="{CC356F6B-0AA2-4DFC-AE11-B2041290604F}"/>
    <cellStyle name="Обычный 328" xfId="11600" xr:uid="{50C217A1-2F26-4DBA-8E2F-1A7A94D1F7B2}"/>
    <cellStyle name="Обычный 329" xfId="11620" xr:uid="{A3A44A0D-704C-4ACF-B35F-5D802054EEB3}"/>
    <cellStyle name="Обычный 33" xfId="689" xr:uid="{00000000-0005-0000-0000-0000F30D0000}"/>
    <cellStyle name="Обычный 33 2" xfId="5678" xr:uid="{C3B04EAE-C3D5-4248-AE03-FDA7ADA7AB7C}"/>
    <cellStyle name="Обычный 330" xfId="11640" xr:uid="{83DCF466-7678-454E-8C97-B39C92EDC551}"/>
    <cellStyle name="Обычный 331" xfId="11660" xr:uid="{517DAB90-AB54-4D96-90E0-A59CB8407FFA}"/>
    <cellStyle name="Обычный 332" xfId="11680" xr:uid="{11C59970-9F7C-4B83-AFE5-8951E0E90A9B}"/>
    <cellStyle name="Обычный 333" xfId="11700" xr:uid="{55F762CD-992D-43EE-BFC4-7CB70069079D}"/>
    <cellStyle name="Обычный 334" xfId="11720" xr:uid="{236A2BB5-25B5-43BC-B4AF-11C50A0D732A}"/>
    <cellStyle name="Обычный 335" xfId="11740" xr:uid="{D1ACEA7E-8DB9-4F67-B77B-F41F3932966B}"/>
    <cellStyle name="Обычный 336" xfId="11760" xr:uid="{77DF2BF7-BF9C-4201-97FD-D12C258784E5}"/>
    <cellStyle name="Обычный 337" xfId="11780" xr:uid="{9DCC8997-D692-49E3-8097-70649B449EEF}"/>
    <cellStyle name="Обычный 338" xfId="11800" xr:uid="{31DFDFDC-3E33-408B-847D-DC958417AAEF}"/>
    <cellStyle name="Обычный 339" xfId="11820" xr:uid="{E8C90368-7A88-4B7A-B9D9-847A47290B4E}"/>
    <cellStyle name="Обычный 34" xfId="709" xr:uid="{00000000-0005-0000-0000-0000F40D0000}"/>
    <cellStyle name="Обычный 34 2" xfId="5698" xr:uid="{D31C0396-4D80-4E61-A8E4-663B298788C8}"/>
    <cellStyle name="Обычный 340" xfId="11840" xr:uid="{5E775C63-D02B-41ED-896B-FD6753843627}"/>
    <cellStyle name="Обычный 341" xfId="11860" xr:uid="{7C2A2B41-E8FB-4003-B982-78307D0D1017}"/>
    <cellStyle name="Обычный 342" xfId="11880" xr:uid="{3F576B6B-1F6B-4782-9763-B9FDFA7A64E5}"/>
    <cellStyle name="Обычный 343" xfId="11900" xr:uid="{D7684AF3-9108-4224-A4F9-A476AE3445F2}"/>
    <cellStyle name="Обычный 344" xfId="11920" xr:uid="{9D6F0606-1FD9-4C1F-B70C-F7E8113212E7}"/>
    <cellStyle name="Обычный 345" xfId="11940" xr:uid="{C7A81058-EA40-43F3-ABD9-2AAEE46137FE}"/>
    <cellStyle name="Обычный 346" xfId="11960" xr:uid="{1B3E107D-434E-45BC-9B63-8489F32EA146}"/>
    <cellStyle name="Обычный 347" xfId="11980" xr:uid="{02EFE9B3-7E3E-41C5-8304-61CC4ED54F35}"/>
    <cellStyle name="Обычный 348" xfId="12000" xr:uid="{663ECC4B-81F6-48D9-B4DD-9AC9B2A8ECD6}"/>
    <cellStyle name="Обычный 349" xfId="12020" xr:uid="{90A7ADDE-5806-4FCB-AB01-E13FA2F67FEC}"/>
    <cellStyle name="Обычный 35" xfId="729" xr:uid="{00000000-0005-0000-0000-0000F50D0000}"/>
    <cellStyle name="Обычный 35 2" xfId="5718" xr:uid="{BA12D066-85BB-4962-8FFE-F413D8DED721}"/>
    <cellStyle name="Обычный 350" xfId="12040" xr:uid="{1A517B10-B1E2-42C2-8B6E-F01FFECE2566}"/>
    <cellStyle name="Обычный 351" xfId="12060" xr:uid="{A71CA0C7-0AFA-4280-88CA-83A367104FCF}"/>
    <cellStyle name="Обычный 352" xfId="12080" xr:uid="{F3B3309D-ECAC-4ADA-902B-ED8780CE14AA}"/>
    <cellStyle name="Обычный 353" xfId="12100" xr:uid="{6515FDD0-3485-44A7-99F7-547742F9F723}"/>
    <cellStyle name="Обычный 354" xfId="12120" xr:uid="{97287190-5007-4608-8636-BD6E4D62EC81}"/>
    <cellStyle name="Обычный 355" xfId="12140" xr:uid="{43615779-4B41-446F-A2CA-70295E076B49}"/>
    <cellStyle name="Обычный 356" xfId="12160" xr:uid="{C337F44D-6D24-445F-AE90-D0A088017B5C}"/>
    <cellStyle name="Обычный 357" xfId="12180" xr:uid="{67107796-4265-4AF6-87B9-ABB90E90EE80}"/>
    <cellStyle name="Обычный 358" xfId="12200" xr:uid="{80070A8D-4068-4E30-ABD0-E6161B75584F}"/>
    <cellStyle name="Обычный 359" xfId="12220" xr:uid="{FB63388A-BE68-4302-9EFA-54E1E39B19F0}"/>
    <cellStyle name="Обычный 36" xfId="749" xr:uid="{00000000-0005-0000-0000-0000F60D0000}"/>
    <cellStyle name="Обычный 36 2" xfId="5738" xr:uid="{AFE0985C-D0E9-40B8-A4B7-D1CD87257B61}"/>
    <cellStyle name="Обычный 360" xfId="12240" xr:uid="{6788C20C-3869-48E7-AB7C-53451645143D}"/>
    <cellStyle name="Обычный 361" xfId="12260" xr:uid="{C1D2766C-F5A2-4717-9B94-B3E62D6EDB94}"/>
    <cellStyle name="Обычный 362" xfId="12280" xr:uid="{FB05E80B-8FA4-4415-A976-4D2A75288902}"/>
    <cellStyle name="Обычный 363" xfId="12300" xr:uid="{37B7831E-D267-409E-B0D5-E6D3A303A358}"/>
    <cellStyle name="Обычный 364" xfId="12320" xr:uid="{303AF180-D674-42F2-9BC9-B7344F281250}"/>
    <cellStyle name="Обычный 365" xfId="12340" xr:uid="{F2A7B8EC-3A83-4321-8DA3-B99F213ACAA7}"/>
    <cellStyle name="Обычный 366" xfId="12360" xr:uid="{AA59FDD5-C4D8-415D-B373-C095D650ABCB}"/>
    <cellStyle name="Обычный 367" xfId="5051" xr:uid="{A1EB29E6-324E-4939-BDDA-D3C18D74F8A9}"/>
    <cellStyle name="Обычный 37" xfId="769" xr:uid="{00000000-0005-0000-0000-0000F70D0000}"/>
    <cellStyle name="Обычный 37 2" xfId="5758" xr:uid="{928CBE49-6D1A-4C3A-90C7-A9D38CD36778}"/>
    <cellStyle name="Обычный 38" xfId="789" xr:uid="{00000000-0005-0000-0000-0000F80D0000}"/>
    <cellStyle name="Обычный 38 2" xfId="5778" xr:uid="{492CB378-5626-4A64-A6B6-D562387C57B3}"/>
    <cellStyle name="Обычный 39" xfId="809" xr:uid="{00000000-0005-0000-0000-0000F90D0000}"/>
    <cellStyle name="Обычный 39 2" xfId="5798" xr:uid="{C69B0EF9-6340-41A8-A10A-DD7300520DA8}"/>
    <cellStyle name="Обычный 4" xfId="109" xr:uid="{00000000-0005-0000-0000-0000FA0D0000}"/>
    <cellStyle name="Обычный 4 2" xfId="5118" xr:uid="{345F9518-809E-4B93-8B3E-9AC7A6FD5A9E}"/>
    <cellStyle name="Обычный 40" xfId="829" xr:uid="{00000000-0005-0000-0000-0000FB0D0000}"/>
    <cellStyle name="Обычный 40 2" xfId="5818" xr:uid="{CF729333-26FA-4E45-B217-3F7575A02049}"/>
    <cellStyle name="Обычный 41" xfId="849" xr:uid="{00000000-0005-0000-0000-0000FC0D0000}"/>
    <cellStyle name="Обычный 41 2" xfId="5838" xr:uid="{F4EF580A-B8E6-42BC-B32C-88DF60A62C94}"/>
    <cellStyle name="Обычный 42" xfId="869" xr:uid="{00000000-0005-0000-0000-0000FD0D0000}"/>
    <cellStyle name="Обычный 42 2" xfId="5858" xr:uid="{E0A82FCE-8CD6-46D8-AB77-6F57D5E9E083}"/>
    <cellStyle name="Обычный 43" xfId="889" xr:uid="{00000000-0005-0000-0000-0000FE0D0000}"/>
    <cellStyle name="Обычный 43 2" xfId="5878" xr:uid="{91BDF1EC-C872-461A-9CA3-A011E65B52F6}"/>
    <cellStyle name="Обычный 44" xfId="909" xr:uid="{00000000-0005-0000-0000-0000FF0D0000}"/>
    <cellStyle name="Обычный 44 2" xfId="5898" xr:uid="{785D8E7E-99EF-4B0A-85EE-36E1936B753D}"/>
    <cellStyle name="Обычный 45" xfId="929" xr:uid="{00000000-0005-0000-0000-0000000E0000}"/>
    <cellStyle name="Обычный 45 2" xfId="5918" xr:uid="{4785DA62-7B0D-4A5D-A066-A51A5218B805}"/>
    <cellStyle name="Обычный 46" xfId="949" xr:uid="{00000000-0005-0000-0000-0000010E0000}"/>
    <cellStyle name="Обычный 46 2" xfId="5938" xr:uid="{53980578-E561-498F-874D-9D1DE4664E5F}"/>
    <cellStyle name="Обычный 47" xfId="969" xr:uid="{00000000-0005-0000-0000-0000020E0000}"/>
    <cellStyle name="Обычный 47 2" xfId="5958" xr:uid="{C2E1BD5E-2ABE-4E4C-B105-13B02BB216CD}"/>
    <cellStyle name="Обычный 48" xfId="989" xr:uid="{00000000-0005-0000-0000-0000030E0000}"/>
    <cellStyle name="Обычный 48 2" xfId="5978" xr:uid="{15F5F847-332F-4D40-A688-CEF79E2B7471}"/>
    <cellStyle name="Обычный 49" xfId="1009" xr:uid="{00000000-0005-0000-0000-0000040E0000}"/>
    <cellStyle name="Обычный 49 2" xfId="5998" xr:uid="{2976A31E-E663-40C4-8CA1-84685C26A7CD}"/>
    <cellStyle name="Обычный 5" xfId="129" xr:uid="{00000000-0005-0000-0000-0000050E0000}"/>
    <cellStyle name="Обычный 5 2" xfId="5070" xr:uid="{74216233-75FF-4811-A0AF-36A94367E80E}"/>
    <cellStyle name="Обычный 50" xfId="1029" xr:uid="{00000000-0005-0000-0000-0000060E0000}"/>
    <cellStyle name="Обычный 50 2" xfId="6018" xr:uid="{C69010E9-5EC7-4C08-8AF4-0B373FD77F11}"/>
    <cellStyle name="Обычный 51" xfId="1049" xr:uid="{00000000-0005-0000-0000-0000070E0000}"/>
    <cellStyle name="Обычный 51 2" xfId="6038" xr:uid="{761F5C5E-E588-4868-9A63-6952C4842A1D}"/>
    <cellStyle name="Обычный 52" xfId="1069" xr:uid="{00000000-0005-0000-0000-0000080E0000}"/>
    <cellStyle name="Обычный 52 2" xfId="6058" xr:uid="{C8540A3D-532F-4CB7-99C6-63105E7DD6B5}"/>
    <cellStyle name="Обычный 53" xfId="1089" xr:uid="{00000000-0005-0000-0000-0000090E0000}"/>
    <cellStyle name="Обычный 53 2" xfId="6078" xr:uid="{376021B3-0750-479A-A592-B4F061E16AF3}"/>
    <cellStyle name="Обычный 54" xfId="1109" xr:uid="{00000000-0005-0000-0000-00000A0E0000}"/>
    <cellStyle name="Обычный 54 2" xfId="6098" xr:uid="{4E873C8F-8D55-487E-82DA-24363B0FC988}"/>
    <cellStyle name="Обычный 55" xfId="1129" xr:uid="{00000000-0005-0000-0000-00000B0E0000}"/>
    <cellStyle name="Обычный 55 2" xfId="6118" xr:uid="{0982911F-93C3-4F28-A426-88BD4310EFDC}"/>
    <cellStyle name="Обычный 56" xfId="1149" xr:uid="{00000000-0005-0000-0000-00000C0E0000}"/>
    <cellStyle name="Обычный 56 2" xfId="6138" xr:uid="{CEA91D74-4274-46DD-A795-03B8C57A48E7}"/>
    <cellStyle name="Обычный 57" xfId="1169" xr:uid="{00000000-0005-0000-0000-00000D0E0000}"/>
    <cellStyle name="Обычный 57 2" xfId="6158" xr:uid="{A2FABC88-BDF7-447D-BD4F-D770D8495BAD}"/>
    <cellStyle name="Обычный 58" xfId="1189" xr:uid="{00000000-0005-0000-0000-00000E0E0000}"/>
    <cellStyle name="Обычный 58 2" xfId="6178" xr:uid="{EC03A2EA-27F7-4173-92A0-2F799E38BD40}"/>
    <cellStyle name="Обычный 59" xfId="1209" xr:uid="{00000000-0005-0000-0000-00000F0E0000}"/>
    <cellStyle name="Обычный 59 2" xfId="6198" xr:uid="{C4DAB6B3-2C62-49DE-99A0-FC3940E69825}"/>
    <cellStyle name="Обычный 6" xfId="149" xr:uid="{00000000-0005-0000-0000-0000100E0000}"/>
    <cellStyle name="Обычный 6 2" xfId="5138" xr:uid="{EDCBFBB1-3C55-454F-AD35-17A052FDE702}"/>
    <cellStyle name="Обычный 60" xfId="1229" xr:uid="{00000000-0005-0000-0000-0000110E0000}"/>
    <cellStyle name="Обычный 60 2" xfId="6218" xr:uid="{195D18F9-5A8F-4044-B7ED-AB1D4CFDBBBE}"/>
    <cellStyle name="Обычный 61" xfId="1249" xr:uid="{00000000-0005-0000-0000-0000120E0000}"/>
    <cellStyle name="Обычный 61 2" xfId="6238" xr:uid="{7DF501B4-B945-4336-9252-FA60380E74BA}"/>
    <cellStyle name="Обычный 62" xfId="1269" xr:uid="{00000000-0005-0000-0000-0000130E0000}"/>
    <cellStyle name="Обычный 62 2" xfId="6258" xr:uid="{5A7DE278-4B77-4297-8AD6-E08ABBC2817C}"/>
    <cellStyle name="Обычный 63" xfId="1289" xr:uid="{00000000-0005-0000-0000-0000140E0000}"/>
    <cellStyle name="Обычный 63 2" xfId="6278" xr:uid="{B30C7124-4245-4F09-8449-800767F6BD39}"/>
    <cellStyle name="Обычный 64" xfId="1309" xr:uid="{00000000-0005-0000-0000-0000150E0000}"/>
    <cellStyle name="Обычный 64 2" xfId="6298" xr:uid="{F72E397A-3169-44BA-BC70-D8A70AD9625C}"/>
    <cellStyle name="Обычный 65" xfId="1329" xr:uid="{00000000-0005-0000-0000-0000160E0000}"/>
    <cellStyle name="Обычный 65 2" xfId="6318" xr:uid="{3428D02A-4501-4A1A-8174-A15F7712D4B2}"/>
    <cellStyle name="Обычный 66" xfId="1349" xr:uid="{00000000-0005-0000-0000-0000170E0000}"/>
    <cellStyle name="Обычный 66 2" xfId="6338" xr:uid="{4E877A8C-3EF7-47CA-A7E7-AE5513D8EB54}"/>
    <cellStyle name="Обычный 67" xfId="1369" xr:uid="{00000000-0005-0000-0000-0000180E0000}"/>
    <cellStyle name="Обычный 67 2" xfId="6358" xr:uid="{C779534A-3682-4C49-ADA7-737DEFC37898}"/>
    <cellStyle name="Обычный 68" xfId="1389" xr:uid="{00000000-0005-0000-0000-0000190E0000}"/>
    <cellStyle name="Обычный 68 2" xfId="6378" xr:uid="{F9A3680E-E8EE-4995-91DE-06C235888F2D}"/>
    <cellStyle name="Обычный 69" xfId="1409" xr:uid="{00000000-0005-0000-0000-00001A0E0000}"/>
    <cellStyle name="Обычный 69 2" xfId="6398" xr:uid="{A7086409-BB86-4875-93BB-BF70A12D7006}"/>
    <cellStyle name="Обычный 7" xfId="169" xr:uid="{00000000-0005-0000-0000-00001B0E0000}"/>
    <cellStyle name="Обычный 7 2" xfId="5158" xr:uid="{46ACE04E-1154-49B7-8C8A-A1D3559902D3}"/>
    <cellStyle name="Обычный 70" xfId="1429" xr:uid="{00000000-0005-0000-0000-00001C0E0000}"/>
    <cellStyle name="Обычный 70 2" xfId="6418" xr:uid="{2BDC3619-E352-4198-99A1-A31975F7E94B}"/>
    <cellStyle name="Обычный 71" xfId="1449" xr:uid="{00000000-0005-0000-0000-00001D0E0000}"/>
    <cellStyle name="Обычный 71 2" xfId="6438" xr:uid="{B4447BA1-46CE-4059-B899-B1BE405EFB52}"/>
    <cellStyle name="Обычный 72" xfId="1469" xr:uid="{00000000-0005-0000-0000-00001E0E0000}"/>
    <cellStyle name="Обычный 72 2" xfId="6458" xr:uid="{AA748DE8-2F53-4149-A3BC-06C9EC42603A}"/>
    <cellStyle name="Обычный 73" xfId="1489" xr:uid="{00000000-0005-0000-0000-00001F0E0000}"/>
    <cellStyle name="Обычный 73 2" xfId="6478" xr:uid="{2EA2E549-F5FB-458A-838D-B03F5925F753}"/>
    <cellStyle name="Обычный 74" xfId="1509" xr:uid="{00000000-0005-0000-0000-0000200E0000}"/>
    <cellStyle name="Обычный 74 2" xfId="6498" xr:uid="{245AD4BE-C97F-46F2-BC28-5FD2D08F0C3E}"/>
    <cellStyle name="Обычный 75" xfId="1529" xr:uid="{00000000-0005-0000-0000-0000210E0000}"/>
    <cellStyle name="Обычный 75 2" xfId="6518" xr:uid="{18D4D27B-2817-4BFA-9BDD-81D30BFB04CE}"/>
    <cellStyle name="Обычный 76" xfId="1549" xr:uid="{00000000-0005-0000-0000-0000220E0000}"/>
    <cellStyle name="Обычный 76 2" xfId="6538" xr:uid="{E19C02CE-BC7B-4E9F-849D-5B6C82151C04}"/>
    <cellStyle name="Обычный 77" xfId="1569" xr:uid="{00000000-0005-0000-0000-0000230E0000}"/>
    <cellStyle name="Обычный 77 2" xfId="6558" xr:uid="{BAEBB4DA-4E85-486C-AB51-007826F06585}"/>
    <cellStyle name="Обычный 78" xfId="1589" xr:uid="{00000000-0005-0000-0000-0000240E0000}"/>
    <cellStyle name="Обычный 78 2" xfId="6578" xr:uid="{4E816DEF-D5C4-46F4-84C8-6D5E43A1EEBA}"/>
    <cellStyle name="Обычный 79" xfId="1609" xr:uid="{00000000-0005-0000-0000-0000250E0000}"/>
    <cellStyle name="Обычный 79 2" xfId="6598" xr:uid="{7ACEB4BB-6B9B-425D-B59F-692366C0F4BD}"/>
    <cellStyle name="Обычный 8" xfId="189" xr:uid="{00000000-0005-0000-0000-0000260E0000}"/>
    <cellStyle name="Обычный 8 2" xfId="5178" xr:uid="{84C4829D-1D45-4CB6-89AE-F1BA14BA572D}"/>
    <cellStyle name="Обычный 80" xfId="1629" xr:uid="{00000000-0005-0000-0000-0000270E0000}"/>
    <cellStyle name="Обычный 80 2" xfId="6618" xr:uid="{3B7C5B66-AA73-4493-AD9D-25E49EAB8FE4}"/>
    <cellStyle name="Обычный 81" xfId="1649" xr:uid="{00000000-0005-0000-0000-0000280E0000}"/>
    <cellStyle name="Обычный 81 2" xfId="6638" xr:uid="{96F687AE-75D1-46A9-8962-3C1F22FF3590}"/>
    <cellStyle name="Обычный 82" xfId="1669" xr:uid="{00000000-0005-0000-0000-0000290E0000}"/>
    <cellStyle name="Обычный 82 2" xfId="6658" xr:uid="{2C44CD03-2F5C-49C7-86F7-17F7DBA65185}"/>
    <cellStyle name="Обычный 83" xfId="1689" xr:uid="{00000000-0005-0000-0000-00002A0E0000}"/>
    <cellStyle name="Обычный 83 2" xfId="6678" xr:uid="{D3842E87-BD34-4D6E-B480-6BE5686711AD}"/>
    <cellStyle name="Обычный 84" xfId="1709" xr:uid="{00000000-0005-0000-0000-00002B0E0000}"/>
    <cellStyle name="Обычный 84 2" xfId="6698" xr:uid="{EEE6BBBD-01DA-46EA-B1F6-0D6CD8D3B4A5}"/>
    <cellStyle name="Обычный 85" xfId="1729" xr:uid="{00000000-0005-0000-0000-00002C0E0000}"/>
    <cellStyle name="Обычный 85 2" xfId="6718" xr:uid="{A8AAE5FC-2286-45AC-BADC-15E8693CD372}"/>
    <cellStyle name="Обычный 86" xfId="1749" xr:uid="{00000000-0005-0000-0000-00002D0E0000}"/>
    <cellStyle name="Обычный 86 2" xfId="6738" xr:uid="{F07BB6FC-77EA-4E05-9443-F6992283C723}"/>
    <cellStyle name="Обычный 87" xfId="1769" xr:uid="{00000000-0005-0000-0000-00002E0E0000}"/>
    <cellStyle name="Обычный 87 2" xfId="6758" xr:uid="{D4E04A58-81F7-4300-9B83-54E5A5C8540A}"/>
    <cellStyle name="Обычный 88" xfId="1789" xr:uid="{00000000-0005-0000-0000-00002F0E0000}"/>
    <cellStyle name="Обычный 88 2" xfId="6778" xr:uid="{B085FE0F-F21A-47F6-A0EB-7276F04141EA}"/>
    <cellStyle name="Обычный 89" xfId="1809" xr:uid="{00000000-0005-0000-0000-0000300E0000}"/>
    <cellStyle name="Обычный 89 2" xfId="6798" xr:uid="{17B53742-2FAE-47CB-9D72-0DBF8C86B711}"/>
    <cellStyle name="Обычный 9" xfId="209" xr:uid="{00000000-0005-0000-0000-0000310E0000}"/>
    <cellStyle name="Обычный 9 2" xfId="5198" xr:uid="{11958E03-0D69-4450-97AA-47F0F512A615}"/>
    <cellStyle name="Обычный 90" xfId="1829" xr:uid="{00000000-0005-0000-0000-0000320E0000}"/>
    <cellStyle name="Обычный 90 2" xfId="6818" xr:uid="{B84453A6-893B-4E12-BBE0-0D5BC778E0ED}"/>
    <cellStyle name="Обычный 91" xfId="1849" xr:uid="{00000000-0005-0000-0000-0000330E0000}"/>
    <cellStyle name="Обычный 91 2" xfId="6838" xr:uid="{CE009482-D399-4A87-9BED-3F3F0715B848}"/>
    <cellStyle name="Обычный 92" xfId="1869" xr:uid="{00000000-0005-0000-0000-0000340E0000}"/>
    <cellStyle name="Обычный 92 2" xfId="6858" xr:uid="{AEC22F07-F94B-47E1-A824-5BEDA5FF6ADD}"/>
    <cellStyle name="Обычный 93" xfId="1889" xr:uid="{00000000-0005-0000-0000-0000350E0000}"/>
    <cellStyle name="Обычный 93 2" xfId="6878" xr:uid="{0FD98817-917F-4C4D-97F3-88918A05F306}"/>
    <cellStyle name="Обычный 94" xfId="1909" xr:uid="{00000000-0005-0000-0000-0000360E0000}"/>
    <cellStyle name="Обычный 94 2" xfId="6898" xr:uid="{B3B5C41F-8889-4744-AA9B-460FEB82E852}"/>
    <cellStyle name="Обычный 95" xfId="1929" xr:uid="{00000000-0005-0000-0000-0000370E0000}"/>
    <cellStyle name="Обычный 95 2" xfId="6918" xr:uid="{25457074-2EA5-4410-B54A-3EEF24821224}"/>
    <cellStyle name="Обычный 96" xfId="1949" xr:uid="{00000000-0005-0000-0000-0000380E0000}"/>
    <cellStyle name="Обычный 96 2" xfId="6938" xr:uid="{2E593BAA-0D12-4BDB-BC90-339004219C04}"/>
    <cellStyle name="Обычный 97" xfId="1969" xr:uid="{00000000-0005-0000-0000-0000390E0000}"/>
    <cellStyle name="Обычный 97 2" xfId="6958" xr:uid="{947470B3-F8DA-457A-BD30-3EAB7627E036}"/>
    <cellStyle name="Обычный 98" xfId="1989" xr:uid="{00000000-0005-0000-0000-00003A0E0000}"/>
    <cellStyle name="Обычный 98 2" xfId="6978" xr:uid="{FD25D289-1047-4346-9653-BE2659888B08}"/>
    <cellStyle name="Обычный 99" xfId="2009" xr:uid="{00000000-0005-0000-0000-00003B0E0000}"/>
    <cellStyle name="Обычный 99 2" xfId="6998" xr:uid="{F95CD2B5-FB11-4E27-BD12-05BB2538AF02}"/>
    <cellStyle name="Плохой" xfId="36" builtinId="27" customBuiltin="1"/>
    <cellStyle name="Плохой 2" xfId="54" xr:uid="{00000000-0005-0000-0000-00003D0E0000}"/>
    <cellStyle name="Плохой 2 2" xfId="10465" xr:uid="{749FC37A-EF65-4725-B4E5-A6C006D48518}"/>
    <cellStyle name="Пояснение" xfId="37" builtinId="53" customBuiltin="1"/>
    <cellStyle name="Пояснение 2" xfId="63" xr:uid="{00000000-0005-0000-0000-00003F0E0000}"/>
    <cellStyle name="Пояснение 2 2" xfId="10474" xr:uid="{1D863E50-24CF-4F80-8952-86586EAEB383}"/>
    <cellStyle name="Примечание" xfId="38" builtinId="10" customBuiltin="1"/>
    <cellStyle name="Примечание 10" xfId="230" xr:uid="{00000000-0005-0000-0000-0000410E0000}"/>
    <cellStyle name="Примечание 10 2" xfId="5159" xr:uid="{24B7F7EE-7414-4476-A1FD-9EEC84359398}"/>
    <cellStyle name="Примечание 100" xfId="2030" xr:uid="{00000000-0005-0000-0000-0000420E0000}"/>
    <cellStyle name="Примечание 100 2" xfId="6959" xr:uid="{F20DA6C1-5779-47CF-B565-E4A7A97B5087}"/>
    <cellStyle name="Примечание 101" xfId="2050" xr:uid="{00000000-0005-0000-0000-0000430E0000}"/>
    <cellStyle name="Примечание 101 2" xfId="6979" xr:uid="{36990B97-AC73-4111-86CA-E188E30871F0}"/>
    <cellStyle name="Примечание 102" xfId="2070" xr:uid="{00000000-0005-0000-0000-0000440E0000}"/>
    <cellStyle name="Примечание 102 2" xfId="6999" xr:uid="{59660049-EF15-442E-9D2D-FF4DB1985C4C}"/>
    <cellStyle name="Примечание 103" xfId="2090" xr:uid="{00000000-0005-0000-0000-0000450E0000}"/>
    <cellStyle name="Примечание 103 2" xfId="7019" xr:uid="{77B4A210-A2BD-4CE6-9ED1-3F26708CD871}"/>
    <cellStyle name="Примечание 104" xfId="2110" xr:uid="{00000000-0005-0000-0000-0000460E0000}"/>
    <cellStyle name="Примечание 104 2" xfId="7039" xr:uid="{6DDB08F1-4316-40F4-A588-9C7046A5F1E5}"/>
    <cellStyle name="Примечание 105" xfId="2130" xr:uid="{00000000-0005-0000-0000-0000470E0000}"/>
    <cellStyle name="Примечание 105 2" xfId="7059" xr:uid="{4E69127A-B22F-4AD5-BBFA-C71A1B4BA061}"/>
    <cellStyle name="Примечание 106" xfId="2150" xr:uid="{00000000-0005-0000-0000-0000480E0000}"/>
    <cellStyle name="Примечание 106 2" xfId="7079" xr:uid="{30043754-B22C-42C2-8940-DCB573995656}"/>
    <cellStyle name="Примечание 107" xfId="2170" xr:uid="{00000000-0005-0000-0000-0000490E0000}"/>
    <cellStyle name="Примечание 107 2" xfId="7099" xr:uid="{AD854EA2-5909-478A-9400-14728F329D4B}"/>
    <cellStyle name="Примечание 108" xfId="2190" xr:uid="{00000000-0005-0000-0000-00004A0E0000}"/>
    <cellStyle name="Примечание 108 2" xfId="7119" xr:uid="{5079E378-1C77-47C6-9274-DE15553C997E}"/>
    <cellStyle name="Примечание 109" xfId="2210" xr:uid="{00000000-0005-0000-0000-00004B0E0000}"/>
    <cellStyle name="Примечание 109 2" xfId="7139" xr:uid="{22D36D93-4516-4191-BC8D-68ECB53DEB97}"/>
    <cellStyle name="Примечание 11" xfId="250" xr:uid="{00000000-0005-0000-0000-00004C0E0000}"/>
    <cellStyle name="Примечание 11 2" xfId="5179" xr:uid="{2E5F5C9D-4E15-47C9-A4FB-2248075B1CB4}"/>
    <cellStyle name="Примечание 110" xfId="2230" xr:uid="{00000000-0005-0000-0000-00004D0E0000}"/>
    <cellStyle name="Примечание 110 2" xfId="7159" xr:uid="{AAF4B7E5-DAEF-4AFE-8A3C-28DA4943FCBC}"/>
    <cellStyle name="Примечание 111" xfId="2250" xr:uid="{00000000-0005-0000-0000-00004E0E0000}"/>
    <cellStyle name="Примечание 111 2" xfId="7179" xr:uid="{BA2E0400-AFBF-4A5D-8890-DE476371D9FD}"/>
    <cellStyle name="Примечание 112" xfId="2270" xr:uid="{00000000-0005-0000-0000-00004F0E0000}"/>
    <cellStyle name="Примечание 112 2" xfId="7199" xr:uid="{FDFC5954-56D7-4268-844B-9AC9C7E79064}"/>
    <cellStyle name="Примечание 113" xfId="2290" xr:uid="{00000000-0005-0000-0000-0000500E0000}"/>
    <cellStyle name="Примечание 113 2" xfId="7219" xr:uid="{9255E774-2C2F-4BCF-B1E8-57EBF4FA5D66}"/>
    <cellStyle name="Примечание 114" xfId="2310" xr:uid="{00000000-0005-0000-0000-0000510E0000}"/>
    <cellStyle name="Примечание 114 2" xfId="7239" xr:uid="{C3B993BB-2047-4110-B78E-A64889B18094}"/>
    <cellStyle name="Примечание 115" xfId="2330" xr:uid="{00000000-0005-0000-0000-0000520E0000}"/>
    <cellStyle name="Примечание 115 2" xfId="7259" xr:uid="{29219A04-1305-4A29-9921-BE2D45ED9AD9}"/>
    <cellStyle name="Примечание 116" xfId="2350" xr:uid="{00000000-0005-0000-0000-0000530E0000}"/>
    <cellStyle name="Примечание 116 2" xfId="7279" xr:uid="{5AAD2133-0E3E-4035-9C97-BEC30377F8ED}"/>
    <cellStyle name="Примечание 117" xfId="2370" xr:uid="{00000000-0005-0000-0000-0000540E0000}"/>
    <cellStyle name="Примечание 117 2" xfId="7299" xr:uid="{CAA197E3-E696-4319-8AF9-093BF0693B8B}"/>
    <cellStyle name="Примечание 118" xfId="2390" xr:uid="{00000000-0005-0000-0000-0000550E0000}"/>
    <cellStyle name="Примечание 118 2" xfId="7319" xr:uid="{A7B962A0-A194-4475-B8C6-7E631AD29588}"/>
    <cellStyle name="Примечание 119" xfId="2410" xr:uid="{00000000-0005-0000-0000-0000560E0000}"/>
    <cellStyle name="Примечание 119 2" xfId="7339" xr:uid="{3121F0BF-1DAF-4C3A-9A85-7D7513D18C6E}"/>
    <cellStyle name="Примечание 12" xfId="270" xr:uid="{00000000-0005-0000-0000-0000570E0000}"/>
    <cellStyle name="Примечание 12 2" xfId="5199" xr:uid="{A5AC49F1-6F68-4192-A1E4-DEABADDFB71B}"/>
    <cellStyle name="Примечание 120" xfId="2430" xr:uid="{00000000-0005-0000-0000-0000580E0000}"/>
    <cellStyle name="Примечание 120 2" xfId="7359" xr:uid="{9743D46B-F8A7-4ABE-A1DB-4010B149DFD7}"/>
    <cellStyle name="Примечание 121" xfId="2450" xr:uid="{00000000-0005-0000-0000-0000590E0000}"/>
    <cellStyle name="Примечание 121 2" xfId="7379" xr:uid="{0FD3BF0D-D8AF-496B-9EAA-F3DB9E476A9B}"/>
    <cellStyle name="Примечание 122" xfId="2470" xr:uid="{00000000-0005-0000-0000-00005A0E0000}"/>
    <cellStyle name="Примечание 122 2" xfId="7399" xr:uid="{05C6F81B-690B-4EB7-A9E5-2B9FAA4BDC5A}"/>
    <cellStyle name="Примечание 123" xfId="2490" xr:uid="{00000000-0005-0000-0000-00005B0E0000}"/>
    <cellStyle name="Примечание 123 2" xfId="7419" xr:uid="{E8D3C947-10CE-4A26-91D8-F884330D752E}"/>
    <cellStyle name="Примечание 124" xfId="2510" xr:uid="{00000000-0005-0000-0000-00005C0E0000}"/>
    <cellStyle name="Примечание 124 2" xfId="7439" xr:uid="{8BB776E4-EEC4-4829-8B70-D4BF10970A4F}"/>
    <cellStyle name="Примечание 125" xfId="2530" xr:uid="{00000000-0005-0000-0000-00005D0E0000}"/>
    <cellStyle name="Примечание 125 2" xfId="7459" xr:uid="{5690A123-82BC-421B-A295-C9F04C3576F8}"/>
    <cellStyle name="Примечание 126" xfId="2550" xr:uid="{00000000-0005-0000-0000-00005E0E0000}"/>
    <cellStyle name="Примечание 126 2" xfId="7479" xr:uid="{471A4A70-A89B-42A5-ABEC-C76BC584B805}"/>
    <cellStyle name="Примечание 127" xfId="2570" xr:uid="{00000000-0005-0000-0000-00005F0E0000}"/>
    <cellStyle name="Примечание 127 2" xfId="7499" xr:uid="{ED4017C5-E24A-43A3-AA6E-818CC9A3D202}"/>
    <cellStyle name="Примечание 128" xfId="2590" xr:uid="{00000000-0005-0000-0000-0000600E0000}"/>
    <cellStyle name="Примечание 128 2" xfId="7519" xr:uid="{80340726-8964-4984-BD86-E403D220D503}"/>
    <cellStyle name="Примечание 129" xfId="2610" xr:uid="{00000000-0005-0000-0000-0000610E0000}"/>
    <cellStyle name="Примечание 129 2" xfId="7539" xr:uid="{D23522B2-359F-426F-8C09-D77109A1EC22}"/>
    <cellStyle name="Примечание 13" xfId="290" xr:uid="{00000000-0005-0000-0000-0000620E0000}"/>
    <cellStyle name="Примечание 13 2" xfId="5219" xr:uid="{363683EA-2D41-48C8-87E2-6A9D8DDC5BCB}"/>
    <cellStyle name="Примечание 130" xfId="2630" xr:uid="{00000000-0005-0000-0000-0000630E0000}"/>
    <cellStyle name="Примечание 130 2" xfId="7559" xr:uid="{BBC940FB-0739-43F9-96AD-A79A02ADDF27}"/>
    <cellStyle name="Примечание 131" xfId="2650" xr:uid="{00000000-0005-0000-0000-0000640E0000}"/>
    <cellStyle name="Примечание 131 2" xfId="7579" xr:uid="{FA31F0ED-B8C8-4B39-9623-53CD1504FBF2}"/>
    <cellStyle name="Примечание 132" xfId="2670" xr:uid="{00000000-0005-0000-0000-0000650E0000}"/>
    <cellStyle name="Примечание 132 2" xfId="7599" xr:uid="{B44D9152-D37C-443A-82D2-C3E7004E1938}"/>
    <cellStyle name="Примечание 133" xfId="2690" xr:uid="{00000000-0005-0000-0000-0000660E0000}"/>
    <cellStyle name="Примечание 133 2" xfId="7619" xr:uid="{A2FA3D12-4B93-4DAC-9563-833B1C5D6999}"/>
    <cellStyle name="Примечание 134" xfId="2710" xr:uid="{00000000-0005-0000-0000-0000670E0000}"/>
    <cellStyle name="Примечание 134 2" xfId="7639" xr:uid="{06EABEB6-22E3-4EBF-8735-1D6126E5A530}"/>
    <cellStyle name="Примечание 135" xfId="2730" xr:uid="{00000000-0005-0000-0000-0000680E0000}"/>
    <cellStyle name="Примечание 135 2" xfId="7659" xr:uid="{4465292E-54C4-4A51-A9CF-210638A4D24C}"/>
    <cellStyle name="Примечание 136" xfId="2750" xr:uid="{00000000-0005-0000-0000-0000690E0000}"/>
    <cellStyle name="Примечание 136 2" xfId="7679" xr:uid="{A714E56C-BBF2-465E-A205-740C34269D27}"/>
    <cellStyle name="Примечание 137" xfId="2771" xr:uid="{00000000-0005-0000-0000-00006A0E0000}"/>
    <cellStyle name="Примечание 137 2" xfId="7699" xr:uid="{39970417-8BE0-4FA5-AE70-77E2095D38B3}"/>
    <cellStyle name="Примечание 138" xfId="2791" xr:uid="{00000000-0005-0000-0000-00006B0E0000}"/>
    <cellStyle name="Примечание 138 2" xfId="7719" xr:uid="{AAEA9FE7-71E0-4260-BD0F-A6C423BFA75F}"/>
    <cellStyle name="Примечание 139" xfId="2811" xr:uid="{00000000-0005-0000-0000-00006C0E0000}"/>
    <cellStyle name="Примечание 139 2" xfId="7739" xr:uid="{41AE2413-055D-461C-8F36-1BC4EF6CEC63}"/>
    <cellStyle name="Примечание 14" xfId="310" xr:uid="{00000000-0005-0000-0000-00006D0E0000}"/>
    <cellStyle name="Примечание 14 2" xfId="5239" xr:uid="{76A54D41-C038-4786-8BDF-5902CB419DFB}"/>
    <cellStyle name="Примечание 140" xfId="2831" xr:uid="{00000000-0005-0000-0000-00006E0E0000}"/>
    <cellStyle name="Примечание 140 2" xfId="7759" xr:uid="{0889E691-A4A4-4ADF-9FB9-5FDF060134DF}"/>
    <cellStyle name="Примечание 141" xfId="2851" xr:uid="{00000000-0005-0000-0000-00006F0E0000}"/>
    <cellStyle name="Примечание 141 2" xfId="7780" xr:uid="{B5735007-DEEA-4E2A-83E8-830708EE9538}"/>
    <cellStyle name="Примечание 142" xfId="2871" xr:uid="{00000000-0005-0000-0000-0000700E0000}"/>
    <cellStyle name="Примечание 142 2" xfId="7800" xr:uid="{CFF055FF-9B3D-4B4E-A841-20F6155D6B33}"/>
    <cellStyle name="Примечание 143" xfId="2891" xr:uid="{00000000-0005-0000-0000-0000710E0000}"/>
    <cellStyle name="Примечание 143 2" xfId="7820" xr:uid="{03E75CF7-2514-4AC4-B0FA-401B5835BD71}"/>
    <cellStyle name="Примечание 144" xfId="2911" xr:uid="{00000000-0005-0000-0000-0000720E0000}"/>
    <cellStyle name="Примечание 144 2" xfId="7840" xr:uid="{DE6E8823-205C-4FF1-8501-D1EB334B882A}"/>
    <cellStyle name="Примечание 145" xfId="2931" xr:uid="{00000000-0005-0000-0000-0000730E0000}"/>
    <cellStyle name="Примечание 145 2" xfId="7860" xr:uid="{1E66B8A7-EB7E-4EA6-9682-7EDE0950310B}"/>
    <cellStyle name="Примечание 146" xfId="2951" xr:uid="{00000000-0005-0000-0000-0000740E0000}"/>
    <cellStyle name="Примечание 146 2" xfId="7880" xr:uid="{1A62E7A2-71C0-4C65-96E2-759815D0AE5A}"/>
    <cellStyle name="Примечание 147" xfId="2971" xr:uid="{00000000-0005-0000-0000-0000750E0000}"/>
    <cellStyle name="Примечание 147 2" xfId="7900" xr:uid="{002F06A7-3BDA-4298-B7FA-3E5C4F6CF68B}"/>
    <cellStyle name="Примечание 148" xfId="2991" xr:uid="{00000000-0005-0000-0000-0000760E0000}"/>
    <cellStyle name="Примечание 148 2" xfId="7920" xr:uid="{3F792615-A0DB-4706-AF70-B9E445F9713F}"/>
    <cellStyle name="Примечание 149" xfId="3011" xr:uid="{00000000-0005-0000-0000-0000770E0000}"/>
    <cellStyle name="Примечание 149 2" xfId="7940" xr:uid="{14C13226-077A-4C9C-B5AF-4D5D1A4FAEF9}"/>
    <cellStyle name="Примечание 15" xfId="330" xr:uid="{00000000-0005-0000-0000-0000780E0000}"/>
    <cellStyle name="Примечание 15 2" xfId="5259" xr:uid="{9584535E-FDC3-4C5E-B040-77926AB31446}"/>
    <cellStyle name="Примечание 150" xfId="3031" xr:uid="{00000000-0005-0000-0000-0000790E0000}"/>
    <cellStyle name="Примечание 150 2" xfId="7960" xr:uid="{4ADAB0EF-CA58-4776-9E96-9ACFAB03C693}"/>
    <cellStyle name="Примечание 151" xfId="3051" xr:uid="{00000000-0005-0000-0000-00007A0E0000}"/>
    <cellStyle name="Примечание 151 2" xfId="7980" xr:uid="{5F6A5D8E-7319-4A17-8099-BA0F768D974C}"/>
    <cellStyle name="Примечание 152" xfId="3071" xr:uid="{00000000-0005-0000-0000-00007B0E0000}"/>
    <cellStyle name="Примечание 152 2" xfId="8000" xr:uid="{C7A09974-AB78-4D96-AD31-1F098094403E}"/>
    <cellStyle name="Примечание 153" xfId="3091" xr:uid="{00000000-0005-0000-0000-00007C0E0000}"/>
    <cellStyle name="Примечание 153 2" xfId="8020" xr:uid="{12C066DF-2721-4496-9182-DFCA934E75AB}"/>
    <cellStyle name="Примечание 154" xfId="3111" xr:uid="{00000000-0005-0000-0000-00007D0E0000}"/>
    <cellStyle name="Примечание 154 2" xfId="8040" xr:uid="{3816DA28-0A25-4B7F-89C5-3B82038B73D3}"/>
    <cellStyle name="Примечание 155" xfId="3131" xr:uid="{00000000-0005-0000-0000-00007E0E0000}"/>
    <cellStyle name="Примечание 155 2" xfId="8060" xr:uid="{A851EB99-4D4B-4C1A-B10B-521E90B4C0DA}"/>
    <cellStyle name="Примечание 156" xfId="3151" xr:uid="{00000000-0005-0000-0000-00007F0E0000}"/>
    <cellStyle name="Примечание 156 2" xfId="8080" xr:uid="{4FBB79F7-D802-4A1B-8EC4-B73D5E61DE94}"/>
    <cellStyle name="Примечание 157" xfId="3171" xr:uid="{00000000-0005-0000-0000-0000800E0000}"/>
    <cellStyle name="Примечание 157 2" xfId="8100" xr:uid="{8698D905-C80A-441F-B941-5F9AED54A975}"/>
    <cellStyle name="Примечание 158" xfId="3191" xr:uid="{00000000-0005-0000-0000-0000810E0000}"/>
    <cellStyle name="Примечание 158 2" xfId="8120" xr:uid="{66E322B9-A187-44AA-9F40-BA1EB85AFCD2}"/>
    <cellStyle name="Примечание 159" xfId="3211" xr:uid="{00000000-0005-0000-0000-0000820E0000}"/>
    <cellStyle name="Примечание 159 2" xfId="8140" xr:uid="{F339BF02-15E2-4C3A-BE92-90A6CF066062}"/>
    <cellStyle name="Примечание 16" xfId="350" xr:uid="{00000000-0005-0000-0000-0000830E0000}"/>
    <cellStyle name="Примечание 16 2" xfId="5279" xr:uid="{1C1F1906-AD62-4A5B-A51B-B4FED9990EFC}"/>
    <cellStyle name="Примечание 160" xfId="3231" xr:uid="{00000000-0005-0000-0000-0000840E0000}"/>
    <cellStyle name="Примечание 160 2" xfId="8160" xr:uid="{9DC82E96-46E3-4586-9251-DBDE8A8CEE42}"/>
    <cellStyle name="Примечание 161" xfId="3251" xr:uid="{00000000-0005-0000-0000-0000850E0000}"/>
    <cellStyle name="Примечание 161 2" xfId="8180" xr:uid="{43D28976-AEAD-44A7-975D-DF1400EA9D81}"/>
    <cellStyle name="Примечание 162" xfId="3271" xr:uid="{00000000-0005-0000-0000-0000860E0000}"/>
    <cellStyle name="Примечание 162 2" xfId="8200" xr:uid="{C0AA82D0-0E0D-4A1A-8D3E-F4B2A01B607A}"/>
    <cellStyle name="Примечание 163" xfId="3291" xr:uid="{00000000-0005-0000-0000-0000870E0000}"/>
    <cellStyle name="Примечание 163 2" xfId="8220" xr:uid="{C7F1A89F-D979-4042-987C-E7303062D0A8}"/>
    <cellStyle name="Примечание 164" xfId="3311" xr:uid="{00000000-0005-0000-0000-0000880E0000}"/>
    <cellStyle name="Примечание 164 2" xfId="8240" xr:uid="{37FDAB0E-274D-4F9E-80A2-275A58D18A80}"/>
    <cellStyle name="Примечание 165" xfId="3331" xr:uid="{00000000-0005-0000-0000-0000890E0000}"/>
    <cellStyle name="Примечание 165 2" xfId="8260" xr:uid="{4BFA389E-68E7-4879-B1C3-330E93D4E64E}"/>
    <cellStyle name="Примечание 166" xfId="3351" xr:uid="{00000000-0005-0000-0000-00008A0E0000}"/>
    <cellStyle name="Примечание 166 2" xfId="8280" xr:uid="{47250A6B-B378-43DD-95F1-9C9DAFC521ED}"/>
    <cellStyle name="Примечание 167" xfId="3371" xr:uid="{00000000-0005-0000-0000-00008B0E0000}"/>
    <cellStyle name="Примечание 167 2" xfId="8300" xr:uid="{449D8858-8D84-4DF3-B3BF-AD7A048D12BE}"/>
    <cellStyle name="Примечание 168" xfId="3391" xr:uid="{00000000-0005-0000-0000-00008C0E0000}"/>
    <cellStyle name="Примечание 168 2" xfId="8320" xr:uid="{C6965C69-27DB-4AA1-86E2-F0AA45E60BCE}"/>
    <cellStyle name="Примечание 169" xfId="3411" xr:uid="{00000000-0005-0000-0000-00008D0E0000}"/>
    <cellStyle name="Примечание 169 2" xfId="8340" xr:uid="{6BF7A1EB-55D5-4E51-A4FC-8427FC5ADA08}"/>
    <cellStyle name="Примечание 17" xfId="370" xr:uid="{00000000-0005-0000-0000-00008E0E0000}"/>
    <cellStyle name="Примечание 17 2" xfId="5299" xr:uid="{909CCFE5-C7E6-4C7F-ABFD-263FE38BD485}"/>
    <cellStyle name="Примечание 170" xfId="3431" xr:uid="{00000000-0005-0000-0000-00008F0E0000}"/>
    <cellStyle name="Примечание 170 2" xfId="8360" xr:uid="{0E6D7E43-F58D-414E-8174-EC0F45E57367}"/>
    <cellStyle name="Примечание 171" xfId="3451" xr:uid="{00000000-0005-0000-0000-0000900E0000}"/>
    <cellStyle name="Примечание 171 2" xfId="8380" xr:uid="{B994F9B5-E27E-4CE6-8D9C-FB0DE6FC7EDD}"/>
    <cellStyle name="Примечание 172" xfId="3471" xr:uid="{00000000-0005-0000-0000-0000910E0000}"/>
    <cellStyle name="Примечание 172 2" xfId="8400" xr:uid="{981D15A1-F63B-4F9B-96E5-1E1B0F07D88F}"/>
    <cellStyle name="Примечание 173" xfId="3491" xr:uid="{00000000-0005-0000-0000-0000920E0000}"/>
    <cellStyle name="Примечание 173 2" xfId="8420" xr:uid="{7B036614-0E21-4AB2-9A14-7A2E2D99EC62}"/>
    <cellStyle name="Примечание 174" xfId="3511" xr:uid="{00000000-0005-0000-0000-0000930E0000}"/>
    <cellStyle name="Примечание 174 2" xfId="8440" xr:uid="{16438660-9348-44EC-BF62-5AA04B924651}"/>
    <cellStyle name="Примечание 175" xfId="3531" xr:uid="{00000000-0005-0000-0000-0000940E0000}"/>
    <cellStyle name="Примечание 175 2" xfId="8460" xr:uid="{192D3C9D-3684-4303-AC92-0DCD183E08F5}"/>
    <cellStyle name="Примечание 176" xfId="3551" xr:uid="{00000000-0005-0000-0000-0000950E0000}"/>
    <cellStyle name="Примечание 176 2" xfId="8480" xr:uid="{AB896EDD-F766-4261-A092-6F20ECFE44B5}"/>
    <cellStyle name="Примечание 177" xfId="3571" xr:uid="{00000000-0005-0000-0000-0000960E0000}"/>
    <cellStyle name="Примечание 177 2" xfId="8500" xr:uid="{89017229-ED3D-4247-A3EC-B6B3F06E28F8}"/>
    <cellStyle name="Примечание 178" xfId="3591" xr:uid="{00000000-0005-0000-0000-0000970E0000}"/>
    <cellStyle name="Примечание 178 2" xfId="8520" xr:uid="{788DB1BA-C26A-414F-A6AB-B19CA8750676}"/>
    <cellStyle name="Примечание 179" xfId="3611" xr:uid="{00000000-0005-0000-0000-0000980E0000}"/>
    <cellStyle name="Примечание 179 2" xfId="8540" xr:uid="{242E86B1-4C36-4395-93A5-A9FF4EA89561}"/>
    <cellStyle name="Примечание 18" xfId="390" xr:uid="{00000000-0005-0000-0000-0000990E0000}"/>
    <cellStyle name="Примечание 18 2" xfId="5319" xr:uid="{211A747B-97FA-446D-A28E-75D58DD5C42C}"/>
    <cellStyle name="Примечание 180" xfId="3631" xr:uid="{00000000-0005-0000-0000-00009A0E0000}"/>
    <cellStyle name="Примечание 180 2" xfId="8560" xr:uid="{96E031CC-F936-49B5-8C8A-B8C0C56314EF}"/>
    <cellStyle name="Примечание 181" xfId="3651" xr:uid="{00000000-0005-0000-0000-00009B0E0000}"/>
    <cellStyle name="Примечание 181 2" xfId="8580" xr:uid="{36F8FE14-A435-45DA-8E4E-2AE1FB957DC7}"/>
    <cellStyle name="Примечание 182" xfId="3671" xr:uid="{00000000-0005-0000-0000-00009C0E0000}"/>
    <cellStyle name="Примечание 182 2" xfId="8600" xr:uid="{13B061D3-9ACA-4F6E-A3AC-0BAAF37ED46E}"/>
    <cellStyle name="Примечание 183" xfId="3691" xr:uid="{00000000-0005-0000-0000-00009D0E0000}"/>
    <cellStyle name="Примечание 183 2" xfId="8620" xr:uid="{5046CDAD-B6D9-4BA1-8224-DC66671A3AEA}"/>
    <cellStyle name="Примечание 184" xfId="3711" xr:uid="{00000000-0005-0000-0000-00009E0E0000}"/>
    <cellStyle name="Примечание 184 2" xfId="8640" xr:uid="{A1FC0127-ADFE-4354-AD55-4E335D2CB3EF}"/>
    <cellStyle name="Примечание 185" xfId="3731" xr:uid="{00000000-0005-0000-0000-00009F0E0000}"/>
    <cellStyle name="Примечание 185 2" xfId="8660" xr:uid="{B3A55A4E-1274-471B-A558-F8809190B679}"/>
    <cellStyle name="Примечание 186" xfId="3751" xr:uid="{00000000-0005-0000-0000-0000A00E0000}"/>
    <cellStyle name="Примечание 186 2" xfId="8680" xr:uid="{FF64E1BE-522B-4735-AC8D-042E9AF9778D}"/>
    <cellStyle name="Примечание 187" xfId="3771" xr:uid="{00000000-0005-0000-0000-0000A10E0000}"/>
    <cellStyle name="Примечание 187 2" xfId="8700" xr:uid="{EB3CC30A-C961-48B1-8631-63051A826590}"/>
    <cellStyle name="Примечание 188" xfId="3791" xr:uid="{00000000-0005-0000-0000-0000A20E0000}"/>
    <cellStyle name="Примечание 188 2" xfId="8720" xr:uid="{0263A2BD-4168-4694-8545-8230560EC13D}"/>
    <cellStyle name="Примечание 189" xfId="3811" xr:uid="{00000000-0005-0000-0000-0000A30E0000}"/>
    <cellStyle name="Примечание 189 2" xfId="8740" xr:uid="{52D89D0A-8DC1-4630-99DE-4EB341C74086}"/>
    <cellStyle name="Примечание 19" xfId="410" xr:uid="{00000000-0005-0000-0000-0000A40E0000}"/>
    <cellStyle name="Примечание 19 2" xfId="5339" xr:uid="{82F9913D-FAC8-4139-90AE-96B17F06552E}"/>
    <cellStyle name="Примечание 190" xfId="3831" xr:uid="{00000000-0005-0000-0000-0000A50E0000}"/>
    <cellStyle name="Примечание 190 2" xfId="8760" xr:uid="{D085D96C-44A3-4612-8E5B-C4B12AE7CC7D}"/>
    <cellStyle name="Примечание 191" xfId="3851" xr:uid="{00000000-0005-0000-0000-00001F0F0000}"/>
    <cellStyle name="Примечание 191 2" xfId="8780" xr:uid="{D4FF85B0-5DE9-422B-8FEA-3BE0056E36BB}"/>
    <cellStyle name="Примечание 192" xfId="3871" xr:uid="{00000000-0005-0000-0000-0000330F0000}"/>
    <cellStyle name="Примечание 192 2" xfId="8800" xr:uid="{A5802B19-E140-4C03-8453-F94C7A674861}"/>
    <cellStyle name="Примечание 193" xfId="3891" xr:uid="{00000000-0005-0000-0000-0000470F0000}"/>
    <cellStyle name="Примечание 193 2" xfId="8820" xr:uid="{931407E0-2143-4302-B3CA-5065FFD4A6EC}"/>
    <cellStyle name="Примечание 194" xfId="3911" xr:uid="{00000000-0005-0000-0000-00005B0F0000}"/>
    <cellStyle name="Примечание 194 2" xfId="8840" xr:uid="{A17F9CCC-DA40-4E3E-92CC-E704D1210EBC}"/>
    <cellStyle name="Примечание 195" xfId="3931" xr:uid="{00000000-0005-0000-0000-00006F0F0000}"/>
    <cellStyle name="Примечание 195 2" xfId="8860" xr:uid="{3DDDB843-52AB-4568-BA3A-3BA87BE5284A}"/>
    <cellStyle name="Примечание 196" xfId="3951" xr:uid="{00000000-0005-0000-0000-0000830F0000}"/>
    <cellStyle name="Примечание 196 2" xfId="8880" xr:uid="{BD9AFA76-490B-4F59-9B9B-4DDCBB2A0D6C}"/>
    <cellStyle name="Примечание 197" xfId="3971" xr:uid="{00000000-0005-0000-0000-0000970F0000}"/>
    <cellStyle name="Примечание 197 2" xfId="8900" xr:uid="{851E0B6B-1DD1-45BF-B33C-5050ECA7F34B}"/>
    <cellStyle name="Примечание 198" xfId="3991" xr:uid="{00000000-0005-0000-0000-0000AB0F0000}"/>
    <cellStyle name="Примечание 198 2" xfId="8920" xr:uid="{EF783436-CA00-4FEB-95CD-7BF5396427E3}"/>
    <cellStyle name="Примечание 199" xfId="4011" xr:uid="{00000000-0005-0000-0000-0000BF0F0000}"/>
    <cellStyle name="Примечание 199 2" xfId="8940" xr:uid="{56CC5983-3478-4D9B-8EAE-351DFCCA4182}"/>
    <cellStyle name="Примечание 2" xfId="62" xr:uid="{00000000-0005-0000-0000-0000A60E0000}"/>
    <cellStyle name="Примечание 2 2" xfId="5066" xr:uid="{A2CEDA03-1988-4167-B47A-A5F99025A4E0}"/>
    <cellStyle name="Примечание 20" xfId="430" xr:uid="{00000000-0005-0000-0000-0000A70E0000}"/>
    <cellStyle name="Примечание 20 2" xfId="5359" xr:uid="{E3ADF09E-FFDD-41D4-9239-F438835F6482}"/>
    <cellStyle name="Примечание 200" xfId="4031" xr:uid="{00000000-0005-0000-0000-0000D30F0000}"/>
    <cellStyle name="Примечание 200 2" xfId="8960" xr:uid="{79AE5F12-BBE6-4871-820C-C0167970606C}"/>
    <cellStyle name="Примечание 201" xfId="4051" xr:uid="{00000000-0005-0000-0000-0000E70F0000}"/>
    <cellStyle name="Примечание 201 2" xfId="8980" xr:uid="{9829BF73-4467-49DF-A960-65421F30ABF6}"/>
    <cellStyle name="Примечание 202" xfId="4071" xr:uid="{00000000-0005-0000-0000-0000FB0F0000}"/>
    <cellStyle name="Примечание 202 2" xfId="9000" xr:uid="{CD1E32D3-1222-47E3-931D-D9E687A8DD26}"/>
    <cellStyle name="Примечание 203" xfId="4091" xr:uid="{00000000-0005-0000-0000-00000F100000}"/>
    <cellStyle name="Примечание 203 2" xfId="9020" xr:uid="{E68218F2-EE04-4F20-9CBB-6D755D771903}"/>
    <cellStyle name="Примечание 204" xfId="4111" xr:uid="{00000000-0005-0000-0000-000023100000}"/>
    <cellStyle name="Примечание 204 2" xfId="9040" xr:uid="{F02E9A37-0124-454E-8D22-0250E22965F6}"/>
    <cellStyle name="Примечание 205" xfId="4131" xr:uid="{00000000-0005-0000-0000-000037100000}"/>
    <cellStyle name="Примечание 205 2" xfId="9060" xr:uid="{122E708D-D0F6-4BC3-8C12-897435609CA6}"/>
    <cellStyle name="Примечание 206" xfId="4151" xr:uid="{00000000-0005-0000-0000-00004B100000}"/>
    <cellStyle name="Примечание 206 2" xfId="9080" xr:uid="{91582F02-4B15-4B90-8933-981B99ED7944}"/>
    <cellStyle name="Примечание 207" xfId="4171" xr:uid="{00000000-0005-0000-0000-00005F100000}"/>
    <cellStyle name="Примечание 207 2" xfId="9100" xr:uid="{6659ECD7-0263-42C8-90E9-B527167E8A95}"/>
    <cellStyle name="Примечание 208" xfId="4191" xr:uid="{00000000-0005-0000-0000-000073100000}"/>
    <cellStyle name="Примечание 208 2" xfId="9120" xr:uid="{40E089C2-C291-42CD-B36B-990ED5A1C401}"/>
    <cellStyle name="Примечание 209" xfId="4211" xr:uid="{00000000-0005-0000-0000-000087100000}"/>
    <cellStyle name="Примечание 209 2" xfId="9140" xr:uid="{1C5294E7-5BAC-4ACC-920B-D99F3422FDD3}"/>
    <cellStyle name="Примечание 21" xfId="450" xr:uid="{00000000-0005-0000-0000-0000A80E0000}"/>
    <cellStyle name="Примечание 21 2" xfId="5379" xr:uid="{8A896E62-A97B-4E4D-8D22-B0B140787F14}"/>
    <cellStyle name="Примечание 210" xfId="4231" xr:uid="{00000000-0005-0000-0000-00009B100000}"/>
    <cellStyle name="Примечание 210 2" xfId="9160" xr:uid="{9148F973-675F-4BC8-A638-2DE053CF93D9}"/>
    <cellStyle name="Примечание 211" xfId="4251" xr:uid="{00000000-0005-0000-0000-0000AF100000}"/>
    <cellStyle name="Примечание 211 2" xfId="9180" xr:uid="{A749EFB1-C817-4AC0-9C1C-35AD91C1C73B}"/>
    <cellStyle name="Примечание 212" xfId="4271" xr:uid="{00000000-0005-0000-0000-0000C3100000}"/>
    <cellStyle name="Примечание 212 2" xfId="9200" xr:uid="{AF3DF460-9807-469B-98F2-9EBF2F60675C}"/>
    <cellStyle name="Примечание 213" xfId="4291" xr:uid="{00000000-0005-0000-0000-0000D7100000}"/>
    <cellStyle name="Примечание 213 2" xfId="9220" xr:uid="{AB0125B1-0C59-43EC-9513-910380306C61}"/>
    <cellStyle name="Примечание 214" xfId="4311" xr:uid="{00000000-0005-0000-0000-0000EB100000}"/>
    <cellStyle name="Примечание 214 2" xfId="9240" xr:uid="{0597ECB4-9464-41E8-97EB-0D3B17812537}"/>
    <cellStyle name="Примечание 215" xfId="4331" xr:uid="{00000000-0005-0000-0000-0000FF100000}"/>
    <cellStyle name="Примечание 215 2" xfId="9260" xr:uid="{9F6AF23E-8A64-4F59-AB18-4AA3C5A05178}"/>
    <cellStyle name="Примечание 216" xfId="4351" xr:uid="{00000000-0005-0000-0000-000013110000}"/>
    <cellStyle name="Примечание 216 2" xfId="9280" xr:uid="{FC07135F-7738-41C3-B7E6-B5C779D02143}"/>
    <cellStyle name="Примечание 217" xfId="4371" xr:uid="{00000000-0005-0000-0000-000027110000}"/>
    <cellStyle name="Примечание 217 2" xfId="9300" xr:uid="{B39A8A7A-4A4F-4E03-AAEF-383C1EB08DF1}"/>
    <cellStyle name="Примечание 218" xfId="4391" xr:uid="{00000000-0005-0000-0000-00003B110000}"/>
    <cellStyle name="Примечание 218 2" xfId="9320" xr:uid="{04917BFD-6D2B-452D-9A84-9C6CC9B3036E}"/>
    <cellStyle name="Примечание 219" xfId="4411" xr:uid="{00000000-0005-0000-0000-00004F110000}"/>
    <cellStyle name="Примечание 219 2" xfId="9340" xr:uid="{F8037F62-6BA1-44F2-BF63-0C29295F6345}"/>
    <cellStyle name="Примечание 22" xfId="470" xr:uid="{00000000-0005-0000-0000-0000A90E0000}"/>
    <cellStyle name="Примечание 22 2" xfId="5399" xr:uid="{56E27C4C-F203-481B-9F34-9EF74C635D9A}"/>
    <cellStyle name="Примечание 220" xfId="4431" xr:uid="{00000000-0005-0000-0000-000063110000}"/>
    <cellStyle name="Примечание 220 2" xfId="9360" xr:uid="{DECA3254-FF82-49D4-B682-0610F11EBACD}"/>
    <cellStyle name="Примечание 221" xfId="4451" xr:uid="{00000000-0005-0000-0000-000077110000}"/>
    <cellStyle name="Примечание 221 2" xfId="9380" xr:uid="{3E9FFFA3-F7C9-477C-A536-2ABDED89308E}"/>
    <cellStyle name="Примечание 222" xfId="4471" xr:uid="{00000000-0005-0000-0000-00008B110000}"/>
    <cellStyle name="Примечание 222 2" xfId="9400" xr:uid="{94C1BD85-F355-433C-A4BC-681EA0C61F43}"/>
    <cellStyle name="Примечание 223" xfId="4491" xr:uid="{00000000-0005-0000-0000-00009F110000}"/>
    <cellStyle name="Примечание 223 2" xfId="9420" xr:uid="{9BB38A6D-47C3-4609-A1CE-1AD5B6BF8DAA}"/>
    <cellStyle name="Примечание 224" xfId="4511" xr:uid="{00000000-0005-0000-0000-0000B3110000}"/>
    <cellStyle name="Примечание 224 2" xfId="9440" xr:uid="{E7EF478D-F8EE-490D-A6C0-60369346C912}"/>
    <cellStyle name="Примечание 225" xfId="4531" xr:uid="{00000000-0005-0000-0000-0000C7110000}"/>
    <cellStyle name="Примечание 225 2" xfId="9460" xr:uid="{26EFB670-06C0-4E2E-B508-D7D089069896}"/>
    <cellStyle name="Примечание 226" xfId="4551" xr:uid="{00000000-0005-0000-0000-0000DB110000}"/>
    <cellStyle name="Примечание 226 2" xfId="9480" xr:uid="{CAE0F408-15CD-46AB-B2E2-CE8471B55A96}"/>
    <cellStyle name="Примечание 227" xfId="4571" xr:uid="{00000000-0005-0000-0000-0000EF110000}"/>
    <cellStyle name="Примечание 227 2" xfId="9500" xr:uid="{76B909B4-510F-4E20-846F-17F3FA32662C}"/>
    <cellStyle name="Примечание 228" xfId="4591" xr:uid="{00000000-0005-0000-0000-000003120000}"/>
    <cellStyle name="Примечание 228 2" xfId="9520" xr:uid="{3404C8C2-52AD-4849-BBFB-65157DB45984}"/>
    <cellStyle name="Примечание 229" xfId="4611" xr:uid="{00000000-0005-0000-0000-000017120000}"/>
    <cellStyle name="Примечание 229 2" xfId="9540" xr:uid="{6154BA8D-E907-449D-A4E1-E6BA61A40E62}"/>
    <cellStyle name="Примечание 23" xfId="490" xr:uid="{00000000-0005-0000-0000-0000AA0E0000}"/>
    <cellStyle name="Примечание 23 2" xfId="5419" xr:uid="{71CCBE14-B2A3-4853-9FC8-E8B32D8E2688}"/>
    <cellStyle name="Примечание 230" xfId="4631" xr:uid="{00000000-0005-0000-0000-00002B120000}"/>
    <cellStyle name="Примечание 230 2" xfId="9560" xr:uid="{F942B7D3-F77B-4AE2-8A2A-3E02C568CD00}"/>
    <cellStyle name="Примечание 231" xfId="4651" xr:uid="{00000000-0005-0000-0000-00003F120000}"/>
    <cellStyle name="Примечание 231 2" xfId="9580" xr:uid="{61DABC02-2905-4CE6-9BF5-54197686FCD5}"/>
    <cellStyle name="Примечание 232" xfId="4671" xr:uid="{00000000-0005-0000-0000-000053120000}"/>
    <cellStyle name="Примечание 232 2" xfId="9600" xr:uid="{B96DDAC7-CC5F-4518-AF5F-6CF18B1FC096}"/>
    <cellStyle name="Примечание 233" xfId="4691" xr:uid="{00000000-0005-0000-0000-000067120000}"/>
    <cellStyle name="Примечание 233 2" xfId="9620" xr:uid="{0ADE41F1-E0F3-4D51-8B75-916A4854FF01}"/>
    <cellStyle name="Примечание 234" xfId="4711" xr:uid="{00000000-0005-0000-0000-00007B120000}"/>
    <cellStyle name="Примечание 234 2" xfId="9640" xr:uid="{99F932ED-0E5A-4210-9D7F-C37DC6B5D058}"/>
    <cellStyle name="Примечание 235" xfId="4731" xr:uid="{00000000-0005-0000-0000-00008F120000}"/>
    <cellStyle name="Примечание 235 2" xfId="9660" xr:uid="{A1B0B5C6-973F-49BA-8DC7-44B13CD56F1A}"/>
    <cellStyle name="Примечание 236" xfId="4751" xr:uid="{00000000-0005-0000-0000-0000A3120000}"/>
    <cellStyle name="Примечание 236 2" xfId="9680" xr:uid="{A033906E-B1CC-46E0-AFD6-2AAA5CB8A415}"/>
    <cellStyle name="Примечание 237" xfId="4771" xr:uid="{00000000-0005-0000-0000-0000B7120000}"/>
    <cellStyle name="Примечание 237 2" xfId="9700" xr:uid="{F75A4FCD-4C82-4904-932C-B72AA8F228CF}"/>
    <cellStyle name="Примечание 238" xfId="4791" xr:uid="{00000000-0005-0000-0000-0000CB120000}"/>
    <cellStyle name="Примечание 238 2" xfId="9720" xr:uid="{91EB70EC-C47C-4424-8DE8-4CA8FE9B0CE0}"/>
    <cellStyle name="Примечание 239" xfId="4811" xr:uid="{00000000-0005-0000-0000-0000DF120000}"/>
    <cellStyle name="Примечание 239 2" xfId="9740" xr:uid="{56E49B88-512B-4E48-8518-A42ACB9F01BC}"/>
    <cellStyle name="Примечание 24" xfId="510" xr:uid="{00000000-0005-0000-0000-0000AB0E0000}"/>
    <cellStyle name="Примечание 24 2" xfId="5439" xr:uid="{1BDA3F40-7D38-4C23-A66E-8E700A170CC3}"/>
    <cellStyle name="Примечание 240" xfId="4831" xr:uid="{00000000-0005-0000-0000-0000F3120000}"/>
    <cellStyle name="Примечание 240 2" xfId="9760" xr:uid="{7CAF9AC7-4C71-47A7-B692-F0BC66674B81}"/>
    <cellStyle name="Примечание 241" xfId="4851" xr:uid="{00000000-0005-0000-0000-000007130000}"/>
    <cellStyle name="Примечание 241 2" xfId="9780" xr:uid="{3393A06B-CB8D-484A-81EB-B3524741F452}"/>
    <cellStyle name="Примечание 242" xfId="4871" xr:uid="{00000000-0005-0000-0000-00001B130000}"/>
    <cellStyle name="Примечание 242 2" xfId="9800" xr:uid="{2AE02AF8-DE5F-4E7D-95F8-4268F04A444C}"/>
    <cellStyle name="Примечание 243" xfId="4891" xr:uid="{00000000-0005-0000-0000-00002F130000}"/>
    <cellStyle name="Примечание 243 2" xfId="9820" xr:uid="{99375A12-063E-4D25-9A4B-87A668AFCD28}"/>
    <cellStyle name="Примечание 244" xfId="4911" xr:uid="{00000000-0005-0000-0000-000043130000}"/>
    <cellStyle name="Примечание 244 2" xfId="9840" xr:uid="{1D1FC930-489E-498D-B7D5-B121663E4880}"/>
    <cellStyle name="Примечание 245" xfId="4931" xr:uid="{00000000-0005-0000-0000-000057130000}"/>
    <cellStyle name="Примечание 245 2" xfId="9860" xr:uid="{61D798EE-BF70-4355-8651-97F1D0A23E3F}"/>
    <cellStyle name="Примечание 246" xfId="4951" xr:uid="{00000000-0005-0000-0000-00006B130000}"/>
    <cellStyle name="Примечание 246 2" xfId="9880" xr:uid="{CFB62F13-9D57-43A4-A07C-C7D83C871CE1}"/>
    <cellStyle name="Примечание 247" xfId="4971" xr:uid="{00000000-0005-0000-0000-00007F130000}"/>
    <cellStyle name="Примечание 247 2" xfId="9900" xr:uid="{43789168-D24C-4BC2-8F0A-E45E91C3E8EC}"/>
    <cellStyle name="Примечание 248" xfId="4991" xr:uid="{00000000-0005-0000-0000-000093130000}"/>
    <cellStyle name="Примечание 248 2" xfId="9920" xr:uid="{D5A858E0-4DC8-4E0A-B925-F53376E6EACA}"/>
    <cellStyle name="Примечание 249" xfId="5011" xr:uid="{00000000-0005-0000-0000-0000A7130000}"/>
    <cellStyle name="Примечание 249 2" xfId="9940" xr:uid="{529A877F-B1A2-456D-80D5-5CB12BB04307}"/>
    <cellStyle name="Примечание 25" xfId="530" xr:uid="{00000000-0005-0000-0000-0000AC0E0000}"/>
    <cellStyle name="Примечание 25 2" xfId="5459" xr:uid="{D8C96A6B-289F-4C57-8670-041E46270209}"/>
    <cellStyle name="Примечание 250" xfId="5031" xr:uid="{00000000-0005-0000-0000-0000BB130000}"/>
    <cellStyle name="Примечание 250 2" xfId="9960" xr:uid="{11F56C96-AB5C-45A3-86EE-E8E18B020215}"/>
    <cellStyle name="Примечание 251" xfId="9980" xr:uid="{8E2F89E5-525A-41EF-8D5D-66C353658BDD}"/>
    <cellStyle name="Примечание 252" xfId="10000" xr:uid="{673293DE-8B02-4614-BF44-BBFB6F027C48}"/>
    <cellStyle name="Примечание 253" xfId="10020" xr:uid="{D45D74E1-E54A-436C-86CC-86B93D6D03C8}"/>
    <cellStyle name="Примечание 254" xfId="10040" xr:uid="{C0DC100B-6759-4AFB-8B31-DC33EC9FD4E6}"/>
    <cellStyle name="Примечание 255" xfId="10060" xr:uid="{D5D9E450-BB91-4508-BA1A-46552D15F9C0}"/>
    <cellStyle name="Примечание 256" xfId="10080" xr:uid="{A7DE1329-A465-4F80-9C79-0D4BFEF4A258}"/>
    <cellStyle name="Примечание 257" xfId="10100" xr:uid="{D2338812-4DD4-4550-9F57-A391469CB90A}"/>
    <cellStyle name="Примечание 258" xfId="10120" xr:uid="{97C8F1C5-9EDB-4D13-99B7-915D37446C58}"/>
    <cellStyle name="Примечание 259" xfId="10140" xr:uid="{C5F8D1AC-CF2D-4117-AE19-D895BC37D3A1}"/>
    <cellStyle name="Примечание 26" xfId="550" xr:uid="{00000000-0005-0000-0000-0000AD0E0000}"/>
    <cellStyle name="Примечание 26 2" xfId="5479" xr:uid="{83A85939-5B9C-4034-B659-F7D41D3DBB07}"/>
    <cellStyle name="Примечание 260" xfId="10160" xr:uid="{2CA98018-DE75-4E2B-9B39-D815E1C78006}"/>
    <cellStyle name="Примечание 261" xfId="10180" xr:uid="{CF7C64D7-69DE-443B-83E6-381104F70B07}"/>
    <cellStyle name="Примечание 262" xfId="10200" xr:uid="{45E2250F-8451-4F8E-A449-D724C36509AD}"/>
    <cellStyle name="Примечание 263" xfId="10220" xr:uid="{31AB54F5-F919-44F4-8A92-3D18D231D0B4}"/>
    <cellStyle name="Примечание 264" xfId="10240" xr:uid="{BB242BAA-5438-4143-A2B9-572EBF4929C1}"/>
    <cellStyle name="Примечание 265" xfId="10260" xr:uid="{75F6CA70-9037-4311-B3CD-322CE4E2B130}"/>
    <cellStyle name="Примечание 266" xfId="10280" xr:uid="{0D5B2867-203D-44EE-A711-E2184DB8E4E2}"/>
    <cellStyle name="Примечание 267" xfId="10300" xr:uid="{78222B9F-F490-424A-B3BD-23C1CC923A3E}"/>
    <cellStyle name="Примечание 268" xfId="10320" xr:uid="{B406DDB5-0F84-4560-95A2-23F4F45CF217}"/>
    <cellStyle name="Примечание 269" xfId="10340" xr:uid="{2A667DBA-B661-4120-A55F-BA7DF7FD4E2A}"/>
    <cellStyle name="Примечание 27" xfId="570" xr:uid="{00000000-0005-0000-0000-0000AE0E0000}"/>
    <cellStyle name="Примечание 27 2" xfId="5499" xr:uid="{14C46CDC-7F0A-46CC-9D4B-1285898EA2F5}"/>
    <cellStyle name="Примечание 270" xfId="10360" xr:uid="{1C69C401-40E1-4E7A-B484-AE811F95B4E5}"/>
    <cellStyle name="Примечание 271" xfId="10380" xr:uid="{F76878DD-D6AB-45E9-8CED-E2285F958B1F}"/>
    <cellStyle name="Примечание 272" xfId="10400" xr:uid="{BAEC607D-2A15-4356-ABD9-2A60DE827D75}"/>
    <cellStyle name="Примечание 273" xfId="10420" xr:uid="{C168EB6A-596C-4724-867B-DEA298A5DBA4}"/>
    <cellStyle name="Примечание 274" xfId="10440" xr:uid="{CBB2C910-8DC9-453C-9145-80C5EBD5E07C}"/>
    <cellStyle name="Примечание 275" xfId="10473" xr:uid="{C659B755-F759-4C1B-B597-491EEAEAAA7E}"/>
    <cellStyle name="Примечание 276" xfId="10501" xr:uid="{6CE59C71-2D03-438F-8720-9937870C7BD3}"/>
    <cellStyle name="Примечание 277" xfId="10521" xr:uid="{9F755119-EAD9-4043-BCD3-4C94E945EB82}"/>
    <cellStyle name="Примечание 278" xfId="10541" xr:uid="{B10F301D-819B-4E56-8DA6-337871E82968}"/>
    <cellStyle name="Примечание 279" xfId="10561" xr:uid="{98FAB9D3-4312-4D82-AD94-995EA21B27EC}"/>
    <cellStyle name="Примечание 28" xfId="590" xr:uid="{00000000-0005-0000-0000-0000AF0E0000}"/>
    <cellStyle name="Примечание 28 2" xfId="5519" xr:uid="{5FE6FF74-F8D4-4AB3-ADE3-6345BB44778A}"/>
    <cellStyle name="Примечание 280" xfId="10581" xr:uid="{0D7A9393-29DA-4868-B07D-4D8CB57305D4}"/>
    <cellStyle name="Примечание 281" xfId="10601" xr:uid="{537F6E46-EA1E-4CFE-BCC7-3F5E2882E6D1}"/>
    <cellStyle name="Примечание 282" xfId="10621" xr:uid="{5A700ECA-4270-4738-A903-D17FC4D2A0E3}"/>
    <cellStyle name="Примечание 283" xfId="10641" xr:uid="{DCAA7395-3A49-4667-848C-BB646D9D03EE}"/>
    <cellStyle name="Примечание 284" xfId="10661" xr:uid="{FB5D9A3D-5006-4573-976C-0B2F7F757CE0}"/>
    <cellStyle name="Примечание 285" xfId="10681" xr:uid="{6CCB6795-807F-4F57-AD56-44FADD82A8C9}"/>
    <cellStyle name="Примечание 286" xfId="10701" xr:uid="{B621E357-B0AF-479C-A0FA-F7C2F4F42602}"/>
    <cellStyle name="Примечание 287" xfId="10721" xr:uid="{7114F5C0-B710-4D9A-88EB-718262A04BB6}"/>
    <cellStyle name="Примечание 288" xfId="10741" xr:uid="{DCB94AE0-A0C7-4BFF-896A-7E7E2111ED02}"/>
    <cellStyle name="Примечание 289" xfId="10761" xr:uid="{C8DC6F6D-2169-404B-A7F5-DC02A7F04E67}"/>
    <cellStyle name="Примечание 29" xfId="610" xr:uid="{00000000-0005-0000-0000-0000B00E0000}"/>
    <cellStyle name="Примечание 29 2" xfId="5539" xr:uid="{0111232D-9358-496E-87DB-B080A31923CC}"/>
    <cellStyle name="Примечание 290" xfId="10781" xr:uid="{FB113B1A-DF8B-4C10-AE15-C52CE9163D66}"/>
    <cellStyle name="Примечание 291" xfId="10801" xr:uid="{F456EBE7-3E45-4108-91F0-21C8CC855B1B}"/>
    <cellStyle name="Примечание 292" xfId="10821" xr:uid="{B9F8B904-E445-46CF-A868-F00BB36ED12F}"/>
    <cellStyle name="Примечание 293" xfId="10841" xr:uid="{29B4C6EF-36B0-42A3-86E8-178484EC9565}"/>
    <cellStyle name="Примечание 294" xfId="10861" xr:uid="{498DC83F-67BF-4FCD-A28F-3DE4E8553792}"/>
    <cellStyle name="Примечание 295" xfId="10881" xr:uid="{C9B9368E-D80A-483E-ADCD-65A0A7FD0160}"/>
    <cellStyle name="Примечание 296" xfId="10901" xr:uid="{1EF724C1-8E5D-4F6C-8B75-FD2A05813A99}"/>
    <cellStyle name="Примечание 297" xfId="10921" xr:uid="{D080897F-C34E-4041-9B46-5F28D955C652}"/>
    <cellStyle name="Примечание 298" xfId="10941" xr:uid="{98AF61C8-458B-4B6C-BF5C-D17A282D94CE}"/>
    <cellStyle name="Примечание 299" xfId="10961" xr:uid="{8F43C9BC-7612-4331-9B07-8A00C3666350}"/>
    <cellStyle name="Примечание 3" xfId="90" xr:uid="{00000000-0005-0000-0000-0000B10E0000}"/>
    <cellStyle name="Примечание 3 2" xfId="5067" xr:uid="{7198B37D-91FF-43E8-B3F9-31B29BCFD097}"/>
    <cellStyle name="Примечание 30" xfId="630" xr:uid="{00000000-0005-0000-0000-0000B20E0000}"/>
    <cellStyle name="Примечание 30 2" xfId="5559" xr:uid="{A0F5CDF2-2A89-4A4A-909E-882593950EF5}"/>
    <cellStyle name="Примечание 300" xfId="10981" xr:uid="{CF754B81-54F3-418A-B23B-74B328F2F978}"/>
    <cellStyle name="Примечание 301" xfId="11001" xr:uid="{1057846D-4449-4F1D-9146-05D715935BBA}"/>
    <cellStyle name="Примечание 302" xfId="11021" xr:uid="{97C4BEA7-2F56-4D12-86F7-784BE7B4B3C1}"/>
    <cellStyle name="Примечание 303" xfId="11041" xr:uid="{0651F841-1F3A-491B-BC4F-341500F08DFA}"/>
    <cellStyle name="Примечание 304" xfId="11061" xr:uid="{F50D8FE7-65D3-4DE5-877A-F1467660B716}"/>
    <cellStyle name="Примечание 305" xfId="11081" xr:uid="{88198836-2981-4184-96AF-68F8E7634A08}"/>
    <cellStyle name="Примечание 306" xfId="11101" xr:uid="{698BAF8E-C226-4AF5-93B0-D59E08F94F02}"/>
    <cellStyle name="Примечание 307" xfId="11121" xr:uid="{E685A560-8C19-4D96-966D-BCBA7488410D}"/>
    <cellStyle name="Примечание 308" xfId="11141" xr:uid="{150796FE-B7BA-4D93-A0CA-16E4F6AC95E8}"/>
    <cellStyle name="Примечание 309" xfId="11161" xr:uid="{4038F887-A1CC-4FB3-B79B-1210D67DF6BB}"/>
    <cellStyle name="Примечание 31" xfId="650" xr:uid="{00000000-0005-0000-0000-0000B30E0000}"/>
    <cellStyle name="Примечание 31 2" xfId="5579" xr:uid="{CF9E550A-2FAA-4AE3-91A1-5D4128D00EC6}"/>
    <cellStyle name="Примечание 310" xfId="11181" xr:uid="{8284FD6B-3F5D-4549-A73A-3FDD3663D88B}"/>
    <cellStyle name="Примечание 311" xfId="11201" xr:uid="{E88A52A1-993C-4558-94E1-92F04371598A}"/>
    <cellStyle name="Примечание 312" xfId="11221" xr:uid="{4EC3B692-4FFA-4283-B02E-802168DA882A}"/>
    <cellStyle name="Примечание 313" xfId="11241" xr:uid="{B1FC0680-C835-4F6B-A287-39A6A0F46F12}"/>
    <cellStyle name="Примечание 314" xfId="11261" xr:uid="{E0F4336A-F60D-459E-AFDB-BBA9577A178C}"/>
    <cellStyle name="Примечание 315" xfId="11281" xr:uid="{EAF3C754-50CC-4B1C-9150-29C3F58E8F6B}"/>
    <cellStyle name="Примечание 316" xfId="11301" xr:uid="{65BBC90E-9C10-4126-B625-AE5A541CCBFA}"/>
    <cellStyle name="Примечание 317" xfId="11321" xr:uid="{E3B85EEB-0134-480A-A892-E9738F1C8349}"/>
    <cellStyle name="Примечание 318" xfId="11341" xr:uid="{4ABB0ACA-450E-4E06-BD8C-474A94ACB0D8}"/>
    <cellStyle name="Примечание 319" xfId="11361" xr:uid="{661BC44E-48B5-43A1-9C2B-E9297A60531F}"/>
    <cellStyle name="Примечание 32" xfId="670" xr:uid="{00000000-0005-0000-0000-0000B40E0000}"/>
    <cellStyle name="Примечание 32 2" xfId="5599" xr:uid="{3F611EE3-C106-457F-B7BB-86406D025CFC}"/>
    <cellStyle name="Примечание 320" xfId="11381" xr:uid="{3C01E050-F9C5-4384-91ED-DC821B753D42}"/>
    <cellStyle name="Примечание 321" xfId="11401" xr:uid="{7924A350-3A14-47D4-92CB-7C41340E0BF0}"/>
    <cellStyle name="Примечание 322" xfId="11421" xr:uid="{04CF4464-3F1F-41E2-BBB2-70F45B82AA9F}"/>
    <cellStyle name="Примечание 323" xfId="11441" xr:uid="{CC1513AF-1F43-4E8F-A097-E3EE484D569D}"/>
    <cellStyle name="Примечание 324" xfId="11461" xr:uid="{FAC1EA79-6A7A-4BBD-B58D-4B0B7967F9C1}"/>
    <cellStyle name="Примечание 325" xfId="11481" xr:uid="{1B47CC1A-2320-45FD-8FFF-ABB975B30E51}"/>
    <cellStyle name="Примечание 326" xfId="11501" xr:uid="{FFF58DB1-3245-4453-8295-A2CE096BBAF6}"/>
    <cellStyle name="Примечание 327" xfId="11521" xr:uid="{44FABF9C-D0F5-4C82-BE7A-361076EA1389}"/>
    <cellStyle name="Примечание 328" xfId="11541" xr:uid="{4D6A8736-D3C3-4395-9DAD-D0294EE53A25}"/>
    <cellStyle name="Примечание 329" xfId="11561" xr:uid="{7568D370-9991-43AB-A613-499291A3273A}"/>
    <cellStyle name="Примечание 33" xfId="690" xr:uid="{00000000-0005-0000-0000-0000B50E0000}"/>
    <cellStyle name="Примечание 33 2" xfId="5619" xr:uid="{81C7AC63-1745-46DF-A3E6-DA037AD07D76}"/>
    <cellStyle name="Примечание 330" xfId="11581" xr:uid="{A0FE7891-4521-4D89-868E-10E199C5EA4E}"/>
    <cellStyle name="Примечание 331" xfId="11601" xr:uid="{38839044-70E3-4F99-BEE2-5F2FAC2A3BF6}"/>
    <cellStyle name="Примечание 332" xfId="11621" xr:uid="{91F59784-24F2-4172-A7EF-DAE964BCBBA0}"/>
    <cellStyle name="Примечание 333" xfId="11641" xr:uid="{FCE5A9FF-8D0B-4C86-862C-BF03FBE57C4C}"/>
    <cellStyle name="Примечание 334" xfId="11661" xr:uid="{2CBF7811-78DF-444A-A676-756426144E3A}"/>
    <cellStyle name="Примечание 335" xfId="11681" xr:uid="{E5194B03-1507-4C16-A47D-EFD8C0926D54}"/>
    <cellStyle name="Примечание 336" xfId="11701" xr:uid="{473B071F-817A-40E5-8D26-E8D669418C86}"/>
    <cellStyle name="Примечание 337" xfId="11721" xr:uid="{CB4B7C11-55E5-48E0-85BF-7C8FA0EEA39D}"/>
    <cellStyle name="Примечание 338" xfId="11741" xr:uid="{47C4A23A-F265-4B13-8794-4157FE16D12D}"/>
    <cellStyle name="Примечание 339" xfId="11761" xr:uid="{366E876C-267C-4565-9789-C91B988A2683}"/>
    <cellStyle name="Примечание 34" xfId="710" xr:uid="{00000000-0005-0000-0000-0000B60E0000}"/>
    <cellStyle name="Примечание 34 2" xfId="5639" xr:uid="{3E52586A-07E7-4812-BD50-C1E172AD2F2A}"/>
    <cellStyle name="Примечание 340" xfId="11781" xr:uid="{5DCBD14E-DCA3-41FB-B1E5-478C2B20190B}"/>
    <cellStyle name="Примечание 341" xfId="11801" xr:uid="{84F930D4-E5B4-489D-8D21-8FAFF4465B97}"/>
    <cellStyle name="Примечание 342" xfId="11821" xr:uid="{18F8F0D2-115A-48F8-AB91-F6836CB376CE}"/>
    <cellStyle name="Примечание 343" xfId="11841" xr:uid="{EFC4E37F-E27E-46A8-9FC7-C41CBF3B730B}"/>
    <cellStyle name="Примечание 344" xfId="11861" xr:uid="{855DA0D7-1E7E-4C25-8864-EA6E2E002F6F}"/>
    <cellStyle name="Примечание 345" xfId="11881" xr:uid="{240DA55D-6113-4349-BA35-51AB7642B199}"/>
    <cellStyle name="Примечание 346" xfId="11901" xr:uid="{AFCD0C68-5CD3-4866-A01D-0ACFC3D6D328}"/>
    <cellStyle name="Примечание 347" xfId="11921" xr:uid="{1FA2A752-E9BC-42C8-9F4A-8A9F1556E1A8}"/>
    <cellStyle name="Примечание 348" xfId="11941" xr:uid="{2780083C-0463-4A5F-AD70-2E0948244C32}"/>
    <cellStyle name="Примечание 349" xfId="11961" xr:uid="{C1FFCCDA-7E22-4FED-B6CB-D2E3354689A7}"/>
    <cellStyle name="Примечание 35" xfId="730" xr:uid="{00000000-0005-0000-0000-0000B70E0000}"/>
    <cellStyle name="Примечание 35 2" xfId="5659" xr:uid="{347B4041-D87D-4D98-8B3C-020A0ADB7CC9}"/>
    <cellStyle name="Примечание 350" xfId="11981" xr:uid="{117E98CF-7FBD-42C1-9F99-F4F7F7C308E9}"/>
    <cellStyle name="Примечание 351" xfId="12001" xr:uid="{A6262360-6D2C-46C2-9605-E7DD31FA9E43}"/>
    <cellStyle name="Примечание 352" xfId="12021" xr:uid="{DDFDD072-3DE5-44F2-AB96-55DE91C9F28A}"/>
    <cellStyle name="Примечание 353" xfId="12041" xr:uid="{9B073BB7-98C9-4564-BCB1-EC0B9AB34B32}"/>
    <cellStyle name="Примечание 354" xfId="12061" xr:uid="{466389C4-7C35-470E-BA3D-B1D32DEECC91}"/>
    <cellStyle name="Примечание 355" xfId="12081" xr:uid="{1D42761B-4589-4FFA-BAF8-2FBA7438485B}"/>
    <cellStyle name="Примечание 356" xfId="12101" xr:uid="{3600AACF-323E-4552-A9BA-CA679D8B263E}"/>
    <cellStyle name="Примечание 357" xfId="12121" xr:uid="{94842F2E-3D87-4CE3-B12F-A189448CAECF}"/>
    <cellStyle name="Примечание 358" xfId="12141" xr:uid="{1EF04029-BA8A-44B0-8877-50A4950FF431}"/>
    <cellStyle name="Примечание 359" xfId="12161" xr:uid="{F01C901B-42F7-4D5D-B562-62175E25E7F4}"/>
    <cellStyle name="Примечание 36" xfId="750" xr:uid="{00000000-0005-0000-0000-0000B80E0000}"/>
    <cellStyle name="Примечание 36 2" xfId="5679" xr:uid="{BC45CD5A-CB27-4A74-AB3B-29517F62A508}"/>
    <cellStyle name="Примечание 360" xfId="12181" xr:uid="{986C148A-6C8F-40C3-8A26-E2A26995C7F3}"/>
    <cellStyle name="Примечание 361" xfId="12201" xr:uid="{84389636-A5B8-4768-BCB9-2F0274CBD433}"/>
    <cellStyle name="Примечание 362" xfId="12221" xr:uid="{DB23ED28-CE8B-450B-85BC-68FCBAD2D669}"/>
    <cellStyle name="Примечание 363" xfId="12241" xr:uid="{9B50750A-179D-49A0-8945-B5923F334CEA}"/>
    <cellStyle name="Примечание 364" xfId="12261" xr:uid="{B0E28D2C-616A-45C7-83EA-A8F9F7C1968B}"/>
    <cellStyle name="Примечание 365" xfId="12281" xr:uid="{7728EAFB-B745-4292-9001-0527A535669F}"/>
    <cellStyle name="Примечание 366" xfId="12301" xr:uid="{73F5F90A-6BC9-4A14-B9A1-0925D9C5B3C7}"/>
    <cellStyle name="Примечание 367" xfId="12321" xr:uid="{EDCD82DC-7AEE-4DC7-8562-8DC24343DD75}"/>
    <cellStyle name="Примечание 368" xfId="12341" xr:uid="{A9B2CDA5-BD29-4A34-AD5E-93976919E53F}"/>
    <cellStyle name="Примечание 369" xfId="12361" xr:uid="{A0D379AF-2E47-4AA2-892C-BC0567F45AED}"/>
    <cellStyle name="Примечание 37" xfId="770" xr:uid="{00000000-0005-0000-0000-0000B90E0000}"/>
    <cellStyle name="Примечание 37 2" xfId="5699" xr:uid="{51D293F9-114D-4F4D-BA51-BA72025A4000}"/>
    <cellStyle name="Примечание 38" xfId="790" xr:uid="{00000000-0005-0000-0000-0000BA0E0000}"/>
    <cellStyle name="Примечание 38 2" xfId="5719" xr:uid="{51B5DC1E-2A65-495C-8B68-E72282C114CB}"/>
    <cellStyle name="Примечание 39" xfId="810" xr:uid="{00000000-0005-0000-0000-0000BB0E0000}"/>
    <cellStyle name="Примечание 39 2" xfId="5739" xr:uid="{719AD9B9-8A21-4628-80F9-CE5CDEBB6239}"/>
    <cellStyle name="Примечание 4" xfId="110" xr:uid="{00000000-0005-0000-0000-0000BC0E0000}"/>
    <cellStyle name="Примечание 4 2" xfId="5068" xr:uid="{96BC5E23-BE0E-4918-A786-B9F5BDEFC47B}"/>
    <cellStyle name="Примечание 40" xfId="830" xr:uid="{00000000-0005-0000-0000-0000BD0E0000}"/>
    <cellStyle name="Примечание 40 2" xfId="5759" xr:uid="{F4FC0775-1774-41CE-BEAF-379517B235CB}"/>
    <cellStyle name="Примечание 41" xfId="850" xr:uid="{00000000-0005-0000-0000-0000BE0E0000}"/>
    <cellStyle name="Примечание 41 2" xfId="5779" xr:uid="{DD58FBA4-2594-4069-9243-A813E9171D04}"/>
    <cellStyle name="Примечание 42" xfId="870" xr:uid="{00000000-0005-0000-0000-0000BF0E0000}"/>
    <cellStyle name="Примечание 42 2" xfId="5799" xr:uid="{FA752925-AF9C-4136-82D7-5A976A8E1931}"/>
    <cellStyle name="Примечание 43" xfId="890" xr:uid="{00000000-0005-0000-0000-0000C00E0000}"/>
    <cellStyle name="Примечание 43 2" xfId="5819" xr:uid="{4CCC5F66-76D6-4A0B-89D7-909B673DAF7C}"/>
    <cellStyle name="Примечание 44" xfId="910" xr:uid="{00000000-0005-0000-0000-0000C10E0000}"/>
    <cellStyle name="Примечание 44 2" xfId="5839" xr:uid="{FA432610-29FB-4BF4-AFC6-A99EE156D7C8}"/>
    <cellStyle name="Примечание 45" xfId="930" xr:uid="{00000000-0005-0000-0000-0000C20E0000}"/>
    <cellStyle name="Примечание 45 2" xfId="5859" xr:uid="{27357ADF-F868-4E8A-BF29-3D30C5AAC3B0}"/>
    <cellStyle name="Примечание 46" xfId="950" xr:uid="{00000000-0005-0000-0000-0000C30E0000}"/>
    <cellStyle name="Примечание 46 2" xfId="5879" xr:uid="{21F258EF-6532-47F3-911E-E1ACFA166404}"/>
    <cellStyle name="Примечание 47" xfId="970" xr:uid="{00000000-0005-0000-0000-0000C40E0000}"/>
    <cellStyle name="Примечание 47 2" xfId="5899" xr:uid="{1269249A-417C-44D9-83A8-013292E617D1}"/>
    <cellStyle name="Примечание 48" xfId="990" xr:uid="{00000000-0005-0000-0000-0000C50E0000}"/>
    <cellStyle name="Примечание 48 2" xfId="5919" xr:uid="{E5107D09-A1C5-47D4-864A-857042363D19}"/>
    <cellStyle name="Примечание 49" xfId="1010" xr:uid="{00000000-0005-0000-0000-0000C60E0000}"/>
    <cellStyle name="Примечание 49 2" xfId="5939" xr:uid="{EB75B142-9D89-494A-96EA-090620C12772}"/>
    <cellStyle name="Примечание 5" xfId="130" xr:uid="{00000000-0005-0000-0000-0000C70E0000}"/>
    <cellStyle name="Примечание 5 2" xfId="5071" xr:uid="{A1985D38-EB94-4006-9D99-AF51852AEB04}"/>
    <cellStyle name="Примечание 50" xfId="1030" xr:uid="{00000000-0005-0000-0000-0000C80E0000}"/>
    <cellStyle name="Примечание 50 2" xfId="5959" xr:uid="{B1A47054-35BA-4DA5-9ECD-0DA37F9E26F2}"/>
    <cellStyle name="Примечание 51" xfId="1050" xr:uid="{00000000-0005-0000-0000-0000C90E0000}"/>
    <cellStyle name="Примечание 51 2" xfId="5979" xr:uid="{D42B1750-6448-463E-802A-A016A9551F68}"/>
    <cellStyle name="Примечание 52" xfId="1070" xr:uid="{00000000-0005-0000-0000-0000CA0E0000}"/>
    <cellStyle name="Примечание 52 2" xfId="5999" xr:uid="{70E9CBE7-59E7-47C5-AF4F-AF43C8FEB20B}"/>
    <cellStyle name="Примечание 53" xfId="1090" xr:uid="{00000000-0005-0000-0000-0000CB0E0000}"/>
    <cellStyle name="Примечание 53 2" xfId="6019" xr:uid="{60C915B0-FC54-4185-9D44-701A672284AA}"/>
    <cellStyle name="Примечание 54" xfId="1110" xr:uid="{00000000-0005-0000-0000-0000CC0E0000}"/>
    <cellStyle name="Примечание 54 2" xfId="6039" xr:uid="{8156698C-6160-40CF-90E9-D0B22B332A07}"/>
    <cellStyle name="Примечание 55" xfId="1130" xr:uid="{00000000-0005-0000-0000-0000CD0E0000}"/>
    <cellStyle name="Примечание 55 2" xfId="6059" xr:uid="{AD8789CF-F241-46FB-9A9E-2D57485CAE63}"/>
    <cellStyle name="Примечание 56" xfId="1150" xr:uid="{00000000-0005-0000-0000-0000CE0E0000}"/>
    <cellStyle name="Примечание 56 2" xfId="6079" xr:uid="{628B3632-C940-4FFC-A26D-698D2C8A3715}"/>
    <cellStyle name="Примечание 57" xfId="1170" xr:uid="{00000000-0005-0000-0000-0000CF0E0000}"/>
    <cellStyle name="Примечание 57 2" xfId="6099" xr:uid="{9C27F900-928D-4396-9E45-34F613C7FA57}"/>
    <cellStyle name="Примечание 58" xfId="1190" xr:uid="{00000000-0005-0000-0000-0000D00E0000}"/>
    <cellStyle name="Примечание 58 2" xfId="6119" xr:uid="{5E40C9A6-9BE8-45A0-B138-F1AD195C82D8}"/>
    <cellStyle name="Примечание 59" xfId="1210" xr:uid="{00000000-0005-0000-0000-0000D10E0000}"/>
    <cellStyle name="Примечание 59 2" xfId="6139" xr:uid="{F721D06F-8505-4F17-9388-A18276EED1BE}"/>
    <cellStyle name="Примечание 6" xfId="150" xr:uid="{00000000-0005-0000-0000-0000D20E0000}"/>
    <cellStyle name="Примечание 6 2" xfId="5085" xr:uid="{C234D862-0B24-41E0-94A2-AA3F5BD9C2AC}"/>
    <cellStyle name="Примечание 60" xfId="1230" xr:uid="{00000000-0005-0000-0000-0000D30E0000}"/>
    <cellStyle name="Примечание 60 2" xfId="6159" xr:uid="{FF059469-0CDD-48E6-A743-D50DE2F79E42}"/>
    <cellStyle name="Примечание 61" xfId="1250" xr:uid="{00000000-0005-0000-0000-0000D40E0000}"/>
    <cellStyle name="Примечание 61 2" xfId="6179" xr:uid="{C0D2DE47-439B-490E-823D-5FA1864EFE67}"/>
    <cellStyle name="Примечание 62" xfId="1270" xr:uid="{00000000-0005-0000-0000-0000D50E0000}"/>
    <cellStyle name="Примечание 62 2" xfId="6199" xr:uid="{55153FDC-7905-43BA-83F8-094354C6FF0A}"/>
    <cellStyle name="Примечание 63" xfId="1290" xr:uid="{00000000-0005-0000-0000-0000D60E0000}"/>
    <cellStyle name="Примечание 63 2" xfId="6219" xr:uid="{0673AC3E-801B-4D6B-BAF1-83BE0909AA2C}"/>
    <cellStyle name="Примечание 64" xfId="1310" xr:uid="{00000000-0005-0000-0000-0000D70E0000}"/>
    <cellStyle name="Примечание 64 2" xfId="6239" xr:uid="{B0895D8D-1FD1-4A4E-9562-2AD2D34ABE93}"/>
    <cellStyle name="Примечание 65" xfId="1330" xr:uid="{00000000-0005-0000-0000-0000D80E0000}"/>
    <cellStyle name="Примечание 65 2" xfId="6259" xr:uid="{010BB6AA-A501-42E6-A249-4E2ED6E92710}"/>
    <cellStyle name="Примечание 66" xfId="1350" xr:uid="{00000000-0005-0000-0000-0000D90E0000}"/>
    <cellStyle name="Примечание 66 2" xfId="6279" xr:uid="{EDCD5245-5247-490B-9A1B-9413494F8034}"/>
    <cellStyle name="Примечание 67" xfId="1370" xr:uid="{00000000-0005-0000-0000-0000DA0E0000}"/>
    <cellStyle name="Примечание 67 2" xfId="6299" xr:uid="{80291BB7-C035-42CC-ABAF-4DBE322E91C1}"/>
    <cellStyle name="Примечание 68" xfId="1390" xr:uid="{00000000-0005-0000-0000-0000DB0E0000}"/>
    <cellStyle name="Примечание 68 2" xfId="6319" xr:uid="{E24E9EA8-B806-4C00-BA96-30E9157D3408}"/>
    <cellStyle name="Примечание 69" xfId="1410" xr:uid="{00000000-0005-0000-0000-0000DC0E0000}"/>
    <cellStyle name="Примечание 69 2" xfId="6339" xr:uid="{BB219F62-C1FA-4407-9DB5-4B72BD41175D}"/>
    <cellStyle name="Примечание 7" xfId="170" xr:uid="{00000000-0005-0000-0000-0000DD0E0000}"/>
    <cellStyle name="Примечание 7 2" xfId="5099" xr:uid="{FAF36178-C75A-4239-89BA-057305710CC9}"/>
    <cellStyle name="Примечание 70" xfId="1430" xr:uid="{00000000-0005-0000-0000-0000DE0E0000}"/>
    <cellStyle name="Примечание 70 2" xfId="6359" xr:uid="{11136CFC-DFEC-493F-8EA6-DCC5EAE800A9}"/>
    <cellStyle name="Примечание 71" xfId="1450" xr:uid="{00000000-0005-0000-0000-0000DF0E0000}"/>
    <cellStyle name="Примечание 71 2" xfId="6379" xr:uid="{4D1D0966-BF03-4101-8607-F5DD61C0C430}"/>
    <cellStyle name="Примечание 72" xfId="1470" xr:uid="{00000000-0005-0000-0000-0000E00E0000}"/>
    <cellStyle name="Примечание 72 2" xfId="6399" xr:uid="{8B01FD61-74C5-4A03-A448-FA2A61FF4DF9}"/>
    <cellStyle name="Примечание 73" xfId="1490" xr:uid="{00000000-0005-0000-0000-0000E10E0000}"/>
    <cellStyle name="Примечание 73 2" xfId="6419" xr:uid="{A28C4C9D-5BEA-4061-8688-0B67A5D1CDE5}"/>
    <cellStyle name="Примечание 74" xfId="1510" xr:uid="{00000000-0005-0000-0000-0000E20E0000}"/>
    <cellStyle name="Примечание 74 2" xfId="6439" xr:uid="{847FD8BD-85FA-448A-8DD7-BE70935FFB5B}"/>
    <cellStyle name="Примечание 75" xfId="1530" xr:uid="{00000000-0005-0000-0000-0000E30E0000}"/>
    <cellStyle name="Примечание 75 2" xfId="6459" xr:uid="{A275E57C-38AB-410C-8423-65C28E22BA8A}"/>
    <cellStyle name="Примечание 76" xfId="1550" xr:uid="{00000000-0005-0000-0000-0000E40E0000}"/>
    <cellStyle name="Примечание 76 2" xfId="6479" xr:uid="{E97EAC19-1E23-44DE-81C9-05C8F31B04AC}"/>
    <cellStyle name="Примечание 77" xfId="1570" xr:uid="{00000000-0005-0000-0000-0000E50E0000}"/>
    <cellStyle name="Примечание 77 2" xfId="6499" xr:uid="{3C0B2943-C878-4922-8EE7-71CB2A354C46}"/>
    <cellStyle name="Примечание 78" xfId="1590" xr:uid="{00000000-0005-0000-0000-0000E60E0000}"/>
    <cellStyle name="Примечание 78 2" xfId="6519" xr:uid="{F8F88CDE-979F-49B7-B564-72DCF4E70419}"/>
    <cellStyle name="Примечание 79" xfId="1610" xr:uid="{00000000-0005-0000-0000-0000E70E0000}"/>
    <cellStyle name="Примечание 79 2" xfId="6539" xr:uid="{2BE7122C-D1F2-447C-89B0-BF527B36778A}"/>
    <cellStyle name="Примечание 8" xfId="190" xr:uid="{00000000-0005-0000-0000-0000E80E0000}"/>
    <cellStyle name="Примечание 8 2" xfId="5119" xr:uid="{9CE57A90-DC71-4259-B30F-68631F08D0C7}"/>
    <cellStyle name="Примечание 80" xfId="1630" xr:uid="{00000000-0005-0000-0000-0000E90E0000}"/>
    <cellStyle name="Примечание 80 2" xfId="6559" xr:uid="{57D88886-8D57-4787-B44F-F40C530DCE6A}"/>
    <cellStyle name="Примечание 81" xfId="1650" xr:uid="{00000000-0005-0000-0000-0000EA0E0000}"/>
    <cellStyle name="Примечание 81 2" xfId="6579" xr:uid="{A153558F-3C4B-4C90-80AC-1BEDC1814A33}"/>
    <cellStyle name="Примечание 82" xfId="1670" xr:uid="{00000000-0005-0000-0000-0000EB0E0000}"/>
    <cellStyle name="Примечание 82 2" xfId="6599" xr:uid="{C75AF95D-0B08-4792-81DA-0C9C77B4C9C2}"/>
    <cellStyle name="Примечание 83" xfId="1690" xr:uid="{00000000-0005-0000-0000-0000EC0E0000}"/>
    <cellStyle name="Примечание 83 2" xfId="6619" xr:uid="{BACC60F4-2ACA-4F5F-A6BA-1229144B77D1}"/>
    <cellStyle name="Примечание 84" xfId="1710" xr:uid="{00000000-0005-0000-0000-0000ED0E0000}"/>
    <cellStyle name="Примечание 84 2" xfId="6639" xr:uid="{72004E86-B639-42E3-864B-54654A6A4F13}"/>
    <cellStyle name="Примечание 85" xfId="1730" xr:uid="{00000000-0005-0000-0000-0000EE0E0000}"/>
    <cellStyle name="Примечание 85 2" xfId="6659" xr:uid="{95A7D70F-F7AE-4E17-99C3-111C7CC04629}"/>
    <cellStyle name="Примечание 86" xfId="1750" xr:uid="{00000000-0005-0000-0000-0000EF0E0000}"/>
    <cellStyle name="Примечание 86 2" xfId="6679" xr:uid="{C77F5784-F657-4495-A861-AA7C087D32A9}"/>
    <cellStyle name="Примечание 87" xfId="1770" xr:uid="{00000000-0005-0000-0000-0000F00E0000}"/>
    <cellStyle name="Примечание 87 2" xfId="6699" xr:uid="{103E79FE-E4C5-4924-82C5-E22CEAE08929}"/>
    <cellStyle name="Примечание 88" xfId="1790" xr:uid="{00000000-0005-0000-0000-0000F10E0000}"/>
    <cellStyle name="Примечание 88 2" xfId="6719" xr:uid="{31FEFB5F-7C3A-4831-A270-97D38D5952D2}"/>
    <cellStyle name="Примечание 89" xfId="1810" xr:uid="{00000000-0005-0000-0000-0000F20E0000}"/>
    <cellStyle name="Примечание 89 2" xfId="6739" xr:uid="{578D7AA2-17F4-45B5-B264-CA8CC068C4A5}"/>
    <cellStyle name="Примечание 9" xfId="210" xr:uid="{00000000-0005-0000-0000-0000F30E0000}"/>
    <cellStyle name="Примечание 9 2" xfId="5139" xr:uid="{5C47E111-49D9-4E1A-8D33-0CD847648E73}"/>
    <cellStyle name="Примечание 90" xfId="1830" xr:uid="{00000000-0005-0000-0000-0000F40E0000}"/>
    <cellStyle name="Примечание 90 2" xfId="6759" xr:uid="{31F74710-4C0E-47C8-846B-A1FB7A708B59}"/>
    <cellStyle name="Примечание 91" xfId="1850" xr:uid="{00000000-0005-0000-0000-0000F50E0000}"/>
    <cellStyle name="Примечание 91 2" xfId="6779" xr:uid="{3BFFBF40-B4F6-4510-8A59-0FE515020124}"/>
    <cellStyle name="Примечание 92" xfId="1870" xr:uid="{00000000-0005-0000-0000-0000F60E0000}"/>
    <cellStyle name="Примечание 92 2" xfId="6799" xr:uid="{57684E3B-A91D-450B-8E96-24FBBB56C360}"/>
    <cellStyle name="Примечание 93" xfId="1890" xr:uid="{00000000-0005-0000-0000-0000F70E0000}"/>
    <cellStyle name="Примечание 93 2" xfId="6819" xr:uid="{651D5ABD-8403-4DCC-ADDE-C69EB50C4E65}"/>
    <cellStyle name="Примечание 94" xfId="1910" xr:uid="{00000000-0005-0000-0000-0000F80E0000}"/>
    <cellStyle name="Примечание 94 2" xfId="6839" xr:uid="{B6E62180-FB28-403F-9F4E-3895FA7B27B1}"/>
    <cellStyle name="Примечание 95" xfId="1930" xr:uid="{00000000-0005-0000-0000-0000F90E0000}"/>
    <cellStyle name="Примечание 95 2" xfId="6859" xr:uid="{36639F36-EA78-477B-BE2D-3A39B412EF64}"/>
    <cellStyle name="Примечание 96" xfId="1950" xr:uid="{00000000-0005-0000-0000-0000FA0E0000}"/>
    <cellStyle name="Примечание 96 2" xfId="6879" xr:uid="{81D8CEAF-FAB7-4961-86C8-B378BF3E50CE}"/>
    <cellStyle name="Примечание 97" xfId="1970" xr:uid="{00000000-0005-0000-0000-0000FB0E0000}"/>
    <cellStyle name="Примечание 97 2" xfId="6899" xr:uid="{06EF2D5B-BB97-444C-9C82-3A8778CBA650}"/>
    <cellStyle name="Примечание 98" xfId="1990" xr:uid="{00000000-0005-0000-0000-0000FC0E0000}"/>
    <cellStyle name="Примечание 98 2" xfId="6919" xr:uid="{8BFABA3C-EF3A-4899-BC43-F3CFF26FDC31}"/>
    <cellStyle name="Примечание 99" xfId="2010" xr:uid="{00000000-0005-0000-0000-0000FD0E0000}"/>
    <cellStyle name="Примечание 99 2" xfId="6939" xr:uid="{437DF572-D0CE-4C57-A08D-31435505A963}"/>
    <cellStyle name="Процентный" xfId="39" builtinId="5"/>
    <cellStyle name="Процентный 2" xfId="5050" xr:uid="{B0E6F984-CA6A-42DC-B60F-B7B21A600D0E}"/>
    <cellStyle name="Процентный 3" xfId="5069" xr:uid="{BDFF7677-821C-4935-B065-A5A957DF266F}"/>
    <cellStyle name="Связанная ячейка" xfId="40" builtinId="24" customBuiltin="1"/>
    <cellStyle name="Связанная ячейка 2" xfId="59" xr:uid="{00000000-0005-0000-0000-0000000F0000}"/>
    <cellStyle name="Связанная ячейка 2 2" xfId="10470" xr:uid="{385D4B52-7FC4-4DE6-BAED-7D74CE3A96AC}"/>
    <cellStyle name="Текст предупреждения" xfId="41" builtinId="11" customBuiltin="1"/>
    <cellStyle name="Текст предупреждения 2" xfId="61" xr:uid="{00000000-0005-0000-0000-0000020F0000}"/>
    <cellStyle name="Текст предупреждения 2 2" xfId="10472" xr:uid="{3DBEE163-5AFD-43EB-A976-310342D1FF26}"/>
    <cellStyle name="Финансовый" xfId="42" builtinId="3"/>
    <cellStyle name="Финансовый [0]" xfId="43" builtinId="6"/>
    <cellStyle name="Финансовый [0] 2" xfId="46" xr:uid="{00000000-0005-0000-0000-0000050F0000}"/>
    <cellStyle name="Финансовый 2" xfId="45" xr:uid="{00000000-0005-0000-0000-0000060F0000}"/>
    <cellStyle name="Финансовый 2 2" xfId="7779" xr:uid="{4A1AFEB5-07C6-4C8F-8305-A3B33D84378F}"/>
    <cellStyle name="Финансовый 3" xfId="2770" xr:uid="{00000000-0005-0000-0000-0000070F0000}"/>
    <cellStyle name="Хороший" xfId="44" builtinId="26" customBuiltin="1"/>
    <cellStyle name="Хороший 2" xfId="53" xr:uid="{00000000-0005-0000-0000-0000090F0000}"/>
    <cellStyle name="Хороший 2 2" xfId="10464" xr:uid="{FD38B44C-7C84-45BD-946F-3B5E936AC4BA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F88D-9CE2-448C-8135-2C60DC2DE9E5}">
  <sheetPr>
    <tabColor rgb="FF92D050"/>
    <pageSetUpPr fitToPage="1"/>
  </sheetPr>
  <dimension ref="A1:AQ29"/>
  <sheetViews>
    <sheetView showGridLines="0" view="pageBreakPreview" zoomScale="80" zoomScaleNormal="8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5" sqref="H5:H25"/>
    </sheetView>
  </sheetViews>
  <sheetFormatPr defaultRowHeight="15.75" x14ac:dyDescent="0.25"/>
  <cols>
    <col min="1" max="1" width="3.7109375" style="200" customWidth="1"/>
    <col min="2" max="2" width="8.7109375" style="200" customWidth="1"/>
    <col min="3" max="3" width="13.7109375" style="200" customWidth="1"/>
    <col min="4" max="5" width="15.7109375" style="200" customWidth="1"/>
    <col min="6" max="6" width="9.85546875" style="200" customWidth="1"/>
    <col min="7" max="7" width="12.7109375" style="200" customWidth="1"/>
    <col min="8" max="8" width="17.5703125" style="200" customWidth="1"/>
    <col min="9" max="9" width="11.85546875" style="200" bestFit="1" customWidth="1"/>
    <col min="10" max="10" width="15.28515625" style="200" customWidth="1"/>
    <col min="11" max="11" width="18.7109375" style="200" bestFit="1" customWidth="1"/>
    <col min="12" max="12" width="12" style="200" customWidth="1"/>
    <col min="13" max="13" width="18.7109375" style="200" bestFit="1" customWidth="1"/>
    <col min="14" max="14" width="8.7109375" style="200" customWidth="1"/>
    <col min="15" max="15" width="12.7109375" style="200" customWidth="1"/>
    <col min="16" max="16" width="20" style="200" customWidth="1"/>
    <col min="17" max="17" width="15.7109375" style="200" customWidth="1"/>
    <col min="18" max="19" width="17.140625" style="200" customWidth="1"/>
    <col min="20" max="20" width="15.7109375" style="200" customWidth="1"/>
    <col min="21" max="21" width="12.7109375" style="210" customWidth="1"/>
    <col min="22" max="24" width="15.7109375" style="200" customWidth="1"/>
    <col min="25" max="25" width="11.85546875" style="210" customWidth="1"/>
    <col min="26" max="26" width="14.7109375" style="200" customWidth="1"/>
    <col min="27" max="27" width="8.7109375" style="200" customWidth="1"/>
    <col min="28" max="28" width="14.7109375" style="200" customWidth="1"/>
    <col min="29" max="29" width="8.7109375" style="200" customWidth="1"/>
    <col min="30" max="30" width="11.5703125" style="200" customWidth="1"/>
    <col min="31" max="31" width="14.7109375" style="200" customWidth="1"/>
    <col min="32" max="32" width="8.7109375" style="200" customWidth="1"/>
    <col min="33" max="33" width="17.28515625" style="200" customWidth="1"/>
    <col min="34" max="34" width="8.7109375" style="200" customWidth="1"/>
    <col min="35" max="35" width="17.85546875" style="200" customWidth="1"/>
    <col min="36" max="36" width="8.7109375" style="200" customWidth="1"/>
    <col min="37" max="37" width="12.5703125" style="203" hidden="1" customWidth="1"/>
    <col min="38" max="38" width="11.28515625" style="200" hidden="1" customWidth="1"/>
    <col min="39" max="39" width="10.28515625" style="203" hidden="1" customWidth="1"/>
    <col min="40" max="40" width="9.28515625" style="200" hidden="1" customWidth="1"/>
    <col min="41" max="41" width="11" style="200" hidden="1" customWidth="1"/>
    <col min="42" max="42" width="9.140625" style="200" hidden="1" customWidth="1"/>
    <col min="43" max="43" width="17.85546875" style="200" hidden="1" customWidth="1"/>
    <col min="44" max="16384" width="9.140625" style="200"/>
  </cols>
  <sheetData>
    <row r="1" spans="1:43" x14ac:dyDescent="0.25">
      <c r="B1" s="201"/>
    </row>
    <row r="2" spans="1:43" x14ac:dyDescent="0.25">
      <c r="B2" s="201"/>
    </row>
    <row r="3" spans="1:43" ht="30.75" customHeight="1" x14ac:dyDescent="0.25">
      <c r="A3" s="262" t="s">
        <v>177</v>
      </c>
      <c r="B3" s="262" t="s">
        <v>238</v>
      </c>
      <c r="C3" s="262" t="s">
        <v>239</v>
      </c>
      <c r="D3" s="262" t="s">
        <v>315</v>
      </c>
      <c r="E3" s="262" t="s">
        <v>313</v>
      </c>
      <c r="F3" s="262" t="s">
        <v>273</v>
      </c>
      <c r="G3" s="262" t="s">
        <v>267</v>
      </c>
      <c r="H3" s="262" t="s">
        <v>314</v>
      </c>
      <c r="I3" s="262" t="s">
        <v>318</v>
      </c>
      <c r="J3" s="262" t="s">
        <v>319</v>
      </c>
      <c r="K3" s="207"/>
      <c r="L3" s="262" t="s">
        <v>240</v>
      </c>
      <c r="M3" s="262" t="s">
        <v>328</v>
      </c>
      <c r="N3" s="262" t="s">
        <v>240</v>
      </c>
      <c r="O3" s="262" t="s">
        <v>274</v>
      </c>
      <c r="P3" s="262" t="s">
        <v>324</v>
      </c>
      <c r="Q3" s="262" t="s">
        <v>334</v>
      </c>
      <c r="R3" s="264" t="s">
        <v>329</v>
      </c>
      <c r="S3" s="264" t="s">
        <v>325</v>
      </c>
      <c r="T3" s="264" t="s">
        <v>316</v>
      </c>
      <c r="U3" s="264" t="s">
        <v>322</v>
      </c>
      <c r="V3" s="264" t="s">
        <v>321</v>
      </c>
      <c r="W3" s="264" t="s">
        <v>326</v>
      </c>
      <c r="X3" s="264" t="s">
        <v>323</v>
      </c>
      <c r="Y3" s="264" t="s">
        <v>275</v>
      </c>
      <c r="Z3" s="264" t="s">
        <v>330</v>
      </c>
      <c r="AA3" s="264" t="s">
        <v>240</v>
      </c>
      <c r="AB3" s="264" t="s">
        <v>317</v>
      </c>
      <c r="AC3" s="264" t="s">
        <v>240</v>
      </c>
      <c r="AD3" s="262" t="s">
        <v>276</v>
      </c>
      <c r="AE3" s="268" t="s">
        <v>331</v>
      </c>
      <c r="AF3" s="264" t="s">
        <v>240</v>
      </c>
      <c r="AG3" s="264" t="s">
        <v>332</v>
      </c>
      <c r="AH3" s="264" t="s">
        <v>240</v>
      </c>
      <c r="AI3" s="264" t="s">
        <v>333</v>
      </c>
      <c r="AJ3" s="264" t="s">
        <v>240</v>
      </c>
    </row>
    <row r="4" spans="1:43" ht="75.75" customHeight="1" x14ac:dyDescent="0.2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08" t="s">
        <v>312</v>
      </c>
      <c r="L4" s="263"/>
      <c r="M4" s="263"/>
      <c r="N4" s="263"/>
      <c r="O4" s="263"/>
      <c r="P4" s="263"/>
      <c r="Q4" s="263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3"/>
      <c r="AE4" s="268"/>
      <c r="AF4" s="264"/>
      <c r="AG4" s="264"/>
      <c r="AH4" s="264"/>
      <c r="AI4" s="264"/>
      <c r="AJ4" s="264"/>
      <c r="AM4" s="211">
        <v>56314</v>
      </c>
    </row>
    <row r="5" spans="1:43" s="241" customFormat="1" ht="47.25" customHeight="1" x14ac:dyDescent="0.2">
      <c r="A5" s="228">
        <v>1</v>
      </c>
      <c r="B5" s="229" t="s">
        <v>241</v>
      </c>
      <c r="C5" s="230" t="s">
        <v>181</v>
      </c>
      <c r="D5" s="231">
        <v>2500000</v>
      </c>
      <c r="E5" s="231">
        <v>3500000.0000000447</v>
      </c>
      <c r="F5" s="232">
        <v>1.4000000000000179</v>
      </c>
      <c r="G5" s="231">
        <v>1000000.0000000447</v>
      </c>
      <c r="H5" s="231">
        <f>'00111'!C99</f>
        <v>3500000</v>
      </c>
      <c r="I5" s="232">
        <f>H5/E5</f>
        <v>0.99999999999998723</v>
      </c>
      <c r="J5" s="231">
        <f>H5-E5</f>
        <v>-4.4703483581542969E-8</v>
      </c>
      <c r="K5" s="233">
        <v>247187208.90000001</v>
      </c>
      <c r="L5" s="234">
        <f>K5/K26</f>
        <v>3.0720647742440186E-2</v>
      </c>
      <c r="M5" s="244">
        <v>272437283.38581997</v>
      </c>
      <c r="N5" s="234">
        <f>M5/$M$26</f>
        <v>2.9677165806865906E-2</v>
      </c>
      <c r="O5" s="234">
        <f>M5/K5</f>
        <v>1.10214959988498</v>
      </c>
      <c r="P5" s="244">
        <v>322347000</v>
      </c>
      <c r="Q5" s="248">
        <f>P5/M5</f>
        <v>1.1831970866612223</v>
      </c>
      <c r="R5" s="231">
        <v>42169278.502499998</v>
      </c>
      <c r="S5" s="231">
        <v>45845615.884999998</v>
      </c>
      <c r="T5" s="231">
        <f>'00111'!C18</f>
        <v>52390579</v>
      </c>
      <c r="U5" s="232">
        <f>T5/S5</f>
        <v>1.1427609377397723</v>
      </c>
      <c r="V5" s="231">
        <v>20657559.635370001</v>
      </c>
      <c r="W5" s="231">
        <v>21929842.45028</v>
      </c>
      <c r="X5" s="231">
        <f>'00111'!C49</f>
        <v>32186993</v>
      </c>
      <c r="Y5" s="232">
        <f>X5/W5</f>
        <v>1.4677256835280656</v>
      </c>
      <c r="Z5" s="231">
        <v>10430336.143459998</v>
      </c>
      <c r="AA5" s="234">
        <f>Z5/$Z$26</f>
        <v>4.1806221770883528E-2</v>
      </c>
      <c r="AB5" s="235">
        <f>'00111'!C94+'00111'!C98</f>
        <v>3288419</v>
      </c>
      <c r="AC5" s="234">
        <f>AB5/$AB$26</f>
        <v>1.5776840159458391E-2</v>
      </c>
      <c r="AD5" s="234">
        <f>AB5/Z5</f>
        <v>0.31527449880528496</v>
      </c>
      <c r="AE5" s="231">
        <v>7536502.5636399928</v>
      </c>
      <c r="AF5" s="232">
        <f>AE5/$AE$26</f>
        <v>9.9539377862188944E-2</v>
      </c>
      <c r="AG5" s="231">
        <v>55835588.538940005</v>
      </c>
      <c r="AH5" s="234">
        <f>AG5/$AG$26</f>
        <v>3.7377500934751125E-2</v>
      </c>
      <c r="AI5" s="231">
        <v>48299085.975299999</v>
      </c>
      <c r="AJ5" s="234">
        <f>AI5/$AI$26</f>
        <v>3.4058651258767086E-2</v>
      </c>
      <c r="AK5" s="240">
        <v>3500000.0000000447</v>
      </c>
      <c r="AL5" s="240">
        <v>1178355.4714423099</v>
      </c>
      <c r="AM5" s="240" t="e">
        <f>#REF!</f>
        <v>#REF!</v>
      </c>
      <c r="AN5" s="241">
        <v>60000</v>
      </c>
      <c r="AO5" s="240">
        <v>-6527.5379999999996</v>
      </c>
      <c r="AQ5" s="242">
        <v>-1000</v>
      </c>
    </row>
    <row r="6" spans="1:43" s="241" customFormat="1" ht="47.25" customHeight="1" x14ac:dyDescent="0.2">
      <c r="A6" s="228">
        <v>2</v>
      </c>
      <c r="B6" s="229" t="s">
        <v>242</v>
      </c>
      <c r="C6" s="230" t="s">
        <v>183</v>
      </c>
      <c r="D6" s="231">
        <v>8000000</v>
      </c>
      <c r="E6" s="231">
        <v>8500000</v>
      </c>
      <c r="F6" s="232">
        <v>1.0625</v>
      </c>
      <c r="G6" s="231">
        <v>500000</v>
      </c>
      <c r="H6" s="231">
        <f>'00192'!C99</f>
        <v>8500000</v>
      </c>
      <c r="I6" s="232">
        <f t="shared" ref="I6:I26" si="0">H6/E6</f>
        <v>1</v>
      </c>
      <c r="J6" s="231">
        <f t="shared" ref="J6:J25" si="1">H6-E6</f>
        <v>0</v>
      </c>
      <c r="K6" s="233">
        <v>339038445.80000001</v>
      </c>
      <c r="L6" s="234">
        <f>K6/K26</f>
        <v>4.2136001741011606E-2</v>
      </c>
      <c r="M6" s="244">
        <v>422555544.39019996</v>
      </c>
      <c r="N6" s="234">
        <f t="shared" ref="N6:N25" si="2">M6/$M$26</f>
        <v>4.6029863451982858E-2</v>
      </c>
      <c r="O6" s="234">
        <f t="shared" ref="O6:O26" si="3">M6/K6</f>
        <v>1.246335185949581</v>
      </c>
      <c r="P6" s="244">
        <v>464430000</v>
      </c>
      <c r="Q6" s="248">
        <f t="shared" ref="Q6:Q26" si="4">P6/M6</f>
        <v>1.0990981095047045</v>
      </c>
      <c r="R6" s="231">
        <v>50777664.476240009</v>
      </c>
      <c r="S6" s="231">
        <v>56020442.852480017</v>
      </c>
      <c r="T6" s="231">
        <f>'00192'!C18</f>
        <v>70374592</v>
      </c>
      <c r="U6" s="232">
        <f t="shared" ref="U6:U25" si="5">T6/S6</f>
        <v>1.2562305547158759</v>
      </c>
      <c r="V6" s="231">
        <v>23160175.753290001</v>
      </c>
      <c r="W6" s="231">
        <v>23780349.439860001</v>
      </c>
      <c r="X6" s="231">
        <f>'00192'!C49</f>
        <v>38739603</v>
      </c>
      <c r="Y6" s="232">
        <f t="shared" ref="Y6:Y26" si="6">X6/W6</f>
        <v>1.6290594508702083</v>
      </c>
      <c r="Z6" s="231">
        <v>8975585.9690799993</v>
      </c>
      <c r="AA6" s="234">
        <f t="shared" ref="AA6:AA25" si="7">Z6/$Z$26</f>
        <v>3.5975382996862287E-2</v>
      </c>
      <c r="AB6" s="235">
        <f>'00192'!C94+'00192'!C98</f>
        <v>11120501</v>
      </c>
      <c r="AC6" s="234">
        <f t="shared" ref="AC6:AC25" si="8">AB6/$AB$26</f>
        <v>5.3352801686797575E-2</v>
      </c>
      <c r="AD6" s="234">
        <f t="shared" ref="AD6:AD24" si="9">AB6/Z6</f>
        <v>1.2389721449172255</v>
      </c>
      <c r="AE6" s="231">
        <v>11053432.066559995</v>
      </c>
      <c r="AF6" s="232">
        <f t="shared" ref="AF6:AF25" si="10">AE6/$AE$26</f>
        <v>0.1459897003758133</v>
      </c>
      <c r="AG6" s="231">
        <v>57709763.577540003</v>
      </c>
      <c r="AH6" s="234">
        <f t="shared" ref="AH6:AH25" si="11">AG6/$AG$26</f>
        <v>3.8632112573854814E-2</v>
      </c>
      <c r="AI6" s="231">
        <v>46656331.510980003</v>
      </c>
      <c r="AJ6" s="234">
        <f t="shared" ref="AJ6:AJ25" si="12">AI6/$AI$26</f>
        <v>3.2900244214942899E-2</v>
      </c>
      <c r="AK6" s="240">
        <v>8500000</v>
      </c>
      <c r="AL6" s="240">
        <v>456185.63147216302</v>
      </c>
      <c r="AM6" s="240" t="e">
        <f>#REF!</f>
        <v>#REF!</v>
      </c>
      <c r="AN6" s="241">
        <v>55000</v>
      </c>
      <c r="AO6" s="240">
        <v>2516.8000000000002</v>
      </c>
      <c r="AQ6" s="242"/>
    </row>
    <row r="7" spans="1:43" s="241" customFormat="1" ht="47.25" customHeight="1" x14ac:dyDescent="0.2">
      <c r="A7" s="228">
        <v>3</v>
      </c>
      <c r="B7" s="229" t="s">
        <v>243</v>
      </c>
      <c r="C7" s="230" t="s">
        <v>244</v>
      </c>
      <c r="D7" s="231">
        <v>2500000</v>
      </c>
      <c r="E7" s="231">
        <v>3999999.9999999851</v>
      </c>
      <c r="F7" s="232">
        <v>1.5999999999999941</v>
      </c>
      <c r="G7" s="231">
        <v>1499999.9999999851</v>
      </c>
      <c r="H7" s="231">
        <f>'00200'!C99</f>
        <v>4000000</v>
      </c>
      <c r="I7" s="232">
        <f t="shared" si="0"/>
        <v>1.0000000000000038</v>
      </c>
      <c r="J7" s="231">
        <f t="shared" si="1"/>
        <v>1.4901161193847656E-8</v>
      </c>
      <c r="K7" s="233">
        <v>693946573.20000005</v>
      </c>
      <c r="L7" s="234">
        <f>K7/$K$26</f>
        <v>8.6244301726692965E-2</v>
      </c>
      <c r="M7" s="244">
        <v>708028093.95763993</v>
      </c>
      <c r="N7" s="234">
        <f t="shared" si="2"/>
        <v>7.7126988197657884E-2</v>
      </c>
      <c r="O7" s="234">
        <f t="shared" si="3"/>
        <v>1.0202919378832087</v>
      </c>
      <c r="P7" s="244">
        <v>839046000</v>
      </c>
      <c r="Q7" s="248">
        <f t="shared" si="4"/>
        <v>1.1850461968394699</v>
      </c>
      <c r="R7" s="231">
        <v>67252132.715330005</v>
      </c>
      <c r="S7" s="231">
        <v>73771944.180660009</v>
      </c>
      <c r="T7" s="231">
        <f>'00200'!C18</f>
        <v>88920959</v>
      </c>
      <c r="U7" s="232">
        <f t="shared" si="5"/>
        <v>1.2053492691237957</v>
      </c>
      <c r="V7" s="231">
        <v>32961527.169329997</v>
      </c>
      <c r="W7" s="231">
        <v>33894676.440339997</v>
      </c>
      <c r="X7" s="231">
        <f>'00200'!C49</f>
        <v>52746791</v>
      </c>
      <c r="Y7" s="232">
        <f t="shared" si="6"/>
        <v>1.5561969176145614</v>
      </c>
      <c r="Z7" s="231">
        <v>48277389.799300015</v>
      </c>
      <c r="AA7" s="234">
        <f t="shared" si="7"/>
        <v>0.193502418015016</v>
      </c>
      <c r="AB7" s="235">
        <f>'00200'!C94+'00200'!C98</f>
        <v>21892082</v>
      </c>
      <c r="AC7" s="234">
        <f t="shared" si="8"/>
        <v>0.1050315907041518</v>
      </c>
      <c r="AD7" s="234">
        <f t="shared" si="9"/>
        <v>0.45346449116263982</v>
      </c>
      <c r="AE7" s="236">
        <v>-10400426.777939983</v>
      </c>
      <c r="AF7" s="232">
        <f t="shared" si="10"/>
        <v>-0.13736504462587065</v>
      </c>
      <c r="AG7" s="231">
        <v>86904942.981729999</v>
      </c>
      <c r="AH7" s="234">
        <f t="shared" si="11"/>
        <v>5.8175971141930995E-2</v>
      </c>
      <c r="AI7" s="231">
        <v>97305369.759669974</v>
      </c>
      <c r="AJ7" s="234">
        <f t="shared" si="12"/>
        <v>6.861599111719828E-2</v>
      </c>
      <c r="AK7" s="240">
        <v>3999999.9999999851</v>
      </c>
      <c r="AL7" s="240">
        <v>3745117.92738214</v>
      </c>
      <c r="AM7" s="240" t="e">
        <f>#REF!</f>
        <v>#REF!</v>
      </c>
      <c r="AN7" s="241">
        <v>70000</v>
      </c>
      <c r="AO7" s="240">
        <v>422.79999999998802</v>
      </c>
      <c r="AQ7" s="242"/>
    </row>
    <row r="8" spans="1:43" s="241" customFormat="1" ht="47.25" customHeight="1" x14ac:dyDescent="0.2">
      <c r="A8" s="228">
        <v>4</v>
      </c>
      <c r="B8" s="229" t="s">
        <v>245</v>
      </c>
      <c r="C8" s="230" t="s">
        <v>187</v>
      </c>
      <c r="D8" s="231">
        <v>6500000</v>
      </c>
      <c r="E8" s="231">
        <v>7500000.0000000075</v>
      </c>
      <c r="F8" s="232">
        <v>1.1538461538461551</v>
      </c>
      <c r="G8" s="231">
        <v>1000000.0000000075</v>
      </c>
      <c r="H8" s="231">
        <f>'00226'!C99</f>
        <v>7500000</v>
      </c>
      <c r="I8" s="232">
        <f t="shared" si="0"/>
        <v>0.999999999999999</v>
      </c>
      <c r="J8" s="231">
        <f t="shared" si="1"/>
        <v>-7.4505805969238281E-9</v>
      </c>
      <c r="K8" s="233">
        <v>367072794.30000001</v>
      </c>
      <c r="L8" s="234">
        <f t="shared" ref="L8:L25" si="13">K8/$K$26</f>
        <v>4.5620135684632128E-2</v>
      </c>
      <c r="M8" s="244">
        <v>462753388.45113003</v>
      </c>
      <c r="N8" s="234">
        <f t="shared" si="2"/>
        <v>5.0408699081412184E-2</v>
      </c>
      <c r="O8" s="234">
        <f t="shared" si="3"/>
        <v>1.2606583643268656</v>
      </c>
      <c r="P8" s="244">
        <v>518375000</v>
      </c>
      <c r="Q8" s="248">
        <f t="shared" si="4"/>
        <v>1.1201970918787643</v>
      </c>
      <c r="R8" s="231">
        <v>68194679.754789993</v>
      </c>
      <c r="S8" s="231">
        <v>75011136.299579978</v>
      </c>
      <c r="T8" s="231">
        <f>'00226'!C18</f>
        <v>93241993</v>
      </c>
      <c r="U8" s="232">
        <f t="shared" si="5"/>
        <v>1.2430420014917452</v>
      </c>
      <c r="V8" s="231">
        <v>28928462.218320001</v>
      </c>
      <c r="W8" s="231">
        <v>29141771.590100002</v>
      </c>
      <c r="X8" s="231">
        <f>'00226'!C49</f>
        <v>52088747</v>
      </c>
      <c r="Y8" s="232">
        <f t="shared" si="6"/>
        <v>1.7874255461426891</v>
      </c>
      <c r="Z8" s="231">
        <v>19580380.560630001</v>
      </c>
      <c r="AA8" s="234">
        <f t="shared" si="7"/>
        <v>7.8480858221358432E-2</v>
      </c>
      <c r="AB8" s="235">
        <f>'00226'!C94+'00226'!C98</f>
        <v>23304109</v>
      </c>
      <c r="AC8" s="234">
        <f t="shared" si="8"/>
        <v>0.11180606934566298</v>
      </c>
      <c r="AD8" s="234">
        <f t="shared" si="9"/>
        <v>1.1901765099937458</v>
      </c>
      <c r="AE8" s="231">
        <v>16986290.391129974</v>
      </c>
      <c r="AF8" s="232">
        <f t="shared" si="10"/>
        <v>0.22434872985738466</v>
      </c>
      <c r="AG8" s="231">
        <v>81945010.237429991</v>
      </c>
      <c r="AH8" s="234">
        <f t="shared" si="11"/>
        <v>5.4855689299516376E-2</v>
      </c>
      <c r="AI8" s="231">
        <v>64958719.846300013</v>
      </c>
      <c r="AJ8" s="234">
        <f t="shared" si="12"/>
        <v>4.5806382062644049E-2</v>
      </c>
      <c r="AK8" s="240">
        <v>7500000.0000000075</v>
      </c>
      <c r="AL8" s="240">
        <v>-1326505.38862333</v>
      </c>
      <c r="AM8" s="240" t="e">
        <f>#REF!</f>
        <v>#REF!</v>
      </c>
      <c r="AN8" s="241">
        <v>50000</v>
      </c>
      <c r="AO8" s="240">
        <v>3338</v>
      </c>
      <c r="AQ8" s="242"/>
    </row>
    <row r="9" spans="1:43" s="241" customFormat="1" ht="47.25" customHeight="1" x14ac:dyDescent="0.2">
      <c r="A9" s="228">
        <v>5</v>
      </c>
      <c r="B9" s="229" t="s">
        <v>246</v>
      </c>
      <c r="C9" s="230" t="s">
        <v>189</v>
      </c>
      <c r="D9" s="231">
        <v>6500000</v>
      </c>
      <c r="E9" s="231">
        <v>7500000</v>
      </c>
      <c r="F9" s="232">
        <v>1.1538461538461537</v>
      </c>
      <c r="G9" s="231">
        <v>1000000</v>
      </c>
      <c r="H9" s="231">
        <f>'00282'!C99</f>
        <v>7500000</v>
      </c>
      <c r="I9" s="232">
        <f t="shared" si="0"/>
        <v>1</v>
      </c>
      <c r="J9" s="231">
        <f t="shared" si="1"/>
        <v>0</v>
      </c>
      <c r="K9" s="233">
        <v>507963102.10000002</v>
      </c>
      <c r="L9" s="234">
        <f t="shared" si="13"/>
        <v>6.3130109341880597E-2</v>
      </c>
      <c r="M9" s="244">
        <v>539880340.54465997</v>
      </c>
      <c r="N9" s="234">
        <f t="shared" si="2"/>
        <v>5.8810300055447684E-2</v>
      </c>
      <c r="O9" s="234">
        <f t="shared" si="3"/>
        <v>1.0628337733837536</v>
      </c>
      <c r="P9" s="244">
        <v>621899000</v>
      </c>
      <c r="Q9" s="248">
        <f t="shared" si="4"/>
        <v>1.1519200706078596</v>
      </c>
      <c r="R9" s="231">
        <v>64783299.112410001</v>
      </c>
      <c r="S9" s="231">
        <v>71225265.894820005</v>
      </c>
      <c r="T9" s="231">
        <f>'00282'!C18</f>
        <v>85778019</v>
      </c>
      <c r="U9" s="232">
        <f t="shared" si="5"/>
        <v>1.2043200951565471</v>
      </c>
      <c r="V9" s="231">
        <v>30611342.195490003</v>
      </c>
      <c r="W9" s="231">
        <v>31332065.834770005</v>
      </c>
      <c r="X9" s="231">
        <f>'00282'!C49</f>
        <v>52049328</v>
      </c>
      <c r="Y9" s="232">
        <f t="shared" si="6"/>
        <v>1.6612159656015886</v>
      </c>
      <c r="Z9" s="231">
        <v>10869352.14401</v>
      </c>
      <c r="AA9" s="234">
        <f t="shared" si="7"/>
        <v>4.3565858279958812E-2</v>
      </c>
      <c r="AB9" s="235">
        <f>'00282'!C94+'00282'!C98</f>
        <v>13943002</v>
      </c>
      <c r="AC9" s="234">
        <f t="shared" si="8"/>
        <v>6.689430814534543E-2</v>
      </c>
      <c r="AD9" s="234">
        <f t="shared" si="9"/>
        <v>1.282781330043103</v>
      </c>
      <c r="AE9" s="231">
        <v>24230533.852569971</v>
      </c>
      <c r="AF9" s="232">
        <f t="shared" si="10"/>
        <v>0.32002805606273466</v>
      </c>
      <c r="AG9" s="231">
        <v>87589645.462689981</v>
      </c>
      <c r="AH9" s="234">
        <f t="shared" si="11"/>
        <v>5.8634325182638558E-2</v>
      </c>
      <c r="AI9" s="231">
        <v>63359111.610120006</v>
      </c>
      <c r="AJ9" s="234">
        <f t="shared" si="12"/>
        <v>4.4678400073614948E-2</v>
      </c>
      <c r="AK9" s="240">
        <v>7500000</v>
      </c>
      <c r="AL9" s="240">
        <v>-1553164.9950989599</v>
      </c>
      <c r="AM9" s="243" t="e">
        <f>#REF!</f>
        <v>#REF!</v>
      </c>
      <c r="AN9" s="241">
        <v>80000</v>
      </c>
      <c r="AO9" s="240">
        <v>-45475.134400000003</v>
      </c>
      <c r="AQ9" s="242"/>
    </row>
    <row r="10" spans="1:43" s="241" customFormat="1" ht="47.25" customHeight="1" x14ac:dyDescent="0.2">
      <c r="A10" s="228">
        <v>6</v>
      </c>
      <c r="B10" s="229" t="s">
        <v>247</v>
      </c>
      <c r="C10" s="230" t="s">
        <v>191</v>
      </c>
      <c r="D10" s="231">
        <v>3000000</v>
      </c>
      <c r="E10" s="231">
        <v>5000000</v>
      </c>
      <c r="F10" s="232">
        <v>1.6666666666666667</v>
      </c>
      <c r="G10" s="231">
        <v>2000000</v>
      </c>
      <c r="H10" s="231">
        <f>'00328'!C99</f>
        <v>5000000</v>
      </c>
      <c r="I10" s="232">
        <f t="shared" si="0"/>
        <v>1</v>
      </c>
      <c r="J10" s="231">
        <f t="shared" si="1"/>
        <v>0</v>
      </c>
      <c r="K10" s="233">
        <v>473043095.69999999</v>
      </c>
      <c r="L10" s="234">
        <f t="shared" si="13"/>
        <v>5.8790219666552984E-2</v>
      </c>
      <c r="M10" s="244">
        <v>518557274.37824005</v>
      </c>
      <c r="N10" s="234">
        <f t="shared" si="2"/>
        <v>5.6487533647461424E-2</v>
      </c>
      <c r="O10" s="234">
        <f t="shared" si="3"/>
        <v>1.0962157128852903</v>
      </c>
      <c r="P10" s="244">
        <v>610676000</v>
      </c>
      <c r="Q10" s="248">
        <f t="shared" si="4"/>
        <v>1.1776442645264442</v>
      </c>
      <c r="R10" s="231">
        <v>78453057.642809987</v>
      </c>
      <c r="S10" s="231">
        <v>86065297.895619974</v>
      </c>
      <c r="T10" s="231">
        <f>'00328'!C18</f>
        <v>104236008</v>
      </c>
      <c r="U10" s="232">
        <f t="shared" si="5"/>
        <v>1.2111270227219508</v>
      </c>
      <c r="V10" s="231">
        <v>35632374.7962</v>
      </c>
      <c r="W10" s="231">
        <v>35906279.967050001</v>
      </c>
      <c r="X10" s="231">
        <f>'00328'!C49</f>
        <v>56807787</v>
      </c>
      <c r="Y10" s="232">
        <f t="shared" si="6"/>
        <v>1.5821128519058676</v>
      </c>
      <c r="Z10" s="231">
        <v>35450459.006529994</v>
      </c>
      <c r="AA10" s="234">
        <f t="shared" si="7"/>
        <v>0.14209031528057503</v>
      </c>
      <c r="AB10" s="235">
        <f>'00328'!C94+'00328'!C98</f>
        <v>29133347</v>
      </c>
      <c r="AC10" s="234">
        <f t="shared" si="8"/>
        <v>0.1397729908898582</v>
      </c>
      <c r="AD10" s="234">
        <f t="shared" si="9"/>
        <v>0.82180450737277111</v>
      </c>
      <c r="AE10" s="231">
        <v>13906969.009080015</v>
      </c>
      <c r="AF10" s="232">
        <f t="shared" si="10"/>
        <v>0.18367817584128568</v>
      </c>
      <c r="AG10" s="231">
        <v>102767036.01217</v>
      </c>
      <c r="AH10" s="234">
        <f t="shared" si="11"/>
        <v>6.8794385178328213E-2</v>
      </c>
      <c r="AI10" s="231">
        <v>88860067.003089994</v>
      </c>
      <c r="AJ10" s="234">
        <f t="shared" si="12"/>
        <v>6.2660689571571559E-2</v>
      </c>
      <c r="AK10" s="240">
        <v>5000000</v>
      </c>
      <c r="AL10" s="240">
        <v>1632170.3292541499</v>
      </c>
      <c r="AM10" s="240" t="e">
        <f>#REF!</f>
        <v>#REF!</v>
      </c>
      <c r="AN10" s="241">
        <v>50000</v>
      </c>
      <c r="AO10" s="240">
        <v>-1945.0162</v>
      </c>
      <c r="AQ10" s="242"/>
    </row>
    <row r="11" spans="1:43" s="241" customFormat="1" ht="47.25" customHeight="1" x14ac:dyDescent="0.2">
      <c r="A11" s="228">
        <v>7</v>
      </c>
      <c r="B11" s="229" t="s">
        <v>248</v>
      </c>
      <c r="C11" s="230" t="s">
        <v>193</v>
      </c>
      <c r="D11" s="231">
        <v>9500000</v>
      </c>
      <c r="E11" s="231">
        <v>10000000</v>
      </c>
      <c r="F11" s="232">
        <v>1.0526315789473684</v>
      </c>
      <c r="G11" s="231">
        <v>500000</v>
      </c>
      <c r="H11" s="231">
        <f>'00368'!C99</f>
        <v>8500000</v>
      </c>
      <c r="I11" s="232">
        <f t="shared" si="0"/>
        <v>0.85</v>
      </c>
      <c r="J11" s="231">
        <f t="shared" si="1"/>
        <v>-1500000</v>
      </c>
      <c r="K11" s="233">
        <v>461480399.69999999</v>
      </c>
      <c r="L11" s="234">
        <f t="shared" si="13"/>
        <v>5.7353197450275506E-2</v>
      </c>
      <c r="M11" s="244">
        <v>442256069.44271004</v>
      </c>
      <c r="N11" s="234">
        <f t="shared" si="2"/>
        <v>4.8175883046656619E-2</v>
      </c>
      <c r="O11" s="234">
        <f t="shared" si="3"/>
        <v>0.95834204384457644</v>
      </c>
      <c r="P11" s="244">
        <v>470404000</v>
      </c>
      <c r="Q11" s="248">
        <f t="shared" si="4"/>
        <v>1.0636462278352887</v>
      </c>
      <c r="R11" s="231">
        <v>51241215.375539996</v>
      </c>
      <c r="S11" s="231">
        <v>55295495.941079989</v>
      </c>
      <c r="T11" s="231">
        <f>'00368'!C18</f>
        <v>54129740</v>
      </c>
      <c r="U11" s="232">
        <f t="shared" si="5"/>
        <v>0.97891770529877953</v>
      </c>
      <c r="V11" s="231">
        <v>20010179.149250001</v>
      </c>
      <c r="W11" s="231">
        <v>20265992.66406</v>
      </c>
      <c r="X11" s="231">
        <f>'00368'!C49</f>
        <v>28962074</v>
      </c>
      <c r="Y11" s="232">
        <f t="shared" si="6"/>
        <v>1.4290972310160635</v>
      </c>
      <c r="Z11" s="231">
        <v>11738775.762260003</v>
      </c>
      <c r="AA11" s="234">
        <f t="shared" si="7"/>
        <v>4.7050627715716067E-2</v>
      </c>
      <c r="AB11" s="235">
        <f>'00368'!C94+'00368'!C98</f>
        <v>4084410</v>
      </c>
      <c r="AC11" s="234">
        <f t="shared" si="8"/>
        <v>1.9595764321910757E-2</v>
      </c>
      <c r="AD11" s="234">
        <f t="shared" si="9"/>
        <v>0.34794173453174904</v>
      </c>
      <c r="AE11" s="231">
        <v>11164837.77959002</v>
      </c>
      <c r="AF11" s="232">
        <f t="shared" si="10"/>
        <v>0.14746110641218918</v>
      </c>
      <c r="AG11" s="231">
        <v>59439085.77027002</v>
      </c>
      <c r="AH11" s="234">
        <f t="shared" si="11"/>
        <v>3.9789756713849392E-2</v>
      </c>
      <c r="AI11" s="231">
        <v>48274247.990679994</v>
      </c>
      <c r="AJ11" s="234">
        <f t="shared" si="12"/>
        <v>3.404113647066994E-2</v>
      </c>
      <c r="AK11" s="240">
        <v>10000000</v>
      </c>
      <c r="AL11" s="240">
        <v>398327.67507985199</v>
      </c>
      <c r="AM11" s="240" t="e">
        <f>#REF!</f>
        <v>#REF!</v>
      </c>
      <c r="AN11" s="241">
        <v>45000</v>
      </c>
      <c r="AO11" s="240">
        <v>-738</v>
      </c>
      <c r="AQ11" s="242"/>
    </row>
    <row r="12" spans="1:43" s="241" customFormat="1" ht="47.25" customHeight="1" x14ac:dyDescent="0.2">
      <c r="A12" s="228">
        <v>8</v>
      </c>
      <c r="B12" s="229" t="s">
        <v>309</v>
      </c>
      <c r="C12" s="230" t="s">
        <v>310</v>
      </c>
      <c r="D12" s="231">
        <v>10500000</v>
      </c>
      <c r="E12" s="231">
        <v>13999999.99999994</v>
      </c>
      <c r="F12" s="232">
        <v>1.3333333333333277</v>
      </c>
      <c r="G12" s="231">
        <v>3499999.9999999404</v>
      </c>
      <c r="H12" s="231">
        <f>'10725'!C99</f>
        <v>9000000</v>
      </c>
      <c r="I12" s="232">
        <f t="shared" si="0"/>
        <v>0.64285714285714557</v>
      </c>
      <c r="J12" s="231">
        <f t="shared" si="1"/>
        <v>-4999999.9999999404</v>
      </c>
      <c r="K12" s="233">
        <v>1670103397.2</v>
      </c>
      <c r="L12" s="234">
        <f t="shared" si="13"/>
        <v>0.20756194621538876</v>
      </c>
      <c r="M12" s="244">
        <v>2035643903.3260496</v>
      </c>
      <c r="N12" s="234">
        <f t="shared" si="2"/>
        <v>0.22174696830018115</v>
      </c>
      <c r="O12" s="234">
        <f t="shared" si="3"/>
        <v>1.2188729792052959</v>
      </c>
      <c r="P12" s="244">
        <v>2200370000</v>
      </c>
      <c r="Q12" s="248">
        <f t="shared" si="4"/>
        <v>1.0809208803193935</v>
      </c>
      <c r="R12" s="231">
        <v>98410964.242309988</v>
      </c>
      <c r="S12" s="231">
        <v>108312899.77461998</v>
      </c>
      <c r="T12" s="231">
        <f>'10725'!C18</f>
        <v>103190720</v>
      </c>
      <c r="U12" s="232">
        <f t="shared" si="5"/>
        <v>0.95270942071278364</v>
      </c>
      <c r="V12" s="231">
        <v>94427889.278460026</v>
      </c>
      <c r="W12" s="231">
        <v>96563521.459820047</v>
      </c>
      <c r="X12" s="231">
        <f>'10725'!C49</f>
        <v>72159886</v>
      </c>
      <c r="Y12" s="232">
        <f t="shared" si="6"/>
        <v>0.74727894042291765</v>
      </c>
      <c r="Z12" s="231">
        <v>25990083.337519996</v>
      </c>
      <c r="AA12" s="234">
        <f t="shared" si="7"/>
        <v>0.10417182849216126</v>
      </c>
      <c r="AB12" s="235">
        <f>'10725'!C94+'10725'!C98</f>
        <v>10934239</v>
      </c>
      <c r="AC12" s="234">
        <f t="shared" si="8"/>
        <v>5.2459172924227769E-2</v>
      </c>
      <c r="AD12" s="234">
        <f t="shared" si="9"/>
        <v>0.42070811616887094</v>
      </c>
      <c r="AE12" s="231">
        <v>-34806495.272809945</v>
      </c>
      <c r="AF12" s="232">
        <f t="shared" si="10"/>
        <v>-0.45971149823975854</v>
      </c>
      <c r="AG12" s="231">
        <v>139508202.99654001</v>
      </c>
      <c r="AH12" s="234">
        <f t="shared" si="11"/>
        <v>9.3389684327801606E-2</v>
      </c>
      <c r="AI12" s="231">
        <v>174314698.26934993</v>
      </c>
      <c r="AJ12" s="234">
        <f t="shared" si="12"/>
        <v>0.12291999729910261</v>
      </c>
      <c r="AK12" s="240">
        <v>13999999.99999994</v>
      </c>
      <c r="AL12" s="240">
        <v>3728583.5393139701</v>
      </c>
      <c r="AM12" s="240" t="e">
        <f>#REF!</f>
        <v>#REF!</v>
      </c>
      <c r="AN12" s="241">
        <v>650000</v>
      </c>
      <c r="AO12" s="240">
        <v>-6630.8056000000697</v>
      </c>
      <c r="AQ12" s="242"/>
    </row>
    <row r="13" spans="1:43" s="241" customFormat="1" ht="47.25" customHeight="1" x14ac:dyDescent="0.2">
      <c r="A13" s="228">
        <v>9</v>
      </c>
      <c r="B13" s="229" t="s">
        <v>250</v>
      </c>
      <c r="C13" s="230" t="s">
        <v>196</v>
      </c>
      <c r="D13" s="231">
        <v>3000000</v>
      </c>
      <c r="E13" s="231">
        <v>4000000</v>
      </c>
      <c r="F13" s="232">
        <v>1.3333333333333333</v>
      </c>
      <c r="G13" s="231">
        <v>1000000</v>
      </c>
      <c r="H13" s="231">
        <f>'00498'!C99</f>
        <v>4000000</v>
      </c>
      <c r="I13" s="232">
        <f t="shared" si="0"/>
        <v>1</v>
      </c>
      <c r="J13" s="231">
        <f t="shared" si="1"/>
        <v>0</v>
      </c>
      <c r="K13" s="233">
        <v>284883421.69999999</v>
      </c>
      <c r="L13" s="234">
        <f t="shared" si="13"/>
        <v>3.5405566835973686E-2</v>
      </c>
      <c r="M13" s="244">
        <v>365460847.49347997</v>
      </c>
      <c r="N13" s="234">
        <f t="shared" si="2"/>
        <v>3.9810418134371445E-2</v>
      </c>
      <c r="O13" s="234">
        <f t="shared" si="3"/>
        <v>1.2828435059949996</v>
      </c>
      <c r="P13" s="244">
        <v>403779000</v>
      </c>
      <c r="Q13" s="248">
        <f t="shared" si="4"/>
        <v>1.1048488580085276</v>
      </c>
      <c r="R13" s="231">
        <v>42321009.39262002</v>
      </c>
      <c r="S13" s="231">
        <v>46672020.85524004</v>
      </c>
      <c r="T13" s="231">
        <f>'00498'!C18</f>
        <v>58400378</v>
      </c>
      <c r="U13" s="232">
        <f t="shared" si="5"/>
        <v>1.2512931073016345</v>
      </c>
      <c r="V13" s="231">
        <v>17727066.313469999</v>
      </c>
      <c r="W13" s="231">
        <v>18044795.766739998</v>
      </c>
      <c r="X13" s="231">
        <f>'00498'!C49</f>
        <v>30792717</v>
      </c>
      <c r="Y13" s="232">
        <f t="shared" si="6"/>
        <v>1.7064597127087942</v>
      </c>
      <c r="Z13" s="231">
        <v>6622217.7595999986</v>
      </c>
      <c r="AA13" s="234">
        <f t="shared" si="7"/>
        <v>2.6542759549174327E-2</v>
      </c>
      <c r="AB13" s="235">
        <f>'00498'!C94+'00498'!C98</f>
        <v>12359322</v>
      </c>
      <c r="AC13" s="234">
        <f t="shared" si="8"/>
        <v>5.9296290306459609E-2</v>
      </c>
      <c r="AD13" s="234">
        <f t="shared" si="9"/>
        <v>1.8663418281712529</v>
      </c>
      <c r="AE13" s="231">
        <v>12016522.508850019</v>
      </c>
      <c r="AF13" s="232">
        <f t="shared" si="10"/>
        <v>0.15870984777058419</v>
      </c>
      <c r="AG13" s="231">
        <v>51269134.594080001</v>
      </c>
      <c r="AH13" s="234">
        <f t="shared" si="11"/>
        <v>3.4320621960985717E-2</v>
      </c>
      <c r="AI13" s="231">
        <v>39252612.085229985</v>
      </c>
      <c r="AJ13" s="234">
        <f t="shared" si="12"/>
        <v>2.7679427032846881E-2</v>
      </c>
      <c r="AK13" s="240">
        <v>4000000</v>
      </c>
      <c r="AL13" s="240">
        <v>-136970.00583148</v>
      </c>
      <c r="AM13" s="240" t="e">
        <f>#REF!</f>
        <v>#REF!</v>
      </c>
      <c r="AN13" s="241">
        <v>70000</v>
      </c>
      <c r="AO13" s="240">
        <v>-1702.4000000000101</v>
      </c>
      <c r="AQ13" s="242"/>
    </row>
    <row r="14" spans="1:43" s="241" customFormat="1" ht="47.25" customHeight="1" x14ac:dyDescent="0.2">
      <c r="A14" s="228">
        <v>10</v>
      </c>
      <c r="B14" s="229" t="s">
        <v>251</v>
      </c>
      <c r="C14" s="230" t="s">
        <v>252</v>
      </c>
      <c r="D14" s="231">
        <v>2500000</v>
      </c>
      <c r="E14" s="231">
        <v>3500000</v>
      </c>
      <c r="F14" s="232">
        <v>1.4</v>
      </c>
      <c r="G14" s="231">
        <v>1000000</v>
      </c>
      <c r="H14" s="231">
        <f>'00551'!C99</f>
        <v>3000000</v>
      </c>
      <c r="I14" s="232">
        <f t="shared" si="0"/>
        <v>0.8571428571428571</v>
      </c>
      <c r="J14" s="231">
        <f t="shared" si="1"/>
        <v>-500000</v>
      </c>
      <c r="K14" s="233">
        <v>301103991.60000002</v>
      </c>
      <c r="L14" s="234">
        <f t="shared" si="13"/>
        <v>3.7421473792879051E-2</v>
      </c>
      <c r="M14" s="244">
        <v>367915343.46118993</v>
      </c>
      <c r="N14" s="234">
        <f t="shared" si="2"/>
        <v>4.007779153826365E-2</v>
      </c>
      <c r="O14" s="234">
        <f t="shared" si="3"/>
        <v>1.2218879647067087</v>
      </c>
      <c r="P14" s="244">
        <v>421084000</v>
      </c>
      <c r="Q14" s="248">
        <f t="shared" si="4"/>
        <v>1.1445132894937791</v>
      </c>
      <c r="R14" s="231">
        <v>43925324.95719</v>
      </c>
      <c r="S14" s="231">
        <v>48340774.94438</v>
      </c>
      <c r="T14" s="231">
        <f>'00551'!C18</f>
        <v>60114155</v>
      </c>
      <c r="U14" s="232">
        <f t="shared" si="5"/>
        <v>1.243549675593042</v>
      </c>
      <c r="V14" s="231">
        <v>23884111.749590002</v>
      </c>
      <c r="W14" s="231">
        <v>25407123.005020007</v>
      </c>
      <c r="X14" s="231">
        <f>'00551'!C49</f>
        <v>34363733</v>
      </c>
      <c r="Y14" s="232">
        <f t="shared" si="6"/>
        <v>1.3525235814070851</v>
      </c>
      <c r="Z14" s="231">
        <v>3919690.4920000006</v>
      </c>
      <c r="AA14" s="234">
        <f t="shared" si="7"/>
        <v>1.571065857590058E-2</v>
      </c>
      <c r="AB14" s="235">
        <f>'00551'!C94+'00551'!C98</f>
        <v>9414305</v>
      </c>
      <c r="AC14" s="234">
        <f t="shared" si="8"/>
        <v>4.5166989120726378E-2</v>
      </c>
      <c r="AD14" s="234">
        <f t="shared" si="9"/>
        <v>2.401798055028677</v>
      </c>
      <c r="AE14" s="231">
        <v>10427217.031559996</v>
      </c>
      <c r="AF14" s="232">
        <f t="shared" si="10"/>
        <v>0.13771888052728359</v>
      </c>
      <c r="AG14" s="231">
        <v>52441406.028290004</v>
      </c>
      <c r="AH14" s="234">
        <f t="shared" si="11"/>
        <v>3.5105364770625994E-2</v>
      </c>
      <c r="AI14" s="231">
        <v>42014188.996730015</v>
      </c>
      <c r="AJ14" s="234">
        <f t="shared" si="12"/>
        <v>2.9626784483899729E-2</v>
      </c>
      <c r="AK14" s="240">
        <v>3500000</v>
      </c>
      <c r="AL14" s="240">
        <v>1071497.4247639901</v>
      </c>
      <c r="AM14" s="240" t="e">
        <f>#REF!</f>
        <v>#REF!</v>
      </c>
      <c r="AN14" s="241">
        <v>55000</v>
      </c>
      <c r="AO14" s="240">
        <v>-3581.6</v>
      </c>
      <c r="AQ14" s="242"/>
    </row>
    <row r="15" spans="1:43" s="241" customFormat="1" ht="47.25" customHeight="1" x14ac:dyDescent="0.2">
      <c r="A15" s="228">
        <v>11</v>
      </c>
      <c r="B15" s="229" t="s">
        <v>253</v>
      </c>
      <c r="C15" s="230" t="s">
        <v>200</v>
      </c>
      <c r="D15" s="231">
        <v>2500000</v>
      </c>
      <c r="E15" s="231">
        <v>3500000</v>
      </c>
      <c r="F15" s="232">
        <v>1.4</v>
      </c>
      <c r="G15" s="231">
        <v>1000000</v>
      </c>
      <c r="H15" s="231">
        <f>'00585'!C99</f>
        <v>3500000</v>
      </c>
      <c r="I15" s="232">
        <f t="shared" si="0"/>
        <v>1</v>
      </c>
      <c r="J15" s="231">
        <f t="shared" si="1"/>
        <v>0</v>
      </c>
      <c r="K15" s="233">
        <v>196108889.19999999</v>
      </c>
      <c r="L15" s="234">
        <f t="shared" si="13"/>
        <v>2.4372588416222179E-2</v>
      </c>
      <c r="M15" s="244">
        <v>231543016.37526003</v>
      </c>
      <c r="N15" s="234">
        <f t="shared" si="2"/>
        <v>2.522246736199879E-2</v>
      </c>
      <c r="O15" s="234">
        <f t="shared" si="3"/>
        <v>1.1806859817513058</v>
      </c>
      <c r="P15" s="244">
        <v>270296000</v>
      </c>
      <c r="Q15" s="248">
        <f t="shared" si="4"/>
        <v>1.1673683975937037</v>
      </c>
      <c r="R15" s="231">
        <v>36795673.99925001</v>
      </c>
      <c r="S15" s="231">
        <v>40606711.45850002</v>
      </c>
      <c r="T15" s="231">
        <f>'00585'!C18</f>
        <v>52973587</v>
      </c>
      <c r="U15" s="232">
        <f t="shared" si="5"/>
        <v>1.3045525012321892</v>
      </c>
      <c r="V15" s="231">
        <v>18240590.212249998</v>
      </c>
      <c r="W15" s="231">
        <v>19386841.439809997</v>
      </c>
      <c r="X15" s="231">
        <f>'00585'!C49</f>
        <v>27033285</v>
      </c>
      <c r="Y15" s="232">
        <f t="shared" si="6"/>
        <v>1.3944140970012979</v>
      </c>
      <c r="Z15" s="231">
        <v>5046085.3515300006</v>
      </c>
      <c r="AA15" s="234">
        <f t="shared" si="7"/>
        <v>2.0225404088548397E-2</v>
      </c>
      <c r="AB15" s="235">
        <f>'00585'!C94+'00585'!C98</f>
        <v>9891829</v>
      </c>
      <c r="AC15" s="234">
        <f t="shared" si="8"/>
        <v>4.7458004900742617E-2</v>
      </c>
      <c r="AD15" s="234">
        <f t="shared" si="9"/>
        <v>1.9602975992074219</v>
      </c>
      <c r="AE15" s="231">
        <v>8124930.6523300111</v>
      </c>
      <c r="AF15" s="232">
        <f t="shared" si="10"/>
        <v>0.10731112150192736</v>
      </c>
      <c r="AG15" s="231">
        <v>44540897.821990006</v>
      </c>
      <c r="AH15" s="234">
        <f t="shared" si="11"/>
        <v>2.9816600729748326E-2</v>
      </c>
      <c r="AI15" s="231">
        <v>36415967.169659995</v>
      </c>
      <c r="AJ15" s="234">
        <f t="shared" si="12"/>
        <v>2.5679134522678875E-2</v>
      </c>
      <c r="AK15" s="240">
        <v>3500000</v>
      </c>
      <c r="AL15" s="240">
        <v>899245.74337071902</v>
      </c>
      <c r="AM15" s="240" t="e">
        <f>#REF!</f>
        <v>#REF!</v>
      </c>
      <c r="AN15" s="241">
        <v>60000</v>
      </c>
      <c r="AO15" s="240">
        <v>-15860.4</v>
      </c>
      <c r="AQ15" s="242"/>
    </row>
    <row r="16" spans="1:43" s="241" customFormat="1" ht="47.25" customHeight="1" x14ac:dyDescent="0.2">
      <c r="A16" s="228">
        <v>12</v>
      </c>
      <c r="B16" s="229" t="s">
        <v>254</v>
      </c>
      <c r="C16" s="230" t="s">
        <v>255</v>
      </c>
      <c r="D16" s="231">
        <v>2000000</v>
      </c>
      <c r="E16" s="231">
        <v>3000000</v>
      </c>
      <c r="F16" s="232">
        <v>1.5</v>
      </c>
      <c r="G16" s="231">
        <v>1000000</v>
      </c>
      <c r="H16" s="231">
        <f>'00982'!C99</f>
        <v>3000000</v>
      </c>
      <c r="I16" s="232">
        <f t="shared" si="0"/>
        <v>1</v>
      </c>
      <c r="J16" s="231">
        <f t="shared" si="1"/>
        <v>0</v>
      </c>
      <c r="K16" s="233">
        <v>162697270.90000001</v>
      </c>
      <c r="L16" s="234">
        <f t="shared" si="13"/>
        <v>2.0220162565115902E-2</v>
      </c>
      <c r="M16" s="244">
        <v>153429289.52002001</v>
      </c>
      <c r="N16" s="234">
        <f t="shared" si="2"/>
        <v>1.6713374939460519E-2</v>
      </c>
      <c r="O16" s="234">
        <f t="shared" si="3"/>
        <v>0.94303542199133472</v>
      </c>
      <c r="P16" s="244">
        <v>184105000</v>
      </c>
      <c r="Q16" s="248">
        <f t="shared" si="4"/>
        <v>1.1999338625365747</v>
      </c>
      <c r="R16" s="231">
        <v>22707138.830039997</v>
      </c>
      <c r="S16" s="231">
        <v>24688391.170079995</v>
      </c>
      <c r="T16" s="231">
        <f>'00982'!C18</f>
        <v>28428089</v>
      </c>
      <c r="U16" s="232">
        <f t="shared" si="5"/>
        <v>1.1514759631017255</v>
      </c>
      <c r="V16" s="231">
        <v>11519562.300940001</v>
      </c>
      <c r="W16" s="231">
        <v>11762781.235180002</v>
      </c>
      <c r="X16" s="231">
        <f>'00982'!C49</f>
        <v>11561957</v>
      </c>
      <c r="Y16" s="232">
        <f t="shared" si="6"/>
        <v>0.98292714697614381</v>
      </c>
      <c r="Z16" s="231">
        <v>9457189.2214800026</v>
      </c>
      <c r="AA16" s="234">
        <f t="shared" si="7"/>
        <v>3.7905715068474163E-2</v>
      </c>
      <c r="AB16" s="235">
        <f>'00982'!C94+'00982'!C98</f>
        <v>4695066</v>
      </c>
      <c r="AC16" s="234">
        <f t="shared" si="8"/>
        <v>2.2525507187529225E-2</v>
      </c>
      <c r="AD16" s="234">
        <f t="shared" si="9"/>
        <v>0.49645469600377157</v>
      </c>
      <c r="AE16" s="231">
        <v>1127595.288949992</v>
      </c>
      <c r="AF16" s="232">
        <f t="shared" si="10"/>
        <v>1.4892867426851567E-2</v>
      </c>
      <c r="AG16" s="231">
        <v>32606518.80508</v>
      </c>
      <c r="AH16" s="234">
        <f t="shared" si="11"/>
        <v>2.1827479910342413E-2</v>
      </c>
      <c r="AI16" s="231">
        <v>31478923.516130004</v>
      </c>
      <c r="AJ16" s="234">
        <f t="shared" si="12"/>
        <v>2.2197721890338831E-2</v>
      </c>
      <c r="AK16" s="240">
        <v>3000000</v>
      </c>
      <c r="AL16" s="240">
        <v>1354258.37113569</v>
      </c>
      <c r="AM16" s="240" t="e">
        <f>#REF!</f>
        <v>#REF!</v>
      </c>
      <c r="AN16" s="241">
        <v>55000</v>
      </c>
      <c r="AO16" s="240">
        <v>1594.7514880000101</v>
      </c>
      <c r="AQ16" s="242"/>
    </row>
    <row r="17" spans="1:43" s="241" customFormat="1" ht="47.25" customHeight="1" x14ac:dyDescent="0.2">
      <c r="A17" s="228">
        <v>13</v>
      </c>
      <c r="B17" s="229" t="s">
        <v>256</v>
      </c>
      <c r="C17" s="230" t="s">
        <v>204</v>
      </c>
      <c r="D17" s="231">
        <v>6500000</v>
      </c>
      <c r="E17" s="231">
        <v>6999999.9999999925</v>
      </c>
      <c r="F17" s="232">
        <v>1.0769230769230758</v>
      </c>
      <c r="G17" s="231">
        <v>499999.99999999255</v>
      </c>
      <c r="H17" s="231">
        <f>'00986'!C99</f>
        <v>6000000</v>
      </c>
      <c r="I17" s="232">
        <f t="shared" si="0"/>
        <v>0.85714285714285809</v>
      </c>
      <c r="J17" s="231">
        <f t="shared" si="1"/>
        <v>-999999.99999999255</v>
      </c>
      <c r="K17" s="233">
        <v>229165379.30000001</v>
      </c>
      <c r="L17" s="234">
        <f t="shared" si="13"/>
        <v>2.8480878616522921E-2</v>
      </c>
      <c r="M17" s="244">
        <v>211281213.40877998</v>
      </c>
      <c r="N17" s="234">
        <f t="shared" si="2"/>
        <v>2.301530658462931E-2</v>
      </c>
      <c r="O17" s="234">
        <f t="shared" si="3"/>
        <v>0.92195956498381937</v>
      </c>
      <c r="P17" s="244">
        <v>245785000</v>
      </c>
      <c r="Q17" s="248">
        <f t="shared" si="4"/>
        <v>1.1633074045464857</v>
      </c>
      <c r="R17" s="231">
        <v>25554813.044369996</v>
      </c>
      <c r="S17" s="231">
        <v>27994283.268739991</v>
      </c>
      <c r="T17" s="231">
        <f>'00986'!C18</f>
        <v>33979814</v>
      </c>
      <c r="U17" s="232">
        <f t="shared" si="5"/>
        <v>1.2138126085886898</v>
      </c>
      <c r="V17" s="231">
        <v>10393803.773420002</v>
      </c>
      <c r="W17" s="231">
        <v>10920179.915070003</v>
      </c>
      <c r="X17" s="231">
        <f>'00986'!C49</f>
        <v>13468901</v>
      </c>
      <c r="Y17" s="232">
        <f t="shared" si="6"/>
        <v>1.2333955213881345</v>
      </c>
      <c r="Z17" s="231">
        <v>6751997.3028699998</v>
      </c>
      <c r="AA17" s="234">
        <f t="shared" si="7"/>
        <v>2.7062933807476788E-2</v>
      </c>
      <c r="AB17" s="235">
        <f>'00986'!C94+'00986'!C98</f>
        <v>4571978</v>
      </c>
      <c r="AC17" s="234">
        <f t="shared" si="8"/>
        <v>2.193496817727919E-2</v>
      </c>
      <c r="AD17" s="234">
        <f t="shared" si="9"/>
        <v>0.67712971361179863</v>
      </c>
      <c r="AE17" s="231">
        <v>4117248.5134900035</v>
      </c>
      <c r="AF17" s="232">
        <f t="shared" si="10"/>
        <v>5.4379117113824427E-2</v>
      </c>
      <c r="AG17" s="231">
        <v>35914125.861720011</v>
      </c>
      <c r="AH17" s="234">
        <f t="shared" si="11"/>
        <v>2.4041660670076521E-2</v>
      </c>
      <c r="AI17" s="231">
        <v>31796877.348230004</v>
      </c>
      <c r="AJ17" s="234">
        <f t="shared" si="12"/>
        <v>2.2421930660861331E-2</v>
      </c>
      <c r="AK17" s="240">
        <v>6999999.9999999925</v>
      </c>
      <c r="AL17" s="240">
        <v>234956.58935630301</v>
      </c>
      <c r="AM17" s="240" t="e">
        <f>#REF!</f>
        <v>#REF!</v>
      </c>
      <c r="AN17" s="241">
        <v>70000</v>
      </c>
      <c r="AO17" s="240">
        <v>-5568.3365359999998</v>
      </c>
      <c r="AQ17" s="242"/>
    </row>
    <row r="18" spans="1:43" s="241" customFormat="1" ht="47.25" customHeight="1" x14ac:dyDescent="0.2">
      <c r="A18" s="228">
        <v>14</v>
      </c>
      <c r="B18" s="229" t="s">
        <v>257</v>
      </c>
      <c r="C18" s="230" t="s">
        <v>206</v>
      </c>
      <c r="D18" s="231">
        <v>2500000</v>
      </c>
      <c r="E18" s="231">
        <v>3000000</v>
      </c>
      <c r="F18" s="232">
        <v>1.2</v>
      </c>
      <c r="G18" s="231">
        <v>500000</v>
      </c>
      <c r="H18" s="231">
        <f>'00989'!C99</f>
        <v>3000000</v>
      </c>
      <c r="I18" s="232">
        <f t="shared" si="0"/>
        <v>1</v>
      </c>
      <c r="J18" s="231">
        <f t="shared" si="1"/>
        <v>0</v>
      </c>
      <c r="K18" s="233">
        <v>93521534.700000003</v>
      </c>
      <c r="L18" s="234">
        <f t="shared" si="13"/>
        <v>1.162294010534093E-2</v>
      </c>
      <c r="M18" s="244">
        <v>128454537.28291</v>
      </c>
      <c r="N18" s="234">
        <f t="shared" si="2"/>
        <v>1.3992822693766361E-2</v>
      </c>
      <c r="O18" s="234">
        <f t="shared" si="3"/>
        <v>1.3735289705731273</v>
      </c>
      <c r="P18" s="244">
        <v>145828000</v>
      </c>
      <c r="Q18" s="248">
        <f t="shared" si="4"/>
        <v>1.1352498952903971</v>
      </c>
      <c r="R18" s="231">
        <v>22234973.260489997</v>
      </c>
      <c r="S18" s="231">
        <v>24508144.940979995</v>
      </c>
      <c r="T18" s="231">
        <f>'00989'!C18</f>
        <v>31477271</v>
      </c>
      <c r="U18" s="232">
        <f t="shared" si="5"/>
        <v>1.2843595904872813</v>
      </c>
      <c r="V18" s="231">
        <v>10521265.558010001</v>
      </c>
      <c r="W18" s="231">
        <v>10925589.04016</v>
      </c>
      <c r="X18" s="231">
        <f>'00989'!C49</f>
        <v>16503696</v>
      </c>
      <c r="Y18" s="232">
        <f t="shared" si="6"/>
        <v>1.5105543453388313</v>
      </c>
      <c r="Z18" s="231">
        <v>1626212.5390099999</v>
      </c>
      <c r="AA18" s="234">
        <f t="shared" si="7"/>
        <v>6.518083513067977E-3</v>
      </c>
      <c r="AB18" s="235">
        <f>'00989'!C94+'00989'!C98</f>
        <v>1720143</v>
      </c>
      <c r="AC18" s="234">
        <f t="shared" si="8"/>
        <v>8.2527260554118055E-3</v>
      </c>
      <c r="AD18" s="234">
        <f t="shared" si="9"/>
        <v>1.0577602611815935</v>
      </c>
      <c r="AE18" s="231">
        <v>5016730.0535100047</v>
      </c>
      <c r="AF18" s="232">
        <f t="shared" si="10"/>
        <v>6.6259141320818296E-2</v>
      </c>
      <c r="AG18" s="231">
        <v>27376432.403510001</v>
      </c>
      <c r="AH18" s="234">
        <f t="shared" si="11"/>
        <v>1.8326351607070784E-2</v>
      </c>
      <c r="AI18" s="231">
        <v>22359702.349999994</v>
      </c>
      <c r="AJ18" s="234">
        <f t="shared" si="12"/>
        <v>1.5767199093124341E-2</v>
      </c>
      <c r="AK18" s="240">
        <v>3000000</v>
      </c>
      <c r="AL18" s="240">
        <v>4040534.7037427202</v>
      </c>
      <c r="AM18" s="240" t="e">
        <f>#REF!</f>
        <v>#REF!</v>
      </c>
      <c r="AN18" s="241">
        <v>35000</v>
      </c>
      <c r="AO18" s="240">
        <v>3158.96</v>
      </c>
      <c r="AQ18" s="242"/>
    </row>
    <row r="19" spans="1:43" s="241" customFormat="1" ht="47.25" customHeight="1" x14ac:dyDescent="0.2">
      <c r="A19" s="228">
        <v>15</v>
      </c>
      <c r="B19" s="229" t="s">
        <v>258</v>
      </c>
      <c r="C19" s="230" t="s">
        <v>208</v>
      </c>
      <c r="D19" s="231">
        <v>8000000</v>
      </c>
      <c r="E19" s="231">
        <v>8500000</v>
      </c>
      <c r="F19" s="232">
        <v>1.0625</v>
      </c>
      <c r="G19" s="231">
        <v>500000</v>
      </c>
      <c r="H19" s="231">
        <f>'01019'!C99</f>
        <v>9000000</v>
      </c>
      <c r="I19" s="232">
        <f t="shared" si="0"/>
        <v>1.0588235294117647</v>
      </c>
      <c r="J19" s="231">
        <f t="shared" si="1"/>
        <v>500000</v>
      </c>
      <c r="K19" s="233">
        <v>1044211046.4</v>
      </c>
      <c r="L19" s="234">
        <f t="shared" si="13"/>
        <v>0.12977548420879986</v>
      </c>
      <c r="M19" s="244">
        <v>1079003558.8682599</v>
      </c>
      <c r="N19" s="234">
        <f t="shared" si="2"/>
        <v>0.11753812519626101</v>
      </c>
      <c r="O19" s="234">
        <f t="shared" si="3"/>
        <v>1.0333194257886946</v>
      </c>
      <c r="P19" s="244">
        <v>1225750000</v>
      </c>
      <c r="Q19" s="248">
        <f t="shared" si="4"/>
        <v>1.1360018138268781</v>
      </c>
      <c r="R19" s="231">
        <v>59058115.151390001</v>
      </c>
      <c r="S19" s="231">
        <v>64576451.822780006</v>
      </c>
      <c r="T19" s="231">
        <f>'01019'!C18</f>
        <v>76939370</v>
      </c>
      <c r="U19" s="232">
        <f t="shared" si="5"/>
        <v>1.1914462289000964</v>
      </c>
      <c r="V19" s="231">
        <v>24341224.903280001</v>
      </c>
      <c r="W19" s="231">
        <v>24946990.509029999</v>
      </c>
      <c r="X19" s="231">
        <f>'01019'!C49</f>
        <v>32558971</v>
      </c>
      <c r="Y19" s="232">
        <f t="shared" si="6"/>
        <v>1.3051262030269628</v>
      </c>
      <c r="Z19" s="231">
        <v>13329676.862319998</v>
      </c>
      <c r="AA19" s="234">
        <f t="shared" si="7"/>
        <v>5.3427178125009765E-2</v>
      </c>
      <c r="AB19" s="235">
        <f>'01019'!C94+'01019'!C98</f>
        <v>18523790</v>
      </c>
      <c r="AC19" s="234">
        <f t="shared" si="8"/>
        <v>8.8871544039057601E-2</v>
      </c>
      <c r="AD19" s="234">
        <f t="shared" si="9"/>
        <v>1.3896653453290073</v>
      </c>
      <c r="AE19" s="231">
        <v>12731734.955520013</v>
      </c>
      <c r="AF19" s="232">
        <f t="shared" si="10"/>
        <v>0.16815611298175673</v>
      </c>
      <c r="AG19" s="231">
        <v>72186630.950550005</v>
      </c>
      <c r="AH19" s="234">
        <f t="shared" si="11"/>
        <v>4.8323227827159212E-2</v>
      </c>
      <c r="AI19" s="231">
        <v>59454895.995029993</v>
      </c>
      <c r="AJ19" s="234">
        <f t="shared" si="12"/>
        <v>4.1925297910534981E-2</v>
      </c>
      <c r="AK19" s="240">
        <v>8500000</v>
      </c>
      <c r="AL19" s="240">
        <v>2283037.9153115302</v>
      </c>
      <c r="AM19" s="240" t="e">
        <f>#REF!</f>
        <v>#REF!</v>
      </c>
      <c r="AN19" s="241">
        <v>86000</v>
      </c>
      <c r="AO19" s="240">
        <v>-671.20000000001198</v>
      </c>
      <c r="AQ19" s="242"/>
    </row>
    <row r="20" spans="1:43" s="241" customFormat="1" ht="47.25" customHeight="1" x14ac:dyDescent="0.2">
      <c r="A20" s="228">
        <v>16</v>
      </c>
      <c r="B20" s="229" t="s">
        <v>259</v>
      </c>
      <c r="C20" s="230" t="s">
        <v>260</v>
      </c>
      <c r="D20" s="231">
        <v>5500000</v>
      </c>
      <c r="E20" s="231">
        <v>6000000.0000000149</v>
      </c>
      <c r="F20" s="232">
        <v>1.0909090909090937</v>
      </c>
      <c r="G20" s="231">
        <v>500000.0000000149</v>
      </c>
      <c r="H20" s="231">
        <f>'01083'!C99</f>
        <v>6000000</v>
      </c>
      <c r="I20" s="232">
        <f t="shared" si="0"/>
        <v>0.99999999999999756</v>
      </c>
      <c r="J20" s="231">
        <f t="shared" si="1"/>
        <v>-1.4901161193847656E-8</v>
      </c>
      <c r="K20" s="233">
        <v>174135341.09999999</v>
      </c>
      <c r="L20" s="234">
        <f t="shared" si="13"/>
        <v>2.1641696175334606E-2</v>
      </c>
      <c r="M20" s="244">
        <v>254910014.90722004</v>
      </c>
      <c r="N20" s="234">
        <f t="shared" si="2"/>
        <v>2.7767883617892435E-2</v>
      </c>
      <c r="O20" s="234">
        <f t="shared" si="3"/>
        <v>1.4638614614182994</v>
      </c>
      <c r="P20" s="244">
        <v>283408000</v>
      </c>
      <c r="Q20" s="248">
        <f t="shared" si="4"/>
        <v>1.1117962552516911</v>
      </c>
      <c r="R20" s="231">
        <v>30996158.93778</v>
      </c>
      <c r="S20" s="231">
        <v>34907524.965560004</v>
      </c>
      <c r="T20" s="231">
        <f>'01083'!C18</f>
        <v>51008066</v>
      </c>
      <c r="U20" s="232">
        <f t="shared" si="5"/>
        <v>1.461234104976646</v>
      </c>
      <c r="V20" s="231">
        <v>11692880.86324</v>
      </c>
      <c r="W20" s="231">
        <v>12254166.90453</v>
      </c>
      <c r="X20" s="231">
        <f>'01083'!C49</f>
        <v>25505966</v>
      </c>
      <c r="Y20" s="232">
        <f t="shared" si="6"/>
        <v>2.0814116699007261</v>
      </c>
      <c r="Z20" s="231">
        <v>4586988.5292799994</v>
      </c>
      <c r="AA20" s="234">
        <f t="shared" si="7"/>
        <v>1.8385280884338353E-2</v>
      </c>
      <c r="AB20" s="235">
        <f>'01083'!C94+'01083'!C98</f>
        <v>10457704</v>
      </c>
      <c r="AC20" s="234">
        <f t="shared" si="8"/>
        <v>5.0172902067202707E-2</v>
      </c>
      <c r="AD20" s="234">
        <f t="shared" si="9"/>
        <v>2.2798626883947106</v>
      </c>
      <c r="AE20" s="231">
        <v>10968270.685239997</v>
      </c>
      <c r="AF20" s="232">
        <f t="shared" si="10"/>
        <v>0.14486491990332009</v>
      </c>
      <c r="AG20" s="231">
        <v>42077497.383320004</v>
      </c>
      <c r="AH20" s="234">
        <f t="shared" si="11"/>
        <v>2.8167549387971204E-2</v>
      </c>
      <c r="AI20" s="231">
        <v>31109226.698080003</v>
      </c>
      <c r="AJ20" s="234">
        <f t="shared" si="12"/>
        <v>2.193702596321756E-2</v>
      </c>
      <c r="AK20" s="240">
        <v>6000000.0000000149</v>
      </c>
      <c r="AL20" s="240">
        <v>1966560.91866437</v>
      </c>
      <c r="AM20" s="240" t="e">
        <f>#REF!</f>
        <v>#REF!</v>
      </c>
      <c r="AN20" s="241">
        <v>65000</v>
      </c>
      <c r="AO20" s="240">
        <v>-4392.4000000000096</v>
      </c>
      <c r="AQ20" s="242"/>
    </row>
    <row r="21" spans="1:43" s="241" customFormat="1" ht="47.25" customHeight="1" x14ac:dyDescent="0.2">
      <c r="A21" s="228">
        <v>17</v>
      </c>
      <c r="B21" s="229" t="s">
        <v>261</v>
      </c>
      <c r="C21" s="230" t="s">
        <v>212</v>
      </c>
      <c r="D21" s="231">
        <v>4000000</v>
      </c>
      <c r="E21" s="231">
        <v>4999999.9999999925</v>
      </c>
      <c r="F21" s="232">
        <v>1.2499999999999982</v>
      </c>
      <c r="G21" s="231">
        <v>999999.99999999255</v>
      </c>
      <c r="H21" s="231">
        <f>'01084'!C99</f>
        <v>4500000</v>
      </c>
      <c r="I21" s="232">
        <f t="shared" si="0"/>
        <v>0.90000000000000135</v>
      </c>
      <c r="J21" s="231">
        <f t="shared" si="1"/>
        <v>-499999.99999999255</v>
      </c>
      <c r="K21" s="233">
        <v>187933049.90000001</v>
      </c>
      <c r="L21" s="234">
        <f t="shared" si="13"/>
        <v>2.3356487784430557E-2</v>
      </c>
      <c r="M21" s="244">
        <v>256858066.00381002</v>
      </c>
      <c r="N21" s="234">
        <f t="shared" si="2"/>
        <v>2.798008891767835E-2</v>
      </c>
      <c r="O21" s="234">
        <f t="shared" si="3"/>
        <v>1.366753033276932</v>
      </c>
      <c r="P21" s="244">
        <v>289920000</v>
      </c>
      <c r="Q21" s="248">
        <f t="shared" si="4"/>
        <v>1.1287167442726893</v>
      </c>
      <c r="R21" s="231">
        <v>28023321.680720005</v>
      </c>
      <c r="S21" s="231">
        <v>30479139.781440012</v>
      </c>
      <c r="T21" s="231">
        <f>'01084'!C18</f>
        <v>36051922</v>
      </c>
      <c r="U21" s="232">
        <f t="shared" si="5"/>
        <v>1.1828392224492335</v>
      </c>
      <c r="V21" s="231">
        <v>15992826.80383</v>
      </c>
      <c r="W21" s="231">
        <v>16820387.741119999</v>
      </c>
      <c r="X21" s="231">
        <f>'01084'!C49</f>
        <v>20677051</v>
      </c>
      <c r="Y21" s="232">
        <f t="shared" si="6"/>
        <v>1.2292850389799159</v>
      </c>
      <c r="Z21" s="231">
        <v>6305194.1972500002</v>
      </c>
      <c r="AA21" s="234">
        <f t="shared" si="7"/>
        <v>2.5272085510302651E-2</v>
      </c>
      <c r="AB21" s="235">
        <f>'01084'!C94+'01084'!C98</f>
        <v>2211372</v>
      </c>
      <c r="AC21" s="234">
        <f t="shared" si="8"/>
        <v>1.0609494281933604E-2</v>
      </c>
      <c r="AD21" s="234">
        <f t="shared" si="9"/>
        <v>0.35072226656626787</v>
      </c>
      <c r="AE21" s="231">
        <v>2717463.4699500049</v>
      </c>
      <c r="AF21" s="232">
        <f t="shared" si="10"/>
        <v>3.5891266655577798E-2</v>
      </c>
      <c r="AG21" s="231">
        <v>37579799.990900002</v>
      </c>
      <c r="AH21" s="234">
        <f t="shared" si="11"/>
        <v>2.5156697476342051E-2</v>
      </c>
      <c r="AI21" s="231">
        <v>34862336.520949997</v>
      </c>
      <c r="AJ21" s="234">
        <f t="shared" si="12"/>
        <v>2.4583574153764106E-2</v>
      </c>
      <c r="AK21" s="240">
        <v>4999999.9999999925</v>
      </c>
      <c r="AL21" s="240">
        <v>1677437.12026574</v>
      </c>
      <c r="AM21" s="240" t="e">
        <f>#REF!</f>
        <v>#REF!</v>
      </c>
      <c r="AN21" s="241">
        <v>55000</v>
      </c>
      <c r="AO21" s="240">
        <v>-1917.9370760000099</v>
      </c>
      <c r="AQ21" s="242"/>
    </row>
    <row r="22" spans="1:43" s="241" customFormat="1" ht="47.25" customHeight="1" x14ac:dyDescent="0.2">
      <c r="A22" s="228">
        <v>18</v>
      </c>
      <c r="B22" s="229" t="s">
        <v>262</v>
      </c>
      <c r="C22" s="230" t="s">
        <v>214</v>
      </c>
      <c r="D22" s="231">
        <v>7000000</v>
      </c>
      <c r="E22" s="231">
        <v>7499999.9999999925</v>
      </c>
      <c r="F22" s="232">
        <v>1.0714285714285703</v>
      </c>
      <c r="G22" s="231">
        <v>499999.99999999255</v>
      </c>
      <c r="H22" s="231">
        <f>'01144'!C99</f>
        <v>7500000</v>
      </c>
      <c r="I22" s="232">
        <f t="shared" si="0"/>
        <v>1.0000000000000009</v>
      </c>
      <c r="J22" s="231">
        <f t="shared" si="1"/>
        <v>7.4505805969238281E-9</v>
      </c>
      <c r="K22" s="233">
        <v>287526809</v>
      </c>
      <c r="L22" s="234">
        <f t="shared" si="13"/>
        <v>3.573408937745759E-2</v>
      </c>
      <c r="M22" s="244">
        <v>276804532.76204997</v>
      </c>
      <c r="N22" s="234">
        <f t="shared" si="2"/>
        <v>3.0152899459204387E-2</v>
      </c>
      <c r="O22" s="234">
        <f t="shared" si="3"/>
        <v>0.96270860350295184</v>
      </c>
      <c r="P22" s="244">
        <v>299042000</v>
      </c>
      <c r="Q22" s="248">
        <f t="shared" si="4"/>
        <v>1.0803363551024869</v>
      </c>
      <c r="R22" s="231">
        <v>32113175.551660009</v>
      </c>
      <c r="S22" s="231">
        <v>35097700.833320022</v>
      </c>
      <c r="T22" s="231">
        <f>'01144'!C18</f>
        <v>41292961</v>
      </c>
      <c r="U22" s="232">
        <f t="shared" si="5"/>
        <v>1.1765147009515364</v>
      </c>
      <c r="V22" s="231">
        <v>13719248.480600001</v>
      </c>
      <c r="W22" s="231">
        <v>14249091.180040004</v>
      </c>
      <c r="X22" s="231">
        <f>'01144'!C49</f>
        <v>23935924</v>
      </c>
      <c r="Y22" s="232">
        <f t="shared" si="6"/>
        <v>1.679821098592535</v>
      </c>
      <c r="Z22" s="231">
        <v>3627002.4670500001</v>
      </c>
      <c r="AA22" s="234">
        <f t="shared" si="7"/>
        <v>1.4537524717850001E-2</v>
      </c>
      <c r="AB22" s="235">
        <f>'01144'!C94+'01144'!C98</f>
        <v>3895939</v>
      </c>
      <c r="AC22" s="234">
        <f t="shared" si="8"/>
        <v>1.869153744519788E-2</v>
      </c>
      <c r="AD22" s="234">
        <f t="shared" si="9"/>
        <v>1.0741484284593656</v>
      </c>
      <c r="AE22" s="231">
        <v>11194425.332410011</v>
      </c>
      <c r="AF22" s="232">
        <f t="shared" si="10"/>
        <v>0.14785188802146979</v>
      </c>
      <c r="AG22" s="231">
        <v>41824732.507440016</v>
      </c>
      <c r="AH22" s="234">
        <f t="shared" si="11"/>
        <v>2.7998343338000269E-2</v>
      </c>
      <c r="AI22" s="231">
        <v>30630307.175030001</v>
      </c>
      <c r="AJ22" s="234">
        <f t="shared" si="12"/>
        <v>2.1599310400133888E-2</v>
      </c>
      <c r="AK22" s="240">
        <v>7499999.9999999925</v>
      </c>
      <c r="AL22" s="240">
        <v>-218253.58583561299</v>
      </c>
      <c r="AM22" s="240" t="e">
        <f>#REF!</f>
        <v>#REF!</v>
      </c>
      <c r="AN22" s="241">
        <v>60000</v>
      </c>
      <c r="AO22" s="240">
        <v>-6693.7003655999997</v>
      </c>
      <c r="AQ22" s="242"/>
    </row>
    <row r="23" spans="1:43" s="241" customFormat="1" ht="47.25" customHeight="1" x14ac:dyDescent="0.2">
      <c r="A23" s="228">
        <v>19</v>
      </c>
      <c r="B23" s="229" t="s">
        <v>263</v>
      </c>
      <c r="C23" s="230" t="s">
        <v>216</v>
      </c>
      <c r="D23" s="231">
        <v>6500000</v>
      </c>
      <c r="E23" s="231">
        <v>7000000</v>
      </c>
      <c r="F23" s="232">
        <v>1.0769230769230769</v>
      </c>
      <c r="G23" s="231">
        <v>500000</v>
      </c>
      <c r="H23" s="231">
        <f>'01154'!C99</f>
        <v>6000000</v>
      </c>
      <c r="I23" s="232">
        <f t="shared" si="0"/>
        <v>0.8571428571428571</v>
      </c>
      <c r="J23" s="231">
        <f t="shared" si="1"/>
        <v>-1000000</v>
      </c>
      <c r="K23" s="233">
        <v>218609723.90000001</v>
      </c>
      <c r="L23" s="234">
        <f t="shared" si="13"/>
        <v>2.716901230807986E-2</v>
      </c>
      <c r="M23" s="244">
        <v>303123025.20905995</v>
      </c>
      <c r="N23" s="234">
        <f t="shared" si="2"/>
        <v>3.3019828149836443E-2</v>
      </c>
      <c r="O23" s="234">
        <f t="shared" si="3"/>
        <v>1.3865944286527683</v>
      </c>
      <c r="P23" s="244">
        <v>343155000</v>
      </c>
      <c r="Q23" s="248">
        <f t="shared" si="4"/>
        <v>1.1320651071073553</v>
      </c>
      <c r="R23" s="231">
        <v>29221941.748359997</v>
      </c>
      <c r="S23" s="231">
        <v>32375765.686719995</v>
      </c>
      <c r="T23" s="231">
        <f>'01154'!C18</f>
        <v>39471615</v>
      </c>
      <c r="U23" s="232">
        <f t="shared" si="5"/>
        <v>1.2191716292347212</v>
      </c>
      <c r="V23" s="231">
        <v>10578105.460900001</v>
      </c>
      <c r="W23" s="231">
        <v>11156892.308500003</v>
      </c>
      <c r="X23" s="231">
        <f>'01154'!C49</f>
        <v>16676635</v>
      </c>
      <c r="Y23" s="232">
        <f t="shared" si="6"/>
        <v>1.4947383678961137</v>
      </c>
      <c r="Z23" s="231">
        <v>14102277.382269999</v>
      </c>
      <c r="AA23" s="234">
        <f t="shared" si="7"/>
        <v>5.6523867266479288E-2</v>
      </c>
      <c r="AB23" s="235">
        <f>'01154'!C94+'01154'!C98</f>
        <v>10265583</v>
      </c>
      <c r="AC23" s="234">
        <f t="shared" si="8"/>
        <v>4.9251163594010786E-2</v>
      </c>
      <c r="AD23" s="234">
        <f t="shared" si="9"/>
        <v>0.72793795794332772</v>
      </c>
      <c r="AE23" s="231">
        <v>4382266.1899100067</v>
      </c>
      <c r="AF23" s="232">
        <f t="shared" si="10"/>
        <v>5.787937395187015E-2</v>
      </c>
      <c r="AG23" s="231">
        <v>40225907.270230003</v>
      </c>
      <c r="AH23" s="234">
        <f t="shared" si="11"/>
        <v>2.6928056566389649E-2</v>
      </c>
      <c r="AI23" s="231">
        <v>35843641.080320001</v>
      </c>
      <c r="AJ23" s="234">
        <f t="shared" si="12"/>
        <v>2.5275552254205032E-2</v>
      </c>
      <c r="AK23" s="240">
        <v>7000000</v>
      </c>
      <c r="AL23" s="240">
        <v>3212314.41473033</v>
      </c>
      <c r="AM23" s="240" t="e">
        <f>#REF!</f>
        <v>#REF!</v>
      </c>
      <c r="AN23" s="241">
        <v>55000</v>
      </c>
      <c r="AO23" s="240">
        <v>761.20000000000402</v>
      </c>
      <c r="AQ23" s="242"/>
    </row>
    <row r="24" spans="1:43" s="241" customFormat="1" ht="47.25" customHeight="1" x14ac:dyDescent="0.2">
      <c r="A24" s="228">
        <v>20</v>
      </c>
      <c r="B24" s="229" t="s">
        <v>264</v>
      </c>
      <c r="C24" s="230" t="s">
        <v>265</v>
      </c>
      <c r="D24" s="231">
        <v>1000000</v>
      </c>
      <c r="E24" s="231">
        <v>2000000.0000000075</v>
      </c>
      <c r="F24" s="232">
        <v>2.0000000000000075</v>
      </c>
      <c r="G24" s="231">
        <v>1000000.0000000075</v>
      </c>
      <c r="H24" s="231">
        <f>'01171'!C99</f>
        <v>1000000</v>
      </c>
      <c r="I24" s="232">
        <f t="shared" si="0"/>
        <v>0.49999999999999811</v>
      </c>
      <c r="J24" s="231">
        <f t="shared" si="1"/>
        <v>-1000000.0000000075</v>
      </c>
      <c r="K24" s="233">
        <v>106557489.5</v>
      </c>
      <c r="L24" s="234">
        <f t="shared" si="13"/>
        <v>1.3243060244968317E-2</v>
      </c>
      <c r="M24" s="244">
        <v>149135026.26762</v>
      </c>
      <c r="N24" s="234">
        <f t="shared" si="2"/>
        <v>1.6245591818971367E-2</v>
      </c>
      <c r="O24" s="234">
        <f t="shared" si="3"/>
        <v>1.3995733849155672</v>
      </c>
      <c r="P24" s="244">
        <v>165187000</v>
      </c>
      <c r="Q24" s="248">
        <f t="shared" si="4"/>
        <v>1.1076338277741342</v>
      </c>
      <c r="R24" s="231">
        <v>20103838.433010001</v>
      </c>
      <c r="S24" s="231">
        <v>22308732.19602</v>
      </c>
      <c r="T24" s="231">
        <f>'01171'!C18</f>
        <v>28663891</v>
      </c>
      <c r="U24" s="232">
        <f t="shared" si="5"/>
        <v>1.284873149587308</v>
      </c>
      <c r="V24" s="231">
        <v>9817524.2155699991</v>
      </c>
      <c r="W24" s="231">
        <v>9882118.5848699994</v>
      </c>
      <c r="X24" s="231">
        <f>'01171'!C49</f>
        <v>17302450</v>
      </c>
      <c r="Y24" s="232">
        <f t="shared" si="6"/>
        <v>1.7508846763376111</v>
      </c>
      <c r="Z24" s="231">
        <v>2805541.9830999998</v>
      </c>
      <c r="AA24" s="234">
        <f t="shared" si="7"/>
        <v>1.1244998120846303E-2</v>
      </c>
      <c r="AB24" s="235">
        <f>'01171'!C94+'01171'!C98</f>
        <v>2726169</v>
      </c>
      <c r="AC24" s="234">
        <f t="shared" si="8"/>
        <v>1.3079334647035709E-2</v>
      </c>
      <c r="AD24" s="234">
        <f t="shared" si="9"/>
        <v>0.97170850282115684</v>
      </c>
      <c r="AE24" s="231">
        <v>2827632.0581799992</v>
      </c>
      <c r="AF24" s="232">
        <f t="shared" si="10"/>
        <v>3.7346333198681698E-2</v>
      </c>
      <c r="AG24" s="231">
        <v>23584290.718910001</v>
      </c>
      <c r="AH24" s="234">
        <f t="shared" si="11"/>
        <v>1.5787813318681568E-2</v>
      </c>
      <c r="AI24" s="231">
        <v>20756658.660730001</v>
      </c>
      <c r="AJ24" s="234">
        <f t="shared" si="12"/>
        <v>1.4636794555172316E-2</v>
      </c>
      <c r="AK24" s="240">
        <v>2000000.0000000075</v>
      </c>
      <c r="AL24" s="240">
        <v>1918726.8628501401</v>
      </c>
      <c r="AM24" s="240" t="e">
        <f>#REF!</f>
        <v>#REF!</v>
      </c>
      <c r="AN24" s="241">
        <v>50000</v>
      </c>
      <c r="AO24" s="240">
        <v>-358</v>
      </c>
      <c r="AQ24" s="242"/>
    </row>
    <row r="25" spans="1:43" s="241" customFormat="1" ht="47.25" customHeight="1" x14ac:dyDescent="0.2">
      <c r="A25" s="228">
        <v>21</v>
      </c>
      <c r="B25" s="229" t="s">
        <v>249</v>
      </c>
      <c r="C25" s="230" t="s">
        <v>311</v>
      </c>
      <c r="D25" s="231"/>
      <c r="E25" s="231"/>
      <c r="F25" s="232"/>
      <c r="G25" s="231"/>
      <c r="H25" s="231">
        <f>'00446'!C99</f>
        <v>10000000</v>
      </c>
      <c r="I25" s="232">
        <f>IFERROR(H25/E25,0)</f>
        <v>0</v>
      </c>
      <c r="J25" s="231">
        <f t="shared" si="1"/>
        <v>10000000</v>
      </c>
      <c r="K25" s="233">
        <v>0</v>
      </c>
      <c r="L25" s="234">
        <f t="shared" si="13"/>
        <v>0</v>
      </c>
      <c r="M25" s="244">
        <v>0</v>
      </c>
      <c r="N25" s="234">
        <f t="shared" si="2"/>
        <v>0</v>
      </c>
      <c r="O25" s="232">
        <f>IFERROR(N25/K25,0)</f>
        <v>0</v>
      </c>
      <c r="P25" s="244">
        <v>0</v>
      </c>
      <c r="Q25" s="248">
        <v>0</v>
      </c>
      <c r="R25" s="231">
        <v>214632260.50345999</v>
      </c>
      <c r="S25" s="231">
        <v>221962224.87691998</v>
      </c>
      <c r="T25" s="231">
        <f>'00446'!C18</f>
        <v>355357336</v>
      </c>
      <c r="U25" s="232">
        <f t="shared" si="5"/>
        <v>1.6009811408092021</v>
      </c>
      <c r="V25" s="231">
        <v>219377264.94498003</v>
      </c>
      <c r="W25" s="231">
        <v>261625637.19339004</v>
      </c>
      <c r="X25" s="231">
        <f>'00446'!C49</f>
        <v>201384387</v>
      </c>
      <c r="Y25" s="232">
        <f t="shared" si="6"/>
        <v>0.76974255719113438</v>
      </c>
      <c r="Z25" s="231">
        <v>0</v>
      </c>
      <c r="AA25" s="234">
        <f t="shared" si="7"/>
        <v>0</v>
      </c>
      <c r="AB25" s="235">
        <f>'00446'!C94+'00446'!C98</f>
        <v>0</v>
      </c>
      <c r="AC25" s="234">
        <f t="shared" si="8"/>
        <v>0</v>
      </c>
      <c r="AD25" s="232">
        <f>IFERROR(AC25/Z25,0)</f>
        <v>0</v>
      </c>
      <c r="AE25" s="231">
        <v>-49609900.282949865</v>
      </c>
      <c r="AF25" s="232">
        <f t="shared" si="10"/>
        <v>-0.65522947391993325</v>
      </c>
      <c r="AG25" s="231">
        <v>320502181.40448999</v>
      </c>
      <c r="AH25" s="234">
        <f t="shared" si="11"/>
        <v>0.2145508070839352</v>
      </c>
      <c r="AI25" s="231">
        <v>370112081.68743986</v>
      </c>
      <c r="AJ25" s="234">
        <f t="shared" si="12"/>
        <v>0.26098875501071084</v>
      </c>
      <c r="AK25" s="240"/>
      <c r="AL25" s="240"/>
      <c r="AM25" s="240"/>
      <c r="AO25" s="240"/>
      <c r="AQ25" s="242"/>
    </row>
    <row r="26" spans="1:43" s="241" customFormat="1" ht="47.25" customHeight="1" x14ac:dyDescent="0.2">
      <c r="A26" s="265" t="s">
        <v>266</v>
      </c>
      <c r="B26" s="266"/>
      <c r="C26" s="267"/>
      <c r="D26" s="237">
        <f>SUM(D5:D25)</f>
        <v>100000000</v>
      </c>
      <c r="E26" s="237">
        <f t="shared" ref="E26" si="14">SUM(E5:E25)</f>
        <v>119999999.99999997</v>
      </c>
      <c r="F26" s="238">
        <v>1.1999999999999997</v>
      </c>
      <c r="G26" s="237">
        <f t="shared" ref="G26" si="15">SUM(G5:G25)</f>
        <v>19999999.999999978</v>
      </c>
      <c r="H26" s="237">
        <f t="shared" ref="H26" si="16">SUM(H5:H25)</f>
        <v>120000000</v>
      </c>
      <c r="I26" s="238">
        <f t="shared" si="0"/>
        <v>1.0000000000000002</v>
      </c>
      <c r="J26" s="237">
        <f t="shared" ref="J26:K26" si="17">SUM(J5:J25)</f>
        <v>2.2351741790771484E-8</v>
      </c>
      <c r="K26" s="237">
        <f t="shared" si="17"/>
        <v>8046288964.0999985</v>
      </c>
      <c r="L26" s="238">
        <v>1</v>
      </c>
      <c r="M26" s="245">
        <f>SUM(M5:M25)</f>
        <v>9180030369.4361115</v>
      </c>
      <c r="N26" s="238">
        <v>1</v>
      </c>
      <c r="O26" s="238">
        <f t="shared" si="3"/>
        <v>1.1409023974150705</v>
      </c>
      <c r="P26" s="245">
        <f>SUM(P5:P25)</f>
        <v>10324886000</v>
      </c>
      <c r="Q26" s="238">
        <f t="shared" si="4"/>
        <v>1.1247115297543631</v>
      </c>
      <c r="R26" s="237">
        <f>SUM(R5:R25)</f>
        <v>1128970037.3122702</v>
      </c>
      <c r="S26" s="237">
        <f>SUM(S5:S25)</f>
        <v>1226065965.5245399</v>
      </c>
      <c r="T26" s="237">
        <f t="shared" ref="T26:W26" si="18">SUM(T5:T25)</f>
        <v>1546421065</v>
      </c>
      <c r="U26" s="238">
        <f>T26/S26</f>
        <v>1.2612870012572321</v>
      </c>
      <c r="V26" s="237">
        <f t="shared" si="18"/>
        <v>684194985.77578998</v>
      </c>
      <c r="W26" s="237">
        <f t="shared" si="18"/>
        <v>740197094.66974008</v>
      </c>
      <c r="X26" s="237">
        <f t="shared" ref="X26" si="19">SUM(X5:X25)</f>
        <v>857506882</v>
      </c>
      <c r="Y26" s="238">
        <f t="shared" si="6"/>
        <v>1.1584845282088023</v>
      </c>
      <c r="Z26" s="237">
        <f t="shared" ref="Z26:AB26" si="20">SUM(Z5:Z25)</f>
        <v>249492436.81055</v>
      </c>
      <c r="AA26" s="238">
        <v>1</v>
      </c>
      <c r="AB26" s="237">
        <f t="shared" si="20"/>
        <v>208433309</v>
      </c>
      <c r="AC26" s="238">
        <v>1</v>
      </c>
      <c r="AD26" s="238">
        <v>1.3921281182639464</v>
      </c>
      <c r="AE26" s="237">
        <f>SUM(AE5:AE25)</f>
        <v>75713780.06877026</v>
      </c>
      <c r="AF26" s="238">
        <v>1</v>
      </c>
      <c r="AG26" s="237">
        <f>SUM(AG5:AG25)</f>
        <v>1493828831.3178201</v>
      </c>
      <c r="AH26" s="238">
        <v>0.99999999999999989</v>
      </c>
      <c r="AI26" s="237">
        <f t="shared" ref="AI26" si="21">SUM(AI5:AI25)</f>
        <v>1418115051.2490497</v>
      </c>
      <c r="AJ26" s="238">
        <v>1</v>
      </c>
      <c r="AK26" s="239">
        <f t="shared" ref="AK26:AM26" si="22">SUM(AK5:AK24)</f>
        <v>119999999.99999997</v>
      </c>
      <c r="AL26" s="237">
        <f t="shared" si="22"/>
        <v>26562416.662746735</v>
      </c>
      <c r="AM26" s="237" t="e">
        <f t="shared" si="22"/>
        <v>#REF!</v>
      </c>
      <c r="AN26" s="241">
        <f>SUM(AN5:AN24)</f>
        <v>1776000</v>
      </c>
      <c r="AO26" s="241">
        <f>SUM(AO5:AO24)</f>
        <v>-90269.95668960012</v>
      </c>
    </row>
    <row r="28" spans="1:43" x14ac:dyDescent="0.25">
      <c r="E28" s="202"/>
      <c r="F28" s="202"/>
      <c r="G28" s="202"/>
      <c r="H28" s="202"/>
      <c r="I28" s="202"/>
      <c r="J28" s="202"/>
      <c r="K28" s="202"/>
      <c r="L28" s="202"/>
      <c r="AG28" s="203"/>
    </row>
    <row r="29" spans="1:43" x14ac:dyDescent="0.25">
      <c r="E29" s="202"/>
      <c r="F29" s="202"/>
      <c r="G29" s="202"/>
      <c r="H29" s="202"/>
      <c r="I29" s="202"/>
      <c r="J29" s="202"/>
      <c r="K29" s="202"/>
      <c r="L29" s="202"/>
    </row>
  </sheetData>
  <mergeCells count="36">
    <mergeCell ref="V3:V4"/>
    <mergeCell ref="X3:X4"/>
    <mergeCell ref="Y3:Y4"/>
    <mergeCell ref="AJ3:AJ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W3:W4"/>
    <mergeCell ref="A26:C26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H3:H4"/>
    <mergeCell ref="I3:I4"/>
    <mergeCell ref="J3:J4"/>
    <mergeCell ref="N3:N4"/>
    <mergeCell ref="O3:O4"/>
    <mergeCell ref="R3:R4"/>
    <mergeCell ref="T3:T4"/>
    <mergeCell ref="U3:U4"/>
    <mergeCell ref="S3:S4"/>
    <mergeCell ref="P3:P4"/>
    <mergeCell ref="Q3:Q4"/>
  </mergeCells>
  <conditionalFormatting sqref="E5:L25">
    <cfRule type="cellIs" dxfId="13" priority="16" operator="lessThan">
      <formula>0</formula>
    </cfRule>
  </conditionalFormatting>
  <conditionalFormatting sqref="AE5:AE25">
    <cfRule type="cellIs" dxfId="12" priority="15" operator="lessThan">
      <formula>0</formula>
    </cfRule>
  </conditionalFormatting>
  <conditionalFormatting sqref="AF5:AF25">
    <cfRule type="cellIs" dxfId="11" priority="14" operator="lessThan">
      <formula>0</formula>
    </cfRule>
  </conditionalFormatting>
  <conditionalFormatting sqref="AH5:AH25">
    <cfRule type="cellIs" dxfId="10" priority="13" operator="lessThan">
      <formula>0</formula>
    </cfRule>
  </conditionalFormatting>
  <conditionalFormatting sqref="AH6:AH25">
    <cfRule type="cellIs" dxfId="9" priority="12" operator="lessThan">
      <formula>0</formula>
    </cfRule>
  </conditionalFormatting>
  <conditionalFormatting sqref="D5:D25">
    <cfRule type="cellIs" dxfId="8" priority="11" operator="lessThan">
      <formula>0</formula>
    </cfRule>
  </conditionalFormatting>
  <conditionalFormatting sqref="AA5:AD24 AA25:AC25">
    <cfRule type="cellIs" dxfId="7" priority="10" operator="lessThan">
      <formula>0</formula>
    </cfRule>
  </conditionalFormatting>
  <conditionalFormatting sqref="AB6:AB25">
    <cfRule type="cellIs" dxfId="6" priority="9" operator="lessThan">
      <formula>0</formula>
    </cfRule>
  </conditionalFormatting>
  <conditionalFormatting sqref="AA6:AA25">
    <cfRule type="cellIs" dxfId="5" priority="8" operator="lessThan">
      <formula>0</formula>
    </cfRule>
  </conditionalFormatting>
  <conditionalFormatting sqref="AC6:AC25">
    <cfRule type="cellIs" dxfId="4" priority="7" operator="lessThan">
      <formula>0</formula>
    </cfRule>
  </conditionalFormatting>
  <conditionalFormatting sqref="O25">
    <cfRule type="cellIs" dxfId="3" priority="5" operator="lessThan">
      <formula>0</formula>
    </cfRule>
  </conditionalFormatting>
  <conditionalFormatting sqref="AD25">
    <cfRule type="cellIs" dxfId="2" priority="4" operator="lessThan">
      <formula>0</formula>
    </cfRule>
  </conditionalFormatting>
  <conditionalFormatting sqref="M5:M25">
    <cfRule type="cellIs" dxfId="1" priority="3" operator="lessThan">
      <formula>0</formula>
    </cfRule>
  </conditionalFormatting>
  <conditionalFormatting sqref="P5:Q25">
    <cfRule type="cellIs" dxfId="0" priority="2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29" fitToHeight="10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9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6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64" sqref="C64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hidden="1" customWidth="1"/>
    <col min="5" max="6" width="13.7109375" style="3" hidden="1" customWidth="1"/>
    <col min="7" max="7" width="15.7109375" style="5" customWidth="1"/>
    <col min="8" max="8" width="13.7109375" style="5" hidden="1" customWidth="1"/>
    <col min="9" max="10" width="14.7109375" style="5" hidden="1" customWidth="1"/>
    <col min="11" max="11" width="15.7109375" style="5" customWidth="1"/>
    <col min="12" max="14" width="14.7109375" style="5" hidden="1" customWidth="1"/>
    <col min="15" max="15" width="15.7109375" style="5" customWidth="1"/>
    <col min="16" max="18" width="14.7109375" style="5" hidden="1" customWidth="1"/>
    <col min="19" max="19" width="15.7109375" style="5" customWidth="1"/>
    <col min="20" max="20" width="15.8554687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32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32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25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116028537</v>
      </c>
      <c r="D16" s="168">
        <f>C16*0.06</f>
        <v>6961712.2199999997</v>
      </c>
      <c r="E16" s="168">
        <f>C16*0.06</f>
        <v>6961712.2199999997</v>
      </c>
      <c r="F16" s="168">
        <f>C16*0.06</f>
        <v>6961712.2199999997</v>
      </c>
      <c r="G16" s="168">
        <f>SUM(D16:F16)</f>
        <v>20885136.66</v>
      </c>
      <c r="H16" s="168">
        <f>C16*0.07</f>
        <v>8121997.5900000008</v>
      </c>
      <c r="I16" s="168">
        <f>C16*0.09</f>
        <v>10442568.33</v>
      </c>
      <c r="J16" s="168">
        <f>C16*0.09</f>
        <v>10442568.33</v>
      </c>
      <c r="K16" s="168">
        <f t="shared" ref="K16" si="0">SUM(H16:J16)</f>
        <v>29007134.25</v>
      </c>
      <c r="L16" s="168">
        <f>C16*0.09</f>
        <v>10442568.33</v>
      </c>
      <c r="M16" s="168">
        <f>C16*0.09</f>
        <v>10442568.33</v>
      </c>
      <c r="N16" s="168">
        <f>C16*0.09</f>
        <v>10442568.33</v>
      </c>
      <c r="O16" s="168">
        <f t="shared" ref="O16" si="1">SUM(L16:N16)</f>
        <v>31327704.990000002</v>
      </c>
      <c r="P16" s="168">
        <f t="shared" ref="P16" si="2">C16*0.1</f>
        <v>11602853.700000001</v>
      </c>
      <c r="Q16" s="168">
        <f t="shared" ref="Q16" si="3">C16*0.1</f>
        <v>11602853.700000001</v>
      </c>
      <c r="R16" s="168">
        <f t="shared" ref="R16" si="4">C16*0.1</f>
        <v>11602853.700000001</v>
      </c>
      <c r="S16" s="168">
        <f t="shared" ref="S16" si="5">SUM(P16:R16)</f>
        <v>34808561.100000001</v>
      </c>
      <c r="T16" s="147">
        <f>D16+E16+F16+H16+I16+J16+L16+M16+N16+P16+Q16</f>
        <v>104425683.3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104236008</v>
      </c>
      <c r="D18" s="167">
        <f>C18*0.06</f>
        <v>6254160.4799999995</v>
      </c>
      <c r="E18" s="167">
        <f>C18*0.06</f>
        <v>6254160.4799999995</v>
      </c>
      <c r="F18" s="167">
        <f>C18*0.06</f>
        <v>6254160.4799999995</v>
      </c>
      <c r="G18" s="167">
        <f>SUM(D18:F18)</f>
        <v>18762481.439999998</v>
      </c>
      <c r="H18" s="167">
        <f>C18*0.07</f>
        <v>7296520.5600000005</v>
      </c>
      <c r="I18" s="167">
        <f>C18*0.09</f>
        <v>9381240.7199999988</v>
      </c>
      <c r="J18" s="167">
        <f>C18*0.09</f>
        <v>9381240.7199999988</v>
      </c>
      <c r="K18" s="167">
        <f t="shared" ref="K18:K81" si="7">SUM(H18:J18)</f>
        <v>26059002</v>
      </c>
      <c r="L18" s="167">
        <f>C18*0.09</f>
        <v>9381240.7199999988</v>
      </c>
      <c r="M18" s="167">
        <f>C18*0.09</f>
        <v>9381240.7199999988</v>
      </c>
      <c r="N18" s="167">
        <f>C18*0.09</f>
        <v>9381240.7199999988</v>
      </c>
      <c r="O18" s="167">
        <f t="shared" ref="O18:O81" si="8">SUM(L18:N18)</f>
        <v>28143722.159999996</v>
      </c>
      <c r="P18" s="167">
        <f t="shared" ref="P18:P81" si="9">C18*0.1</f>
        <v>10423600.800000001</v>
      </c>
      <c r="Q18" s="167">
        <f t="shared" ref="Q18:Q81" si="10">C18*0.1</f>
        <v>10423600.800000001</v>
      </c>
      <c r="R18" s="167">
        <f t="shared" ref="R18:R81" si="11">C18*0.1</f>
        <v>10423600.800000001</v>
      </c>
      <c r="S18" s="167">
        <f t="shared" ref="S18:S81" si="12">SUM(P18:R18)</f>
        <v>31270802.400000002</v>
      </c>
      <c r="T18" s="147">
        <f t="shared" si="6"/>
        <v>93812407.199999988</v>
      </c>
    </row>
    <row r="19" spans="1:30" ht="33" customHeight="1" x14ac:dyDescent="0.25">
      <c r="A19" s="41" t="s">
        <v>13</v>
      </c>
      <c r="B19" s="119" t="s">
        <v>120</v>
      </c>
      <c r="C19" s="212">
        <v>2319546</v>
      </c>
      <c r="D19" s="212">
        <f t="shared" ref="D19:D82" si="13">C19*0.06</f>
        <v>139172.76</v>
      </c>
      <c r="E19" s="212">
        <f t="shared" ref="E19:E82" si="14">C19*0.06</f>
        <v>139172.76</v>
      </c>
      <c r="F19" s="212">
        <f t="shared" ref="F19:F82" si="15">C19*0.06</f>
        <v>139172.76</v>
      </c>
      <c r="G19" s="212">
        <f t="shared" ref="G19:G82" si="16">SUM(D19:F19)</f>
        <v>417518.28</v>
      </c>
      <c r="H19" s="212">
        <f t="shared" ref="H19:H82" si="17">C19*0.07</f>
        <v>162368.22</v>
      </c>
      <c r="I19" s="212">
        <f t="shared" ref="I19:I82" si="18">C19*0.09</f>
        <v>208759.13999999998</v>
      </c>
      <c r="J19" s="212">
        <f t="shared" ref="J19:J82" si="19">C19*0.09</f>
        <v>208759.13999999998</v>
      </c>
      <c r="K19" s="212">
        <f t="shared" si="7"/>
        <v>579886.5</v>
      </c>
      <c r="L19" s="212">
        <f t="shared" ref="L19:L82" si="20">C19*0.09</f>
        <v>208759.13999999998</v>
      </c>
      <c r="M19" s="212">
        <f t="shared" ref="M19:M82" si="21">C19*0.09</f>
        <v>208759.13999999998</v>
      </c>
      <c r="N19" s="212">
        <f t="shared" ref="N19:N82" si="22">C19*0.09</f>
        <v>208759.13999999998</v>
      </c>
      <c r="O19" s="212">
        <f t="shared" si="8"/>
        <v>626277.41999999993</v>
      </c>
      <c r="P19" s="212">
        <f t="shared" si="9"/>
        <v>231954.6</v>
      </c>
      <c r="Q19" s="212">
        <f t="shared" si="10"/>
        <v>231954.6</v>
      </c>
      <c r="R19" s="212">
        <f t="shared" si="11"/>
        <v>231954.6</v>
      </c>
      <c r="S19" s="212">
        <f t="shared" si="12"/>
        <v>695863.8</v>
      </c>
      <c r="T19" s="147">
        <f t="shared" si="6"/>
        <v>2087591.4</v>
      </c>
      <c r="V19" s="137">
        <v>2319546</v>
      </c>
    </row>
    <row r="20" spans="1:30" ht="33" customHeight="1" x14ac:dyDescent="0.25">
      <c r="A20" s="41" t="s">
        <v>42</v>
      </c>
      <c r="B20" s="119" t="s">
        <v>146</v>
      </c>
      <c r="C20" s="212">
        <v>101759636</v>
      </c>
      <c r="D20" s="212">
        <f t="shared" si="13"/>
        <v>6105578.1600000001</v>
      </c>
      <c r="E20" s="212">
        <f t="shared" si="14"/>
        <v>6105578.1600000001</v>
      </c>
      <c r="F20" s="212">
        <f t="shared" si="15"/>
        <v>6105578.1600000001</v>
      </c>
      <c r="G20" s="212">
        <f t="shared" si="16"/>
        <v>18316734.48</v>
      </c>
      <c r="H20" s="212">
        <f t="shared" si="17"/>
        <v>7123174.5200000005</v>
      </c>
      <c r="I20" s="212">
        <f t="shared" si="18"/>
        <v>9158367.2400000002</v>
      </c>
      <c r="J20" s="212">
        <f t="shared" si="19"/>
        <v>9158367.2400000002</v>
      </c>
      <c r="K20" s="212">
        <f t="shared" si="7"/>
        <v>25439909</v>
      </c>
      <c r="L20" s="212">
        <f t="shared" si="20"/>
        <v>9158367.2400000002</v>
      </c>
      <c r="M20" s="212">
        <f t="shared" si="21"/>
        <v>9158367.2400000002</v>
      </c>
      <c r="N20" s="212">
        <f t="shared" si="22"/>
        <v>9158367.2400000002</v>
      </c>
      <c r="O20" s="212">
        <f t="shared" si="8"/>
        <v>27475101.719999999</v>
      </c>
      <c r="P20" s="212">
        <f t="shared" si="9"/>
        <v>10175963.600000001</v>
      </c>
      <c r="Q20" s="212">
        <f t="shared" si="10"/>
        <v>10175963.600000001</v>
      </c>
      <c r="R20" s="212">
        <f t="shared" si="11"/>
        <v>10175963.600000001</v>
      </c>
      <c r="S20" s="212">
        <f t="shared" si="12"/>
        <v>30527890.800000004</v>
      </c>
      <c r="T20" s="147">
        <f t="shared" si="6"/>
        <v>91583672.400000006</v>
      </c>
      <c r="V20" s="137">
        <v>101759636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156826</v>
      </c>
      <c r="D26" s="212">
        <f t="shared" si="13"/>
        <v>9409.56</v>
      </c>
      <c r="E26" s="212">
        <f t="shared" si="14"/>
        <v>9409.56</v>
      </c>
      <c r="F26" s="212">
        <f t="shared" si="15"/>
        <v>9409.56</v>
      </c>
      <c r="G26" s="212">
        <f t="shared" si="16"/>
        <v>28228.68</v>
      </c>
      <c r="H26" s="212">
        <f t="shared" si="17"/>
        <v>10977.820000000002</v>
      </c>
      <c r="I26" s="212">
        <f t="shared" si="18"/>
        <v>14114.34</v>
      </c>
      <c r="J26" s="212">
        <f t="shared" si="19"/>
        <v>14114.34</v>
      </c>
      <c r="K26" s="212">
        <f t="shared" si="7"/>
        <v>39206.5</v>
      </c>
      <c r="L26" s="212">
        <f t="shared" si="20"/>
        <v>14114.34</v>
      </c>
      <c r="M26" s="212">
        <f t="shared" si="21"/>
        <v>14114.34</v>
      </c>
      <c r="N26" s="212">
        <f t="shared" si="22"/>
        <v>14114.34</v>
      </c>
      <c r="O26" s="212">
        <f t="shared" si="8"/>
        <v>42343.020000000004</v>
      </c>
      <c r="P26" s="212">
        <f t="shared" si="9"/>
        <v>15682.6</v>
      </c>
      <c r="Q26" s="212">
        <f t="shared" si="10"/>
        <v>15682.6</v>
      </c>
      <c r="R26" s="212">
        <f t="shared" si="11"/>
        <v>15682.6</v>
      </c>
      <c r="S26" s="212">
        <f t="shared" si="12"/>
        <v>47047.8</v>
      </c>
      <c r="T26" s="147">
        <f t="shared" si="6"/>
        <v>141143.4</v>
      </c>
      <c r="V26" s="137">
        <v>156826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11792529</v>
      </c>
      <c r="D30" s="167">
        <f t="shared" si="13"/>
        <v>707551.74</v>
      </c>
      <c r="E30" s="167">
        <f t="shared" si="14"/>
        <v>707551.74</v>
      </c>
      <c r="F30" s="167">
        <f t="shared" si="15"/>
        <v>707551.74</v>
      </c>
      <c r="G30" s="167">
        <f t="shared" si="16"/>
        <v>2122655.2199999997</v>
      </c>
      <c r="H30" s="167">
        <f t="shared" si="17"/>
        <v>825477.03</v>
      </c>
      <c r="I30" s="167">
        <f t="shared" si="18"/>
        <v>1061327.6099999999</v>
      </c>
      <c r="J30" s="167">
        <f t="shared" si="19"/>
        <v>1061327.6099999999</v>
      </c>
      <c r="K30" s="167">
        <f t="shared" si="7"/>
        <v>2948132.25</v>
      </c>
      <c r="L30" s="167">
        <f t="shared" si="20"/>
        <v>1061327.6099999999</v>
      </c>
      <c r="M30" s="167">
        <f t="shared" si="21"/>
        <v>1061327.6099999999</v>
      </c>
      <c r="N30" s="167">
        <f t="shared" si="22"/>
        <v>1061327.6099999999</v>
      </c>
      <c r="O30" s="167">
        <f t="shared" si="8"/>
        <v>3183982.8299999996</v>
      </c>
      <c r="P30" s="167">
        <f t="shared" si="9"/>
        <v>1179252.9000000001</v>
      </c>
      <c r="Q30" s="167">
        <f t="shared" si="10"/>
        <v>1179252.9000000001</v>
      </c>
      <c r="R30" s="167">
        <f t="shared" si="11"/>
        <v>1179252.9000000001</v>
      </c>
      <c r="S30" s="167">
        <f t="shared" si="12"/>
        <v>3537758.7</v>
      </c>
      <c r="T30" s="147">
        <f t="shared" si="6"/>
        <v>10613276.1</v>
      </c>
      <c r="V30" s="137">
        <v>11792528</v>
      </c>
    </row>
    <row r="31" spans="1:30" ht="33" customHeight="1" x14ac:dyDescent="0.25">
      <c r="A31" s="41">
        <v>45217</v>
      </c>
      <c r="B31" s="120" t="s">
        <v>50</v>
      </c>
      <c r="C31" s="212">
        <v>5000</v>
      </c>
      <c r="D31" s="212">
        <f t="shared" si="13"/>
        <v>300</v>
      </c>
      <c r="E31" s="212">
        <f t="shared" si="14"/>
        <v>300</v>
      </c>
      <c r="F31" s="212">
        <f t="shared" si="15"/>
        <v>300</v>
      </c>
      <c r="G31" s="212">
        <f t="shared" si="16"/>
        <v>900</v>
      </c>
      <c r="H31" s="212">
        <f t="shared" si="17"/>
        <v>350.00000000000006</v>
      </c>
      <c r="I31" s="212">
        <f t="shared" si="18"/>
        <v>450</v>
      </c>
      <c r="J31" s="212">
        <f t="shared" si="19"/>
        <v>450</v>
      </c>
      <c r="K31" s="212">
        <f t="shared" si="7"/>
        <v>1250</v>
      </c>
      <c r="L31" s="212">
        <f t="shared" si="20"/>
        <v>450</v>
      </c>
      <c r="M31" s="212">
        <f t="shared" si="21"/>
        <v>450</v>
      </c>
      <c r="N31" s="212">
        <f t="shared" si="22"/>
        <v>450</v>
      </c>
      <c r="O31" s="212">
        <f t="shared" si="8"/>
        <v>1350</v>
      </c>
      <c r="P31" s="212">
        <f t="shared" si="9"/>
        <v>500</v>
      </c>
      <c r="Q31" s="212">
        <f t="shared" si="10"/>
        <v>500</v>
      </c>
      <c r="R31" s="212">
        <f t="shared" si="11"/>
        <v>500</v>
      </c>
      <c r="S31" s="212">
        <f t="shared" si="12"/>
        <v>1500</v>
      </c>
      <c r="T31" s="147">
        <f t="shared" si="6"/>
        <v>4500</v>
      </c>
      <c r="V31" s="137">
        <v>5000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3000</v>
      </c>
      <c r="D32" s="212">
        <f t="shared" si="13"/>
        <v>180</v>
      </c>
      <c r="E32" s="212">
        <f t="shared" si="14"/>
        <v>180</v>
      </c>
      <c r="F32" s="212">
        <f t="shared" si="15"/>
        <v>180</v>
      </c>
      <c r="G32" s="212">
        <f t="shared" si="16"/>
        <v>540</v>
      </c>
      <c r="H32" s="212">
        <f t="shared" si="17"/>
        <v>210.00000000000003</v>
      </c>
      <c r="I32" s="212">
        <f t="shared" si="18"/>
        <v>270</v>
      </c>
      <c r="J32" s="212">
        <f t="shared" si="19"/>
        <v>270</v>
      </c>
      <c r="K32" s="212">
        <f t="shared" si="7"/>
        <v>750</v>
      </c>
      <c r="L32" s="212">
        <f t="shared" si="20"/>
        <v>270</v>
      </c>
      <c r="M32" s="212">
        <f t="shared" si="21"/>
        <v>270</v>
      </c>
      <c r="N32" s="212">
        <f t="shared" si="22"/>
        <v>270</v>
      </c>
      <c r="O32" s="212">
        <f t="shared" si="8"/>
        <v>810</v>
      </c>
      <c r="P32" s="212">
        <f t="shared" si="9"/>
        <v>300</v>
      </c>
      <c r="Q32" s="212">
        <f t="shared" si="10"/>
        <v>300</v>
      </c>
      <c r="R32" s="212">
        <f t="shared" si="11"/>
        <v>300</v>
      </c>
      <c r="S32" s="212">
        <f t="shared" si="12"/>
        <v>900</v>
      </c>
      <c r="T32" s="147">
        <f t="shared" si="6"/>
        <v>2700</v>
      </c>
      <c r="U32" s="139"/>
      <c r="V32" s="137">
        <v>3000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2085364</v>
      </c>
      <c r="D33" s="212">
        <f t="shared" si="13"/>
        <v>125121.84</v>
      </c>
      <c r="E33" s="212">
        <f t="shared" si="14"/>
        <v>125121.84</v>
      </c>
      <c r="F33" s="212">
        <f t="shared" si="15"/>
        <v>125121.84</v>
      </c>
      <c r="G33" s="212">
        <f t="shared" si="16"/>
        <v>375365.52</v>
      </c>
      <c r="H33" s="212">
        <f t="shared" si="17"/>
        <v>145975.48000000001</v>
      </c>
      <c r="I33" s="212">
        <f t="shared" si="18"/>
        <v>187682.75999999998</v>
      </c>
      <c r="J33" s="212">
        <f t="shared" si="19"/>
        <v>187682.75999999998</v>
      </c>
      <c r="K33" s="212">
        <f t="shared" si="7"/>
        <v>521341</v>
      </c>
      <c r="L33" s="212">
        <f t="shared" si="20"/>
        <v>187682.75999999998</v>
      </c>
      <c r="M33" s="212">
        <f t="shared" si="21"/>
        <v>187682.75999999998</v>
      </c>
      <c r="N33" s="212">
        <f t="shared" si="22"/>
        <v>187682.75999999998</v>
      </c>
      <c r="O33" s="212">
        <f t="shared" si="8"/>
        <v>563048.27999999991</v>
      </c>
      <c r="P33" s="212">
        <f t="shared" si="9"/>
        <v>208536.40000000002</v>
      </c>
      <c r="Q33" s="212">
        <f t="shared" si="10"/>
        <v>208536.40000000002</v>
      </c>
      <c r="R33" s="212">
        <f t="shared" si="11"/>
        <v>208536.40000000002</v>
      </c>
      <c r="S33" s="212">
        <f t="shared" si="12"/>
        <v>625609.20000000007</v>
      </c>
      <c r="T33" s="147">
        <f t="shared" si="6"/>
        <v>1876827.6</v>
      </c>
      <c r="U33" s="139"/>
      <c r="V33" s="137">
        <v>2085364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1133000</v>
      </c>
      <c r="D34" s="212">
        <f t="shared" si="13"/>
        <v>67980</v>
      </c>
      <c r="E34" s="212">
        <f t="shared" si="14"/>
        <v>67980</v>
      </c>
      <c r="F34" s="212">
        <f t="shared" si="15"/>
        <v>67980</v>
      </c>
      <c r="G34" s="212">
        <f t="shared" si="16"/>
        <v>203940</v>
      </c>
      <c r="H34" s="212">
        <f t="shared" si="17"/>
        <v>79310.000000000015</v>
      </c>
      <c r="I34" s="212">
        <f t="shared" si="18"/>
        <v>101970</v>
      </c>
      <c r="J34" s="212">
        <f t="shared" si="19"/>
        <v>101970</v>
      </c>
      <c r="K34" s="212">
        <f t="shared" si="7"/>
        <v>283250</v>
      </c>
      <c r="L34" s="212">
        <f t="shared" si="20"/>
        <v>101970</v>
      </c>
      <c r="M34" s="212">
        <f t="shared" si="21"/>
        <v>101970</v>
      </c>
      <c r="N34" s="212">
        <f t="shared" si="22"/>
        <v>101970</v>
      </c>
      <c r="O34" s="212">
        <f t="shared" si="8"/>
        <v>305910</v>
      </c>
      <c r="P34" s="212">
        <f t="shared" si="9"/>
        <v>113300</v>
      </c>
      <c r="Q34" s="212">
        <f t="shared" si="10"/>
        <v>113300</v>
      </c>
      <c r="R34" s="212">
        <f t="shared" si="11"/>
        <v>113300</v>
      </c>
      <c r="S34" s="212">
        <f t="shared" si="12"/>
        <v>339900</v>
      </c>
      <c r="T34" s="147">
        <f t="shared" si="6"/>
        <v>1019700</v>
      </c>
      <c r="V34" s="137">
        <v>1133000</v>
      </c>
    </row>
    <row r="35" spans="1:30" ht="33" customHeight="1" x14ac:dyDescent="0.25">
      <c r="A35" s="41" t="s">
        <v>286</v>
      </c>
      <c r="B35" s="120" t="s">
        <v>287</v>
      </c>
      <c r="C35" s="212">
        <v>1147840</v>
      </c>
      <c r="D35" s="212">
        <f t="shared" si="13"/>
        <v>68870.399999999994</v>
      </c>
      <c r="E35" s="212">
        <f t="shared" si="14"/>
        <v>68870.399999999994</v>
      </c>
      <c r="F35" s="212">
        <f t="shared" si="15"/>
        <v>68870.399999999994</v>
      </c>
      <c r="G35" s="212">
        <f t="shared" si="16"/>
        <v>206611.19999999998</v>
      </c>
      <c r="H35" s="212">
        <f t="shared" si="17"/>
        <v>80348.800000000003</v>
      </c>
      <c r="I35" s="212">
        <f t="shared" si="18"/>
        <v>103305.59999999999</v>
      </c>
      <c r="J35" s="212">
        <f t="shared" si="19"/>
        <v>103305.59999999999</v>
      </c>
      <c r="K35" s="212">
        <f t="shared" si="7"/>
        <v>286960</v>
      </c>
      <c r="L35" s="212">
        <f t="shared" si="20"/>
        <v>103305.59999999999</v>
      </c>
      <c r="M35" s="212">
        <f t="shared" si="21"/>
        <v>103305.59999999999</v>
      </c>
      <c r="N35" s="212">
        <f t="shared" si="22"/>
        <v>103305.59999999999</v>
      </c>
      <c r="O35" s="212">
        <f t="shared" si="8"/>
        <v>309916.79999999999</v>
      </c>
      <c r="P35" s="212">
        <f t="shared" si="9"/>
        <v>114784</v>
      </c>
      <c r="Q35" s="212">
        <f t="shared" si="10"/>
        <v>114784</v>
      </c>
      <c r="R35" s="212">
        <f t="shared" si="11"/>
        <v>114784</v>
      </c>
      <c r="S35" s="212">
        <f t="shared" si="12"/>
        <v>344352</v>
      </c>
      <c r="T35" s="147"/>
      <c r="V35" s="137">
        <v>1147840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1419931</v>
      </c>
      <c r="D36" s="212">
        <f t="shared" si="13"/>
        <v>85195.86</v>
      </c>
      <c r="E36" s="212">
        <f t="shared" si="14"/>
        <v>85195.86</v>
      </c>
      <c r="F36" s="212">
        <f t="shared" si="15"/>
        <v>85195.86</v>
      </c>
      <c r="G36" s="212">
        <f t="shared" si="16"/>
        <v>255587.58000000002</v>
      </c>
      <c r="H36" s="212">
        <f t="shared" si="17"/>
        <v>99395.170000000013</v>
      </c>
      <c r="I36" s="212">
        <f t="shared" si="18"/>
        <v>127793.79</v>
      </c>
      <c r="J36" s="212">
        <f t="shared" si="19"/>
        <v>127793.79</v>
      </c>
      <c r="K36" s="212">
        <f t="shared" si="7"/>
        <v>354982.75</v>
      </c>
      <c r="L36" s="212">
        <f t="shared" si="20"/>
        <v>127793.79</v>
      </c>
      <c r="M36" s="212">
        <f t="shared" si="21"/>
        <v>127793.79</v>
      </c>
      <c r="N36" s="212">
        <f t="shared" si="22"/>
        <v>127793.79</v>
      </c>
      <c r="O36" s="212">
        <f t="shared" si="8"/>
        <v>383381.37</v>
      </c>
      <c r="P36" s="212">
        <f t="shared" si="9"/>
        <v>141993.1</v>
      </c>
      <c r="Q36" s="212">
        <f t="shared" si="10"/>
        <v>141993.1</v>
      </c>
      <c r="R36" s="212">
        <f t="shared" si="11"/>
        <v>141993.1</v>
      </c>
      <c r="S36" s="212">
        <f t="shared" si="12"/>
        <v>425979.30000000005</v>
      </c>
      <c r="T36" s="147">
        <f t="shared" si="6"/>
        <v>1277937.9000000001</v>
      </c>
      <c r="U36" s="139"/>
      <c r="V36" s="137">
        <v>1419931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1867811</v>
      </c>
      <c r="D37" s="169">
        <f t="shared" si="13"/>
        <v>112068.65999999999</v>
      </c>
      <c r="E37" s="169">
        <f t="shared" si="14"/>
        <v>112068.65999999999</v>
      </c>
      <c r="F37" s="169">
        <f t="shared" si="15"/>
        <v>112068.65999999999</v>
      </c>
      <c r="G37" s="169">
        <f t="shared" si="16"/>
        <v>336205.98</v>
      </c>
      <c r="H37" s="169">
        <f t="shared" si="17"/>
        <v>130746.77000000002</v>
      </c>
      <c r="I37" s="169">
        <f t="shared" si="18"/>
        <v>168102.99</v>
      </c>
      <c r="J37" s="169">
        <f t="shared" si="19"/>
        <v>168102.99</v>
      </c>
      <c r="K37" s="169">
        <f t="shared" si="7"/>
        <v>466952.75</v>
      </c>
      <c r="L37" s="169">
        <f t="shared" si="20"/>
        <v>168102.99</v>
      </c>
      <c r="M37" s="169">
        <f t="shared" si="21"/>
        <v>168102.99</v>
      </c>
      <c r="N37" s="169">
        <f t="shared" si="22"/>
        <v>168102.99</v>
      </c>
      <c r="O37" s="169">
        <f t="shared" si="8"/>
        <v>504308.97</v>
      </c>
      <c r="P37" s="169">
        <f t="shared" si="9"/>
        <v>186781.1</v>
      </c>
      <c r="Q37" s="169">
        <f t="shared" si="10"/>
        <v>186781.1</v>
      </c>
      <c r="R37" s="169">
        <f t="shared" si="11"/>
        <v>186781.1</v>
      </c>
      <c r="S37" s="169">
        <f t="shared" si="12"/>
        <v>560343.30000000005</v>
      </c>
      <c r="T37" s="147">
        <f t="shared" si="6"/>
        <v>1681029.9000000001</v>
      </c>
      <c r="V37" s="137">
        <v>1867811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8235</v>
      </c>
      <c r="D38" s="212">
        <f t="shared" si="13"/>
        <v>494.09999999999997</v>
      </c>
      <c r="E38" s="212">
        <f t="shared" si="14"/>
        <v>494.09999999999997</v>
      </c>
      <c r="F38" s="212">
        <f t="shared" si="15"/>
        <v>494.09999999999997</v>
      </c>
      <c r="G38" s="212">
        <f t="shared" si="16"/>
        <v>1482.3</v>
      </c>
      <c r="H38" s="212">
        <f t="shared" si="17"/>
        <v>576.45000000000005</v>
      </c>
      <c r="I38" s="212">
        <f t="shared" si="18"/>
        <v>741.15</v>
      </c>
      <c r="J38" s="212">
        <f t="shared" si="19"/>
        <v>741.15</v>
      </c>
      <c r="K38" s="212">
        <f t="shared" si="7"/>
        <v>2058.75</v>
      </c>
      <c r="L38" s="212">
        <f t="shared" si="20"/>
        <v>741.15</v>
      </c>
      <c r="M38" s="212">
        <f t="shared" si="21"/>
        <v>741.15</v>
      </c>
      <c r="N38" s="212">
        <f t="shared" si="22"/>
        <v>741.15</v>
      </c>
      <c r="O38" s="212">
        <f t="shared" si="8"/>
        <v>2223.4499999999998</v>
      </c>
      <c r="P38" s="212">
        <f t="shared" si="9"/>
        <v>823.5</v>
      </c>
      <c r="Q38" s="212">
        <f t="shared" si="10"/>
        <v>823.5</v>
      </c>
      <c r="R38" s="212">
        <f t="shared" si="11"/>
        <v>823.5</v>
      </c>
      <c r="S38" s="212">
        <f t="shared" si="12"/>
        <v>2470.5</v>
      </c>
      <c r="T38" s="147">
        <f t="shared" si="6"/>
        <v>7411.4999999999991</v>
      </c>
      <c r="U38" s="139"/>
      <c r="V38" s="137">
        <v>8235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898690</v>
      </c>
      <c r="D39" s="212">
        <f t="shared" si="13"/>
        <v>53921.4</v>
      </c>
      <c r="E39" s="212">
        <f t="shared" si="14"/>
        <v>53921.4</v>
      </c>
      <c r="F39" s="212">
        <f t="shared" si="15"/>
        <v>53921.4</v>
      </c>
      <c r="G39" s="212">
        <f t="shared" si="16"/>
        <v>161764.20000000001</v>
      </c>
      <c r="H39" s="212">
        <f t="shared" si="17"/>
        <v>62908.3</v>
      </c>
      <c r="I39" s="212">
        <f t="shared" si="18"/>
        <v>80882.099999999991</v>
      </c>
      <c r="J39" s="212">
        <f t="shared" si="19"/>
        <v>80882.099999999991</v>
      </c>
      <c r="K39" s="212">
        <f t="shared" si="7"/>
        <v>224672.5</v>
      </c>
      <c r="L39" s="212">
        <f t="shared" si="20"/>
        <v>80882.099999999991</v>
      </c>
      <c r="M39" s="212">
        <f t="shared" si="21"/>
        <v>80882.099999999991</v>
      </c>
      <c r="N39" s="212">
        <f t="shared" si="22"/>
        <v>80882.099999999991</v>
      </c>
      <c r="O39" s="212">
        <f t="shared" si="8"/>
        <v>242646.3</v>
      </c>
      <c r="P39" s="212">
        <f t="shared" si="9"/>
        <v>89869</v>
      </c>
      <c r="Q39" s="212">
        <f t="shared" si="10"/>
        <v>89869</v>
      </c>
      <c r="R39" s="212">
        <f t="shared" si="11"/>
        <v>89869</v>
      </c>
      <c r="S39" s="212">
        <f t="shared" si="12"/>
        <v>269607</v>
      </c>
      <c r="T39" s="147">
        <f t="shared" si="6"/>
        <v>808820.99999999988</v>
      </c>
      <c r="U39" s="139"/>
      <c r="V39" s="137">
        <v>898690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960886</v>
      </c>
      <c r="D40" s="212">
        <f t="shared" si="13"/>
        <v>57653.159999999996</v>
      </c>
      <c r="E40" s="212">
        <f t="shared" si="14"/>
        <v>57653.159999999996</v>
      </c>
      <c r="F40" s="212">
        <f t="shared" si="15"/>
        <v>57653.159999999996</v>
      </c>
      <c r="G40" s="212">
        <f t="shared" si="16"/>
        <v>172959.47999999998</v>
      </c>
      <c r="H40" s="212">
        <f t="shared" si="17"/>
        <v>67262.02</v>
      </c>
      <c r="I40" s="212">
        <f t="shared" si="18"/>
        <v>86479.739999999991</v>
      </c>
      <c r="J40" s="212">
        <f t="shared" si="19"/>
        <v>86479.739999999991</v>
      </c>
      <c r="K40" s="212">
        <f t="shared" si="7"/>
        <v>240221.5</v>
      </c>
      <c r="L40" s="212">
        <f t="shared" si="20"/>
        <v>86479.739999999991</v>
      </c>
      <c r="M40" s="212">
        <f t="shared" si="21"/>
        <v>86479.739999999991</v>
      </c>
      <c r="N40" s="212">
        <f t="shared" si="22"/>
        <v>86479.739999999991</v>
      </c>
      <c r="O40" s="212">
        <f t="shared" si="8"/>
        <v>259439.21999999997</v>
      </c>
      <c r="P40" s="212">
        <f t="shared" si="9"/>
        <v>96088.6</v>
      </c>
      <c r="Q40" s="212">
        <f t="shared" si="10"/>
        <v>96088.6</v>
      </c>
      <c r="R40" s="212">
        <f t="shared" si="11"/>
        <v>96088.6</v>
      </c>
      <c r="S40" s="212">
        <f t="shared" si="12"/>
        <v>288265.80000000005</v>
      </c>
      <c r="T40" s="147">
        <f t="shared" si="6"/>
        <v>864797.39999999991</v>
      </c>
      <c r="V40" s="137">
        <v>960886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4130583</v>
      </c>
      <c r="D42" s="169">
        <f t="shared" si="13"/>
        <v>247834.97999999998</v>
      </c>
      <c r="E42" s="169">
        <f t="shared" si="14"/>
        <v>247834.97999999998</v>
      </c>
      <c r="F42" s="169">
        <f t="shared" si="15"/>
        <v>247834.97999999998</v>
      </c>
      <c r="G42" s="169">
        <f t="shared" si="16"/>
        <v>743504.94</v>
      </c>
      <c r="H42" s="169">
        <f t="shared" si="17"/>
        <v>289140.81000000006</v>
      </c>
      <c r="I42" s="169">
        <f t="shared" si="18"/>
        <v>371752.47</v>
      </c>
      <c r="J42" s="169">
        <f t="shared" si="19"/>
        <v>371752.47</v>
      </c>
      <c r="K42" s="169">
        <f t="shared" si="7"/>
        <v>1032645.75</v>
      </c>
      <c r="L42" s="169">
        <f t="shared" si="20"/>
        <v>371752.47</v>
      </c>
      <c r="M42" s="169">
        <f t="shared" si="21"/>
        <v>371752.47</v>
      </c>
      <c r="N42" s="169">
        <f t="shared" si="22"/>
        <v>371752.47</v>
      </c>
      <c r="O42" s="169">
        <f t="shared" si="8"/>
        <v>1115257.4099999999</v>
      </c>
      <c r="P42" s="169">
        <f t="shared" si="9"/>
        <v>413058.30000000005</v>
      </c>
      <c r="Q42" s="169">
        <f t="shared" si="10"/>
        <v>413058.30000000005</v>
      </c>
      <c r="R42" s="169">
        <f t="shared" si="11"/>
        <v>413058.30000000005</v>
      </c>
      <c r="S42" s="169">
        <f t="shared" si="12"/>
        <v>1239174.9000000001</v>
      </c>
      <c r="T42" s="147">
        <f t="shared" si="6"/>
        <v>3717524.6999999993</v>
      </c>
      <c r="V42" s="137">
        <v>4130582</v>
      </c>
    </row>
    <row r="43" spans="1:30" ht="33" customHeight="1" x14ac:dyDescent="0.25">
      <c r="A43" s="54" t="s">
        <v>62</v>
      </c>
      <c r="B43" s="119" t="s">
        <v>63</v>
      </c>
      <c r="C43" s="212">
        <v>52174</v>
      </c>
      <c r="D43" s="212">
        <f t="shared" si="13"/>
        <v>3130.44</v>
      </c>
      <c r="E43" s="212">
        <f t="shared" si="14"/>
        <v>3130.44</v>
      </c>
      <c r="F43" s="212">
        <f t="shared" si="15"/>
        <v>3130.44</v>
      </c>
      <c r="G43" s="212">
        <f t="shared" si="16"/>
        <v>9391.32</v>
      </c>
      <c r="H43" s="212">
        <f t="shared" si="17"/>
        <v>3652.1800000000003</v>
      </c>
      <c r="I43" s="212">
        <f t="shared" si="18"/>
        <v>4695.66</v>
      </c>
      <c r="J43" s="212">
        <f t="shared" si="19"/>
        <v>4695.66</v>
      </c>
      <c r="K43" s="212">
        <f t="shared" si="7"/>
        <v>13043.5</v>
      </c>
      <c r="L43" s="212">
        <f t="shared" si="20"/>
        <v>4695.66</v>
      </c>
      <c r="M43" s="212">
        <f t="shared" si="21"/>
        <v>4695.66</v>
      </c>
      <c r="N43" s="212">
        <f t="shared" si="22"/>
        <v>4695.66</v>
      </c>
      <c r="O43" s="212">
        <f t="shared" si="8"/>
        <v>14086.98</v>
      </c>
      <c r="P43" s="212">
        <f t="shared" si="9"/>
        <v>5217.4000000000005</v>
      </c>
      <c r="Q43" s="212">
        <f t="shared" si="10"/>
        <v>5217.4000000000005</v>
      </c>
      <c r="R43" s="212">
        <f t="shared" si="11"/>
        <v>5217.4000000000005</v>
      </c>
      <c r="S43" s="212">
        <f t="shared" si="12"/>
        <v>15652.2</v>
      </c>
      <c r="T43" s="147">
        <f t="shared" si="6"/>
        <v>46956.600000000006</v>
      </c>
      <c r="V43" s="137">
        <v>52174</v>
      </c>
    </row>
    <row r="44" spans="1:30" ht="33" customHeight="1" x14ac:dyDescent="0.25">
      <c r="A44" s="41">
        <v>45921</v>
      </c>
      <c r="B44" s="119" t="s">
        <v>64</v>
      </c>
      <c r="C44" s="212">
        <v>4069333</v>
      </c>
      <c r="D44" s="212">
        <f t="shared" si="13"/>
        <v>244159.97999999998</v>
      </c>
      <c r="E44" s="212">
        <f t="shared" si="14"/>
        <v>244159.97999999998</v>
      </c>
      <c r="F44" s="212">
        <f t="shared" si="15"/>
        <v>244159.97999999998</v>
      </c>
      <c r="G44" s="212">
        <f t="shared" si="16"/>
        <v>732479.94</v>
      </c>
      <c r="H44" s="212">
        <f t="shared" si="17"/>
        <v>284853.31000000006</v>
      </c>
      <c r="I44" s="212">
        <f t="shared" si="18"/>
        <v>366239.97</v>
      </c>
      <c r="J44" s="212">
        <f t="shared" si="19"/>
        <v>366239.97</v>
      </c>
      <c r="K44" s="212">
        <f t="shared" si="7"/>
        <v>1017333.25</v>
      </c>
      <c r="L44" s="212">
        <f t="shared" si="20"/>
        <v>366239.97</v>
      </c>
      <c r="M44" s="212">
        <f t="shared" si="21"/>
        <v>366239.97</v>
      </c>
      <c r="N44" s="212">
        <f t="shared" si="22"/>
        <v>366239.97</v>
      </c>
      <c r="O44" s="212">
        <f t="shared" si="8"/>
        <v>1098719.9099999999</v>
      </c>
      <c r="P44" s="212">
        <f t="shared" si="9"/>
        <v>406933.30000000005</v>
      </c>
      <c r="Q44" s="212">
        <f t="shared" si="10"/>
        <v>406933.30000000005</v>
      </c>
      <c r="R44" s="212">
        <f t="shared" si="11"/>
        <v>406933.30000000005</v>
      </c>
      <c r="S44" s="212">
        <f t="shared" si="12"/>
        <v>1220799.9000000001</v>
      </c>
      <c r="T44" s="147">
        <f t="shared" si="6"/>
        <v>3662399.6999999993</v>
      </c>
      <c r="V44" s="137">
        <v>4069333</v>
      </c>
    </row>
    <row r="45" spans="1:30" ht="33" customHeight="1" x14ac:dyDescent="0.25">
      <c r="A45" s="41">
        <v>45994</v>
      </c>
      <c r="B45" s="119" t="s">
        <v>65</v>
      </c>
      <c r="C45" s="212">
        <v>9076</v>
      </c>
      <c r="D45" s="212">
        <f t="shared" si="13"/>
        <v>544.55999999999995</v>
      </c>
      <c r="E45" s="212">
        <f t="shared" si="14"/>
        <v>544.55999999999995</v>
      </c>
      <c r="F45" s="212">
        <f t="shared" si="15"/>
        <v>544.55999999999995</v>
      </c>
      <c r="G45" s="212">
        <f t="shared" si="16"/>
        <v>1633.6799999999998</v>
      </c>
      <c r="H45" s="212">
        <f t="shared" si="17"/>
        <v>635.32000000000005</v>
      </c>
      <c r="I45" s="212">
        <f t="shared" si="18"/>
        <v>816.83999999999992</v>
      </c>
      <c r="J45" s="212">
        <f t="shared" si="19"/>
        <v>816.83999999999992</v>
      </c>
      <c r="K45" s="212">
        <f t="shared" si="7"/>
        <v>2269</v>
      </c>
      <c r="L45" s="212">
        <f t="shared" si="20"/>
        <v>816.83999999999992</v>
      </c>
      <c r="M45" s="212">
        <f t="shared" si="21"/>
        <v>816.83999999999992</v>
      </c>
      <c r="N45" s="212">
        <f t="shared" si="22"/>
        <v>816.83999999999992</v>
      </c>
      <c r="O45" s="212">
        <f t="shared" si="8"/>
        <v>2450.5199999999995</v>
      </c>
      <c r="P45" s="212">
        <f t="shared" si="9"/>
        <v>907.6</v>
      </c>
      <c r="Q45" s="212">
        <f t="shared" si="10"/>
        <v>907.6</v>
      </c>
      <c r="R45" s="212">
        <f t="shared" si="11"/>
        <v>907.6</v>
      </c>
      <c r="S45" s="212">
        <f t="shared" si="12"/>
        <v>2722.8</v>
      </c>
      <c r="T45" s="147">
        <f t="shared" si="6"/>
        <v>8168.4000000000015</v>
      </c>
      <c r="V45" s="137">
        <v>9076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111028537</v>
      </c>
      <c r="D47" s="168">
        <f t="shared" si="13"/>
        <v>6661712.2199999997</v>
      </c>
      <c r="E47" s="168">
        <f t="shared" si="14"/>
        <v>6661712.2199999997</v>
      </c>
      <c r="F47" s="168">
        <f t="shared" si="15"/>
        <v>6661712.2199999997</v>
      </c>
      <c r="G47" s="168">
        <f t="shared" si="16"/>
        <v>19985136.66</v>
      </c>
      <c r="H47" s="168">
        <f t="shared" si="17"/>
        <v>7771997.5900000008</v>
      </c>
      <c r="I47" s="168">
        <f t="shared" si="18"/>
        <v>9992568.3300000001</v>
      </c>
      <c r="J47" s="168">
        <f t="shared" si="19"/>
        <v>9992568.3300000001</v>
      </c>
      <c r="K47" s="168">
        <f t="shared" si="7"/>
        <v>27757134.25</v>
      </c>
      <c r="L47" s="168">
        <f t="shared" si="20"/>
        <v>9992568.3300000001</v>
      </c>
      <c r="M47" s="168">
        <f t="shared" si="21"/>
        <v>9992568.3300000001</v>
      </c>
      <c r="N47" s="168">
        <f t="shared" si="22"/>
        <v>9992568.3300000001</v>
      </c>
      <c r="O47" s="168">
        <f t="shared" si="8"/>
        <v>29977704.990000002</v>
      </c>
      <c r="P47" s="168">
        <f t="shared" si="9"/>
        <v>11102853.700000001</v>
      </c>
      <c r="Q47" s="168">
        <f t="shared" si="10"/>
        <v>11102853.700000001</v>
      </c>
      <c r="R47" s="168">
        <f t="shared" si="11"/>
        <v>11102853.700000001</v>
      </c>
      <c r="S47" s="168">
        <f t="shared" si="12"/>
        <v>33308561.100000001</v>
      </c>
      <c r="T47" s="147">
        <f t="shared" si="6"/>
        <v>99925683.299999997</v>
      </c>
      <c r="V47" s="137">
        <v>111028537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56807787</v>
      </c>
      <c r="D49" s="167">
        <f t="shared" si="13"/>
        <v>3408467.2199999997</v>
      </c>
      <c r="E49" s="167">
        <f t="shared" si="14"/>
        <v>3408467.2199999997</v>
      </c>
      <c r="F49" s="167">
        <f t="shared" si="15"/>
        <v>3408467.2199999997</v>
      </c>
      <c r="G49" s="167">
        <f t="shared" si="16"/>
        <v>10225401.66</v>
      </c>
      <c r="H49" s="167">
        <f t="shared" si="17"/>
        <v>3976545.0900000003</v>
      </c>
      <c r="I49" s="167">
        <f t="shared" si="18"/>
        <v>5112700.83</v>
      </c>
      <c r="J49" s="167">
        <f t="shared" si="19"/>
        <v>5112700.83</v>
      </c>
      <c r="K49" s="167">
        <f t="shared" si="7"/>
        <v>14201946.75</v>
      </c>
      <c r="L49" s="167">
        <f t="shared" si="20"/>
        <v>5112700.83</v>
      </c>
      <c r="M49" s="167">
        <f t="shared" si="21"/>
        <v>5112700.83</v>
      </c>
      <c r="N49" s="167">
        <f t="shared" si="22"/>
        <v>5112700.83</v>
      </c>
      <c r="O49" s="167">
        <f t="shared" si="8"/>
        <v>15338102.49</v>
      </c>
      <c r="P49" s="167">
        <f t="shared" si="9"/>
        <v>5680778.7000000002</v>
      </c>
      <c r="Q49" s="167">
        <f t="shared" si="10"/>
        <v>5680778.7000000002</v>
      </c>
      <c r="R49" s="167">
        <f t="shared" si="11"/>
        <v>5680778.7000000002</v>
      </c>
      <c r="S49" s="167">
        <f t="shared" si="12"/>
        <v>17042336.100000001</v>
      </c>
      <c r="T49" s="147">
        <f t="shared" si="6"/>
        <v>51127008.299999997</v>
      </c>
      <c r="V49" s="137">
        <v>56807786</v>
      </c>
    </row>
    <row r="50" spans="1:30" ht="33" customHeight="1" x14ac:dyDescent="0.25">
      <c r="A50" s="55" t="s">
        <v>130</v>
      </c>
      <c r="B50" s="120" t="s">
        <v>124</v>
      </c>
      <c r="C50" s="212">
        <v>2567928</v>
      </c>
      <c r="D50" s="212">
        <f t="shared" si="13"/>
        <v>154075.68</v>
      </c>
      <c r="E50" s="212">
        <f t="shared" si="14"/>
        <v>154075.68</v>
      </c>
      <c r="F50" s="212">
        <f t="shared" si="15"/>
        <v>154075.68</v>
      </c>
      <c r="G50" s="212">
        <f t="shared" si="16"/>
        <v>462227.04</v>
      </c>
      <c r="H50" s="212">
        <f t="shared" si="17"/>
        <v>179754.96000000002</v>
      </c>
      <c r="I50" s="212">
        <f t="shared" si="18"/>
        <v>231113.52</v>
      </c>
      <c r="J50" s="212">
        <f t="shared" si="19"/>
        <v>231113.52</v>
      </c>
      <c r="K50" s="212">
        <f t="shared" si="7"/>
        <v>641982</v>
      </c>
      <c r="L50" s="212">
        <f t="shared" si="20"/>
        <v>231113.52</v>
      </c>
      <c r="M50" s="212">
        <f t="shared" si="21"/>
        <v>231113.52</v>
      </c>
      <c r="N50" s="212">
        <f t="shared" si="22"/>
        <v>231113.52</v>
      </c>
      <c r="O50" s="212">
        <f t="shared" si="8"/>
        <v>693340.55999999994</v>
      </c>
      <c r="P50" s="212">
        <f t="shared" si="9"/>
        <v>256792.80000000002</v>
      </c>
      <c r="Q50" s="212">
        <f t="shared" si="10"/>
        <v>256792.80000000002</v>
      </c>
      <c r="R50" s="212">
        <f t="shared" si="11"/>
        <v>256792.80000000002</v>
      </c>
      <c r="S50" s="212">
        <f t="shared" si="12"/>
        <v>770378.4</v>
      </c>
      <c r="T50" s="147">
        <f t="shared" si="6"/>
        <v>2311135.2000000002</v>
      </c>
      <c r="V50" s="137">
        <v>2567928</v>
      </c>
    </row>
    <row r="51" spans="1:30" ht="47.25" x14ac:dyDescent="0.25">
      <c r="A51" s="41" t="s">
        <v>133</v>
      </c>
      <c r="B51" s="117" t="s">
        <v>125</v>
      </c>
      <c r="C51" s="212">
        <v>1126875</v>
      </c>
      <c r="D51" s="212">
        <f t="shared" si="13"/>
        <v>67612.5</v>
      </c>
      <c r="E51" s="212">
        <f t="shared" si="14"/>
        <v>67612.5</v>
      </c>
      <c r="F51" s="212">
        <f t="shared" si="15"/>
        <v>67612.5</v>
      </c>
      <c r="G51" s="212">
        <f t="shared" si="16"/>
        <v>202837.5</v>
      </c>
      <c r="H51" s="212">
        <f t="shared" si="17"/>
        <v>78881.250000000015</v>
      </c>
      <c r="I51" s="212">
        <f t="shared" si="18"/>
        <v>101418.75</v>
      </c>
      <c r="J51" s="212">
        <f t="shared" si="19"/>
        <v>101418.75</v>
      </c>
      <c r="K51" s="212">
        <f t="shared" si="7"/>
        <v>281718.75</v>
      </c>
      <c r="L51" s="212">
        <f t="shared" si="20"/>
        <v>101418.75</v>
      </c>
      <c r="M51" s="212">
        <f t="shared" si="21"/>
        <v>101418.75</v>
      </c>
      <c r="N51" s="212">
        <f t="shared" si="22"/>
        <v>101418.75</v>
      </c>
      <c r="O51" s="212">
        <f t="shared" si="8"/>
        <v>304256.25</v>
      </c>
      <c r="P51" s="212">
        <f t="shared" si="9"/>
        <v>112687.5</v>
      </c>
      <c r="Q51" s="212">
        <f t="shared" si="10"/>
        <v>112687.5</v>
      </c>
      <c r="R51" s="212">
        <f t="shared" si="11"/>
        <v>112687.5</v>
      </c>
      <c r="S51" s="212">
        <f t="shared" si="12"/>
        <v>338062.5</v>
      </c>
      <c r="T51" s="147">
        <f t="shared" si="6"/>
        <v>1014187.5</v>
      </c>
      <c r="V51" s="137">
        <v>1126875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32436085</v>
      </c>
      <c r="D53" s="212">
        <f t="shared" si="13"/>
        <v>1946165.0999999999</v>
      </c>
      <c r="E53" s="212">
        <f t="shared" si="14"/>
        <v>1946165.0999999999</v>
      </c>
      <c r="F53" s="212">
        <f t="shared" si="15"/>
        <v>1946165.0999999999</v>
      </c>
      <c r="G53" s="212">
        <f t="shared" si="16"/>
        <v>5838495.2999999998</v>
      </c>
      <c r="H53" s="212">
        <f t="shared" si="17"/>
        <v>2270525.9500000002</v>
      </c>
      <c r="I53" s="212">
        <f t="shared" si="18"/>
        <v>2919247.65</v>
      </c>
      <c r="J53" s="212">
        <f t="shared" si="19"/>
        <v>2919247.65</v>
      </c>
      <c r="K53" s="212">
        <f t="shared" si="7"/>
        <v>8109021.25</v>
      </c>
      <c r="L53" s="212">
        <f t="shared" si="20"/>
        <v>2919247.65</v>
      </c>
      <c r="M53" s="212">
        <f t="shared" si="21"/>
        <v>2919247.65</v>
      </c>
      <c r="N53" s="212">
        <f t="shared" si="22"/>
        <v>2919247.65</v>
      </c>
      <c r="O53" s="212">
        <f t="shared" si="8"/>
        <v>8757742.9499999993</v>
      </c>
      <c r="P53" s="212">
        <f t="shared" si="9"/>
        <v>3243608.5</v>
      </c>
      <c r="Q53" s="212">
        <f t="shared" si="10"/>
        <v>3243608.5</v>
      </c>
      <c r="R53" s="212">
        <f t="shared" si="11"/>
        <v>3243608.5</v>
      </c>
      <c r="S53" s="212">
        <f t="shared" si="12"/>
        <v>9730825.5</v>
      </c>
      <c r="T53" s="147">
        <f t="shared" si="6"/>
        <v>29192476.499999996</v>
      </c>
      <c r="V53" s="137">
        <v>32436085</v>
      </c>
    </row>
    <row r="54" spans="1:30" ht="33" customHeight="1" x14ac:dyDescent="0.25">
      <c r="A54" s="55" t="s">
        <v>17</v>
      </c>
      <c r="B54" s="120" t="s">
        <v>128</v>
      </c>
      <c r="C54" s="212">
        <v>20676899</v>
      </c>
      <c r="D54" s="212">
        <f t="shared" si="13"/>
        <v>1240613.94</v>
      </c>
      <c r="E54" s="212">
        <f t="shared" si="14"/>
        <v>1240613.94</v>
      </c>
      <c r="F54" s="212">
        <f t="shared" si="15"/>
        <v>1240613.94</v>
      </c>
      <c r="G54" s="212">
        <f t="shared" si="16"/>
        <v>3721841.82</v>
      </c>
      <c r="H54" s="212">
        <f t="shared" si="17"/>
        <v>1447382.9300000002</v>
      </c>
      <c r="I54" s="212">
        <f t="shared" si="18"/>
        <v>1860920.91</v>
      </c>
      <c r="J54" s="212">
        <f t="shared" si="19"/>
        <v>1860920.91</v>
      </c>
      <c r="K54" s="212">
        <f t="shared" si="7"/>
        <v>5169224.75</v>
      </c>
      <c r="L54" s="212">
        <f t="shared" si="20"/>
        <v>1860920.91</v>
      </c>
      <c r="M54" s="212">
        <f t="shared" si="21"/>
        <v>1860920.91</v>
      </c>
      <c r="N54" s="212">
        <f t="shared" si="22"/>
        <v>1860920.91</v>
      </c>
      <c r="O54" s="212">
        <f t="shared" si="8"/>
        <v>5582762.7299999995</v>
      </c>
      <c r="P54" s="212">
        <f t="shared" si="9"/>
        <v>2067689.9000000001</v>
      </c>
      <c r="Q54" s="212">
        <f t="shared" si="10"/>
        <v>2067689.9000000001</v>
      </c>
      <c r="R54" s="212">
        <f t="shared" si="11"/>
        <v>2067689.9000000001</v>
      </c>
      <c r="S54" s="212">
        <f t="shared" si="12"/>
        <v>6203069.7000000002</v>
      </c>
      <c r="T54" s="147">
        <f t="shared" si="6"/>
        <v>18609209.100000001</v>
      </c>
      <c r="V54" s="137">
        <v>20676899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3630239</v>
      </c>
      <c r="D56" s="167">
        <f t="shared" si="13"/>
        <v>217814.34</v>
      </c>
      <c r="E56" s="167">
        <f t="shared" si="14"/>
        <v>217814.34</v>
      </c>
      <c r="F56" s="167">
        <f t="shared" si="15"/>
        <v>217814.34</v>
      </c>
      <c r="G56" s="167">
        <f t="shared" si="16"/>
        <v>653443.02</v>
      </c>
      <c r="H56" s="167">
        <f t="shared" si="17"/>
        <v>254116.73</v>
      </c>
      <c r="I56" s="167">
        <f t="shared" si="18"/>
        <v>326721.51</v>
      </c>
      <c r="J56" s="167">
        <f t="shared" si="19"/>
        <v>326721.51</v>
      </c>
      <c r="K56" s="167">
        <f t="shared" si="7"/>
        <v>907559.75</v>
      </c>
      <c r="L56" s="167">
        <f t="shared" si="20"/>
        <v>326721.51</v>
      </c>
      <c r="M56" s="167">
        <f t="shared" si="21"/>
        <v>326721.51</v>
      </c>
      <c r="N56" s="167">
        <f t="shared" si="22"/>
        <v>326721.51</v>
      </c>
      <c r="O56" s="167">
        <f t="shared" si="8"/>
        <v>980164.53</v>
      </c>
      <c r="P56" s="167">
        <f t="shared" si="9"/>
        <v>363023.9</v>
      </c>
      <c r="Q56" s="167">
        <f t="shared" si="10"/>
        <v>363023.9</v>
      </c>
      <c r="R56" s="167">
        <f t="shared" si="11"/>
        <v>363023.9</v>
      </c>
      <c r="S56" s="167">
        <f t="shared" si="12"/>
        <v>1089071.7000000002</v>
      </c>
      <c r="T56" s="147">
        <f t="shared" si="6"/>
        <v>3267215.0999999996</v>
      </c>
      <c r="V56" s="137">
        <v>3630239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425577</v>
      </c>
      <c r="D57" s="213">
        <f t="shared" si="13"/>
        <v>25534.62</v>
      </c>
      <c r="E57" s="213">
        <f t="shared" si="14"/>
        <v>25534.62</v>
      </c>
      <c r="F57" s="213">
        <f t="shared" si="15"/>
        <v>25534.62</v>
      </c>
      <c r="G57" s="212">
        <f t="shared" si="16"/>
        <v>76603.86</v>
      </c>
      <c r="H57" s="212">
        <f t="shared" si="17"/>
        <v>29790.390000000003</v>
      </c>
      <c r="I57" s="212">
        <f t="shared" si="18"/>
        <v>38301.93</v>
      </c>
      <c r="J57" s="212">
        <f t="shared" si="19"/>
        <v>38301.93</v>
      </c>
      <c r="K57" s="212">
        <f t="shared" si="7"/>
        <v>106394.25</v>
      </c>
      <c r="L57" s="212">
        <f t="shared" si="20"/>
        <v>38301.93</v>
      </c>
      <c r="M57" s="212">
        <f t="shared" si="21"/>
        <v>38301.93</v>
      </c>
      <c r="N57" s="212">
        <f t="shared" si="22"/>
        <v>38301.93</v>
      </c>
      <c r="O57" s="212">
        <f t="shared" si="8"/>
        <v>114905.79000000001</v>
      </c>
      <c r="P57" s="212">
        <f t="shared" si="9"/>
        <v>42557.700000000004</v>
      </c>
      <c r="Q57" s="212">
        <f t="shared" si="10"/>
        <v>42557.700000000004</v>
      </c>
      <c r="R57" s="212">
        <f t="shared" si="11"/>
        <v>42557.700000000004</v>
      </c>
      <c r="S57" s="212">
        <f t="shared" si="12"/>
        <v>127673.1</v>
      </c>
      <c r="T57" s="147">
        <f t="shared" si="6"/>
        <v>383019.3</v>
      </c>
      <c r="U57" s="139"/>
      <c r="V57" s="137">
        <v>425577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799007</v>
      </c>
      <c r="D58" s="213">
        <f t="shared" si="13"/>
        <v>47940.42</v>
      </c>
      <c r="E58" s="213">
        <f t="shared" si="14"/>
        <v>47940.42</v>
      </c>
      <c r="F58" s="213">
        <f t="shared" si="15"/>
        <v>47940.42</v>
      </c>
      <c r="G58" s="212">
        <f t="shared" si="16"/>
        <v>143821.26</v>
      </c>
      <c r="H58" s="212">
        <f t="shared" si="17"/>
        <v>55930.490000000005</v>
      </c>
      <c r="I58" s="212">
        <f t="shared" si="18"/>
        <v>71910.62999999999</v>
      </c>
      <c r="J58" s="212">
        <f t="shared" si="19"/>
        <v>71910.62999999999</v>
      </c>
      <c r="K58" s="212">
        <f t="shared" si="7"/>
        <v>199751.75</v>
      </c>
      <c r="L58" s="212">
        <f t="shared" si="20"/>
        <v>71910.62999999999</v>
      </c>
      <c r="M58" s="212">
        <f t="shared" si="21"/>
        <v>71910.62999999999</v>
      </c>
      <c r="N58" s="212">
        <f t="shared" si="22"/>
        <v>71910.62999999999</v>
      </c>
      <c r="O58" s="212">
        <f t="shared" si="8"/>
        <v>215731.88999999996</v>
      </c>
      <c r="P58" s="212">
        <f t="shared" si="9"/>
        <v>79900.700000000012</v>
      </c>
      <c r="Q58" s="212">
        <f t="shared" si="10"/>
        <v>79900.700000000012</v>
      </c>
      <c r="R58" s="212">
        <f t="shared" si="11"/>
        <v>79900.700000000012</v>
      </c>
      <c r="S58" s="212">
        <f t="shared" si="12"/>
        <v>239702.10000000003</v>
      </c>
      <c r="T58" s="147">
        <f t="shared" si="6"/>
        <v>719106.3</v>
      </c>
      <c r="U58" s="139"/>
      <c r="V58" s="137">
        <v>799007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2404455</v>
      </c>
      <c r="D59" s="213">
        <f t="shared" si="13"/>
        <v>144267.29999999999</v>
      </c>
      <c r="E59" s="213">
        <f t="shared" si="14"/>
        <v>144267.29999999999</v>
      </c>
      <c r="F59" s="213">
        <f t="shared" si="15"/>
        <v>144267.29999999999</v>
      </c>
      <c r="G59" s="212">
        <f t="shared" si="16"/>
        <v>432801.89999999997</v>
      </c>
      <c r="H59" s="212">
        <f t="shared" si="17"/>
        <v>168311.85</v>
      </c>
      <c r="I59" s="212">
        <f t="shared" si="18"/>
        <v>216400.94999999998</v>
      </c>
      <c r="J59" s="212">
        <f t="shared" si="19"/>
        <v>216400.94999999998</v>
      </c>
      <c r="K59" s="212">
        <f t="shared" si="7"/>
        <v>601113.75</v>
      </c>
      <c r="L59" s="212">
        <f t="shared" si="20"/>
        <v>216400.94999999998</v>
      </c>
      <c r="M59" s="212">
        <f t="shared" si="21"/>
        <v>216400.94999999998</v>
      </c>
      <c r="N59" s="212">
        <f t="shared" si="22"/>
        <v>216400.94999999998</v>
      </c>
      <c r="O59" s="212">
        <f t="shared" si="8"/>
        <v>649202.85</v>
      </c>
      <c r="P59" s="212">
        <f t="shared" si="9"/>
        <v>240445.5</v>
      </c>
      <c r="Q59" s="212">
        <f t="shared" si="10"/>
        <v>240445.5</v>
      </c>
      <c r="R59" s="212">
        <f t="shared" si="11"/>
        <v>240445.5</v>
      </c>
      <c r="S59" s="212">
        <f t="shared" si="12"/>
        <v>721336.5</v>
      </c>
      <c r="T59" s="147">
        <f t="shared" si="6"/>
        <v>2164009.5</v>
      </c>
      <c r="V59" s="137">
        <v>2404455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11410355</v>
      </c>
      <c r="D61" s="167">
        <f t="shared" si="13"/>
        <v>684621.29999999993</v>
      </c>
      <c r="E61" s="167">
        <f t="shared" si="14"/>
        <v>684621.29999999993</v>
      </c>
      <c r="F61" s="167">
        <f t="shared" si="15"/>
        <v>684621.29999999993</v>
      </c>
      <c r="G61" s="167">
        <f t="shared" si="16"/>
        <v>2053863.9</v>
      </c>
      <c r="H61" s="167">
        <f t="shared" si="17"/>
        <v>798724.85000000009</v>
      </c>
      <c r="I61" s="167">
        <f t="shared" si="18"/>
        <v>1026931.95</v>
      </c>
      <c r="J61" s="167">
        <f t="shared" si="19"/>
        <v>1026931.95</v>
      </c>
      <c r="K61" s="167">
        <f t="shared" si="7"/>
        <v>2852588.75</v>
      </c>
      <c r="L61" s="167">
        <f t="shared" si="20"/>
        <v>1026931.95</v>
      </c>
      <c r="M61" s="167">
        <f t="shared" si="21"/>
        <v>1026931.95</v>
      </c>
      <c r="N61" s="167">
        <f t="shared" si="22"/>
        <v>1026931.95</v>
      </c>
      <c r="O61" s="167">
        <f t="shared" si="8"/>
        <v>3080795.8499999996</v>
      </c>
      <c r="P61" s="167">
        <f t="shared" si="9"/>
        <v>1141035.5</v>
      </c>
      <c r="Q61" s="167">
        <f t="shared" si="10"/>
        <v>1141035.5</v>
      </c>
      <c r="R61" s="167">
        <f t="shared" si="11"/>
        <v>1141035.5</v>
      </c>
      <c r="S61" s="167">
        <f t="shared" si="12"/>
        <v>3423106.5</v>
      </c>
      <c r="T61" s="147">
        <f t="shared" si="6"/>
        <v>10269319.5</v>
      </c>
      <c r="V61" s="137">
        <v>11230354</v>
      </c>
    </row>
    <row r="62" spans="1:30" ht="33" customHeight="1" x14ac:dyDescent="0.25">
      <c r="A62" s="41">
        <v>56102</v>
      </c>
      <c r="B62" s="117" t="s">
        <v>110</v>
      </c>
      <c r="C62" s="212">
        <f>6970813+100000</f>
        <v>7070813</v>
      </c>
      <c r="D62" s="212">
        <f t="shared" si="13"/>
        <v>424248.77999999997</v>
      </c>
      <c r="E62" s="212">
        <f t="shared" si="14"/>
        <v>424248.77999999997</v>
      </c>
      <c r="F62" s="212">
        <f t="shared" si="15"/>
        <v>424248.77999999997</v>
      </c>
      <c r="G62" s="212">
        <f t="shared" si="16"/>
        <v>1272746.3399999999</v>
      </c>
      <c r="H62" s="212">
        <f t="shared" si="17"/>
        <v>494956.91000000003</v>
      </c>
      <c r="I62" s="212">
        <f t="shared" si="18"/>
        <v>636373.16999999993</v>
      </c>
      <c r="J62" s="212">
        <f t="shared" si="19"/>
        <v>636373.16999999993</v>
      </c>
      <c r="K62" s="212">
        <f t="shared" si="7"/>
        <v>1767703.25</v>
      </c>
      <c r="L62" s="212">
        <f t="shared" si="20"/>
        <v>636373.16999999993</v>
      </c>
      <c r="M62" s="212">
        <f t="shared" si="21"/>
        <v>636373.16999999993</v>
      </c>
      <c r="N62" s="212">
        <f t="shared" si="22"/>
        <v>636373.16999999993</v>
      </c>
      <c r="O62" s="212">
        <f t="shared" si="8"/>
        <v>1909119.5099999998</v>
      </c>
      <c r="P62" s="212">
        <f t="shared" si="9"/>
        <v>707081.3</v>
      </c>
      <c r="Q62" s="212">
        <f t="shared" si="10"/>
        <v>707081.3</v>
      </c>
      <c r="R62" s="212">
        <f t="shared" si="11"/>
        <v>707081.3</v>
      </c>
      <c r="S62" s="212">
        <f t="shared" si="12"/>
        <v>2121243.9000000004</v>
      </c>
      <c r="T62" s="147">
        <f t="shared" si="6"/>
        <v>6363731.6999999993</v>
      </c>
      <c r="V62" s="137">
        <v>6970813</v>
      </c>
    </row>
    <row r="63" spans="1:30" ht="33" customHeight="1" x14ac:dyDescent="0.25">
      <c r="A63" s="41" t="s">
        <v>20</v>
      </c>
      <c r="B63" s="117" t="s">
        <v>109</v>
      </c>
      <c r="C63" s="212">
        <f>1895279+80000</f>
        <v>1975279</v>
      </c>
      <c r="D63" s="212">
        <f t="shared" si="13"/>
        <v>118516.73999999999</v>
      </c>
      <c r="E63" s="212">
        <f t="shared" si="14"/>
        <v>118516.73999999999</v>
      </c>
      <c r="F63" s="212">
        <f t="shared" si="15"/>
        <v>118516.73999999999</v>
      </c>
      <c r="G63" s="212">
        <f t="shared" si="16"/>
        <v>355550.22</v>
      </c>
      <c r="H63" s="212">
        <f t="shared" si="17"/>
        <v>138269.53</v>
      </c>
      <c r="I63" s="212">
        <f t="shared" si="18"/>
        <v>177775.11</v>
      </c>
      <c r="J63" s="212">
        <f t="shared" si="19"/>
        <v>177775.11</v>
      </c>
      <c r="K63" s="212">
        <f t="shared" si="7"/>
        <v>493819.75</v>
      </c>
      <c r="L63" s="212">
        <f t="shared" si="20"/>
        <v>177775.11</v>
      </c>
      <c r="M63" s="212">
        <f t="shared" si="21"/>
        <v>177775.11</v>
      </c>
      <c r="N63" s="212">
        <f t="shared" si="22"/>
        <v>177775.11</v>
      </c>
      <c r="O63" s="212">
        <f t="shared" si="8"/>
        <v>533325.32999999996</v>
      </c>
      <c r="P63" s="212">
        <f t="shared" si="9"/>
        <v>197527.90000000002</v>
      </c>
      <c r="Q63" s="212">
        <f t="shared" si="10"/>
        <v>197527.90000000002</v>
      </c>
      <c r="R63" s="212">
        <f t="shared" si="11"/>
        <v>197527.90000000002</v>
      </c>
      <c r="S63" s="212">
        <f t="shared" si="12"/>
        <v>592583.70000000007</v>
      </c>
      <c r="T63" s="147">
        <f t="shared" si="6"/>
        <v>1777751.0999999996</v>
      </c>
      <c r="V63" s="137">
        <v>1895279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19500</v>
      </c>
      <c r="D65" s="212">
        <f t="shared" si="13"/>
        <v>1170</v>
      </c>
      <c r="E65" s="212">
        <f t="shared" si="14"/>
        <v>1170</v>
      </c>
      <c r="F65" s="212">
        <f t="shared" si="15"/>
        <v>1170</v>
      </c>
      <c r="G65" s="212">
        <f t="shared" si="16"/>
        <v>3510</v>
      </c>
      <c r="H65" s="212">
        <f t="shared" si="17"/>
        <v>1365.0000000000002</v>
      </c>
      <c r="I65" s="212">
        <f t="shared" si="18"/>
        <v>1755</v>
      </c>
      <c r="J65" s="212">
        <f t="shared" si="19"/>
        <v>1755</v>
      </c>
      <c r="K65" s="212">
        <f t="shared" si="7"/>
        <v>4875</v>
      </c>
      <c r="L65" s="212">
        <f t="shared" si="20"/>
        <v>1755</v>
      </c>
      <c r="M65" s="212">
        <f t="shared" si="21"/>
        <v>1755</v>
      </c>
      <c r="N65" s="212">
        <f t="shared" si="22"/>
        <v>1755</v>
      </c>
      <c r="O65" s="212">
        <f t="shared" si="8"/>
        <v>5265</v>
      </c>
      <c r="P65" s="212">
        <f t="shared" si="9"/>
        <v>1950</v>
      </c>
      <c r="Q65" s="212">
        <f t="shared" si="10"/>
        <v>1950</v>
      </c>
      <c r="R65" s="212">
        <f t="shared" si="11"/>
        <v>1950</v>
      </c>
      <c r="S65" s="212">
        <f t="shared" si="12"/>
        <v>5850</v>
      </c>
      <c r="T65" s="147">
        <f t="shared" si="6"/>
        <v>17550</v>
      </c>
      <c r="V65" s="137">
        <v>19500</v>
      </c>
    </row>
    <row r="66" spans="1:30" ht="33" customHeight="1" x14ac:dyDescent="0.25">
      <c r="A66" s="41">
        <v>56118</v>
      </c>
      <c r="B66" s="117" t="s">
        <v>75</v>
      </c>
      <c r="C66" s="212">
        <v>972728</v>
      </c>
      <c r="D66" s="212">
        <f t="shared" si="13"/>
        <v>58363.68</v>
      </c>
      <c r="E66" s="212">
        <f t="shared" si="14"/>
        <v>58363.68</v>
      </c>
      <c r="F66" s="212">
        <f t="shared" si="15"/>
        <v>58363.68</v>
      </c>
      <c r="G66" s="212">
        <f t="shared" si="16"/>
        <v>175091.04</v>
      </c>
      <c r="H66" s="212">
        <f t="shared" si="17"/>
        <v>68090.960000000006</v>
      </c>
      <c r="I66" s="212">
        <f t="shared" si="18"/>
        <v>87545.51999999999</v>
      </c>
      <c r="J66" s="212">
        <f t="shared" si="19"/>
        <v>87545.51999999999</v>
      </c>
      <c r="K66" s="212">
        <f t="shared" si="7"/>
        <v>243181.99999999997</v>
      </c>
      <c r="L66" s="212">
        <f t="shared" si="20"/>
        <v>87545.51999999999</v>
      </c>
      <c r="M66" s="212">
        <f t="shared" si="21"/>
        <v>87545.51999999999</v>
      </c>
      <c r="N66" s="212">
        <f t="shared" si="22"/>
        <v>87545.51999999999</v>
      </c>
      <c r="O66" s="212">
        <f t="shared" si="8"/>
        <v>262636.55999999994</v>
      </c>
      <c r="P66" s="212">
        <f t="shared" si="9"/>
        <v>97272.8</v>
      </c>
      <c r="Q66" s="212">
        <f t="shared" si="10"/>
        <v>97272.8</v>
      </c>
      <c r="R66" s="212">
        <f t="shared" si="11"/>
        <v>97272.8</v>
      </c>
      <c r="S66" s="212">
        <f t="shared" si="12"/>
        <v>291818.40000000002</v>
      </c>
      <c r="T66" s="147">
        <f t="shared" si="6"/>
        <v>875455.20000000019</v>
      </c>
      <c r="V66" s="137">
        <v>972728</v>
      </c>
    </row>
    <row r="67" spans="1:30" ht="33" customHeight="1" x14ac:dyDescent="0.25">
      <c r="A67" s="41" t="s">
        <v>21</v>
      </c>
      <c r="B67" s="117" t="s">
        <v>76</v>
      </c>
      <c r="C67" s="212">
        <v>177824</v>
      </c>
      <c r="D67" s="212">
        <f t="shared" si="13"/>
        <v>10669.44</v>
      </c>
      <c r="E67" s="212">
        <f t="shared" si="14"/>
        <v>10669.44</v>
      </c>
      <c r="F67" s="212">
        <f t="shared" si="15"/>
        <v>10669.44</v>
      </c>
      <c r="G67" s="212">
        <f t="shared" si="16"/>
        <v>32008.32</v>
      </c>
      <c r="H67" s="212">
        <f t="shared" si="17"/>
        <v>12447.68</v>
      </c>
      <c r="I67" s="212">
        <f t="shared" si="18"/>
        <v>16004.16</v>
      </c>
      <c r="J67" s="212">
        <f t="shared" si="19"/>
        <v>16004.16</v>
      </c>
      <c r="K67" s="212">
        <f t="shared" si="7"/>
        <v>44456</v>
      </c>
      <c r="L67" s="212">
        <f t="shared" si="20"/>
        <v>16004.16</v>
      </c>
      <c r="M67" s="212">
        <f t="shared" si="21"/>
        <v>16004.16</v>
      </c>
      <c r="N67" s="212">
        <f t="shared" si="22"/>
        <v>16004.16</v>
      </c>
      <c r="O67" s="212">
        <f t="shared" si="8"/>
        <v>48012.479999999996</v>
      </c>
      <c r="P67" s="212">
        <f t="shared" si="9"/>
        <v>17782.400000000001</v>
      </c>
      <c r="Q67" s="212">
        <f t="shared" si="10"/>
        <v>17782.400000000001</v>
      </c>
      <c r="R67" s="212">
        <f t="shared" si="11"/>
        <v>17782.400000000001</v>
      </c>
      <c r="S67" s="212">
        <f t="shared" si="12"/>
        <v>53347.200000000004</v>
      </c>
      <c r="T67" s="147">
        <f t="shared" si="6"/>
        <v>160041.60000000001</v>
      </c>
      <c r="V67" s="137">
        <v>177824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1194211</v>
      </c>
      <c r="D68" s="212">
        <f t="shared" si="13"/>
        <v>71652.66</v>
      </c>
      <c r="E68" s="212">
        <f t="shared" si="14"/>
        <v>71652.66</v>
      </c>
      <c r="F68" s="212">
        <f t="shared" si="15"/>
        <v>71652.66</v>
      </c>
      <c r="G68" s="212">
        <f t="shared" si="16"/>
        <v>214957.98</v>
      </c>
      <c r="H68" s="212">
        <f t="shared" si="17"/>
        <v>83594.77</v>
      </c>
      <c r="I68" s="212">
        <f t="shared" si="18"/>
        <v>107478.98999999999</v>
      </c>
      <c r="J68" s="212">
        <f t="shared" si="19"/>
        <v>107478.98999999999</v>
      </c>
      <c r="K68" s="212">
        <f t="shared" si="7"/>
        <v>298552.75</v>
      </c>
      <c r="L68" s="212">
        <f t="shared" si="20"/>
        <v>107478.98999999999</v>
      </c>
      <c r="M68" s="212">
        <f t="shared" si="21"/>
        <v>107478.98999999999</v>
      </c>
      <c r="N68" s="212">
        <f t="shared" si="22"/>
        <v>107478.98999999999</v>
      </c>
      <c r="O68" s="212">
        <f t="shared" si="8"/>
        <v>322436.96999999997</v>
      </c>
      <c r="P68" s="212">
        <f t="shared" si="9"/>
        <v>119421.1</v>
      </c>
      <c r="Q68" s="212">
        <f t="shared" si="10"/>
        <v>119421.1</v>
      </c>
      <c r="R68" s="212">
        <f t="shared" si="11"/>
        <v>119421.1</v>
      </c>
      <c r="S68" s="212">
        <f t="shared" si="12"/>
        <v>358263.30000000005</v>
      </c>
      <c r="T68" s="147">
        <f t="shared" si="6"/>
        <v>1074789.8999999999</v>
      </c>
      <c r="U68" s="139"/>
      <c r="V68" s="137">
        <v>1194211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3153000</v>
      </c>
      <c r="D69" s="167">
        <f t="shared" si="13"/>
        <v>189180</v>
      </c>
      <c r="E69" s="167">
        <f t="shared" si="14"/>
        <v>189180</v>
      </c>
      <c r="F69" s="167">
        <f t="shared" si="15"/>
        <v>189180</v>
      </c>
      <c r="G69" s="167">
        <f t="shared" si="16"/>
        <v>567540</v>
      </c>
      <c r="H69" s="167">
        <f t="shared" si="17"/>
        <v>220710.00000000003</v>
      </c>
      <c r="I69" s="167">
        <f t="shared" si="18"/>
        <v>283770</v>
      </c>
      <c r="J69" s="167">
        <f t="shared" si="19"/>
        <v>283770</v>
      </c>
      <c r="K69" s="167">
        <f t="shared" si="7"/>
        <v>788250</v>
      </c>
      <c r="L69" s="167">
        <f t="shared" si="20"/>
        <v>283770</v>
      </c>
      <c r="M69" s="167">
        <f t="shared" si="21"/>
        <v>283770</v>
      </c>
      <c r="N69" s="167">
        <f t="shared" si="22"/>
        <v>283770</v>
      </c>
      <c r="O69" s="167">
        <f t="shared" si="8"/>
        <v>851310</v>
      </c>
      <c r="P69" s="167">
        <f t="shared" si="9"/>
        <v>315300</v>
      </c>
      <c r="Q69" s="167">
        <f t="shared" si="10"/>
        <v>315300</v>
      </c>
      <c r="R69" s="167">
        <f t="shared" si="11"/>
        <v>315300</v>
      </c>
      <c r="S69" s="167">
        <f t="shared" si="12"/>
        <v>945900</v>
      </c>
      <c r="T69" s="147">
        <f t="shared" si="6"/>
        <v>2837700</v>
      </c>
      <c r="V69" s="137">
        <v>3153000</v>
      </c>
    </row>
    <row r="70" spans="1:30" ht="33" customHeight="1" x14ac:dyDescent="0.25">
      <c r="A70" s="57">
        <v>56202</v>
      </c>
      <c r="B70" s="122" t="s">
        <v>79</v>
      </c>
      <c r="C70" s="212">
        <v>291000</v>
      </c>
      <c r="D70" s="213">
        <f t="shared" si="13"/>
        <v>17460</v>
      </c>
      <c r="E70" s="213">
        <f t="shared" si="14"/>
        <v>17460</v>
      </c>
      <c r="F70" s="213">
        <f t="shared" si="15"/>
        <v>17460</v>
      </c>
      <c r="G70" s="212">
        <f t="shared" si="16"/>
        <v>52380</v>
      </c>
      <c r="H70" s="212">
        <f t="shared" si="17"/>
        <v>20370.000000000004</v>
      </c>
      <c r="I70" s="212">
        <f t="shared" si="18"/>
        <v>26190</v>
      </c>
      <c r="J70" s="212">
        <f t="shared" si="19"/>
        <v>26190</v>
      </c>
      <c r="K70" s="212">
        <f t="shared" si="7"/>
        <v>72750</v>
      </c>
      <c r="L70" s="212">
        <f t="shared" si="20"/>
        <v>26190</v>
      </c>
      <c r="M70" s="212">
        <f t="shared" si="21"/>
        <v>26190</v>
      </c>
      <c r="N70" s="212">
        <f t="shared" si="22"/>
        <v>26190</v>
      </c>
      <c r="O70" s="212">
        <f t="shared" si="8"/>
        <v>78570</v>
      </c>
      <c r="P70" s="212">
        <f t="shared" si="9"/>
        <v>29100</v>
      </c>
      <c r="Q70" s="212">
        <f t="shared" si="10"/>
        <v>29100</v>
      </c>
      <c r="R70" s="212">
        <f t="shared" si="11"/>
        <v>29100</v>
      </c>
      <c r="S70" s="212">
        <f t="shared" si="12"/>
        <v>87300</v>
      </c>
      <c r="T70" s="147">
        <f t="shared" si="6"/>
        <v>261900</v>
      </c>
      <c r="V70" s="137">
        <v>291000</v>
      </c>
    </row>
    <row r="71" spans="1:30" s="140" customFormat="1" ht="33" customHeight="1" collapsed="1" x14ac:dyDescent="0.25">
      <c r="A71" s="57">
        <v>56206</v>
      </c>
      <c r="B71" s="126" t="s">
        <v>80</v>
      </c>
      <c r="C71" s="212">
        <v>13000</v>
      </c>
      <c r="D71" s="213">
        <f t="shared" si="13"/>
        <v>780</v>
      </c>
      <c r="E71" s="213">
        <f t="shared" si="14"/>
        <v>780</v>
      </c>
      <c r="F71" s="213">
        <f t="shared" si="15"/>
        <v>780</v>
      </c>
      <c r="G71" s="212">
        <f t="shared" si="16"/>
        <v>2340</v>
      </c>
      <c r="H71" s="212">
        <f t="shared" si="17"/>
        <v>910.00000000000011</v>
      </c>
      <c r="I71" s="212">
        <f t="shared" si="18"/>
        <v>1170</v>
      </c>
      <c r="J71" s="212">
        <f t="shared" si="19"/>
        <v>1170</v>
      </c>
      <c r="K71" s="212">
        <f t="shared" si="7"/>
        <v>3250</v>
      </c>
      <c r="L71" s="212">
        <f t="shared" si="20"/>
        <v>1170</v>
      </c>
      <c r="M71" s="212">
        <f t="shared" si="21"/>
        <v>1170</v>
      </c>
      <c r="N71" s="212">
        <f t="shared" si="22"/>
        <v>1170</v>
      </c>
      <c r="O71" s="212">
        <f t="shared" si="8"/>
        <v>3510</v>
      </c>
      <c r="P71" s="212">
        <f t="shared" si="9"/>
        <v>1300</v>
      </c>
      <c r="Q71" s="212">
        <f t="shared" si="10"/>
        <v>1300</v>
      </c>
      <c r="R71" s="212">
        <f t="shared" si="11"/>
        <v>1300</v>
      </c>
      <c r="S71" s="212">
        <f t="shared" si="12"/>
        <v>3900</v>
      </c>
      <c r="T71" s="147">
        <f t="shared" si="6"/>
        <v>11700</v>
      </c>
      <c r="U71" s="139"/>
      <c r="V71" s="137">
        <v>13000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6" t="s">
        <v>81</v>
      </c>
      <c r="C72" s="212">
        <v>85000</v>
      </c>
      <c r="D72" s="213">
        <f t="shared" si="13"/>
        <v>5100</v>
      </c>
      <c r="E72" s="213">
        <f t="shared" si="14"/>
        <v>5100</v>
      </c>
      <c r="F72" s="213">
        <f t="shared" si="15"/>
        <v>5100</v>
      </c>
      <c r="G72" s="212">
        <f t="shared" si="16"/>
        <v>15300</v>
      </c>
      <c r="H72" s="212">
        <f t="shared" si="17"/>
        <v>5950.0000000000009</v>
      </c>
      <c r="I72" s="212">
        <f t="shared" si="18"/>
        <v>7650</v>
      </c>
      <c r="J72" s="212">
        <f t="shared" si="19"/>
        <v>7650</v>
      </c>
      <c r="K72" s="212">
        <f t="shared" si="7"/>
        <v>21250</v>
      </c>
      <c r="L72" s="212">
        <f t="shared" si="20"/>
        <v>7650</v>
      </c>
      <c r="M72" s="212">
        <f t="shared" si="21"/>
        <v>7650</v>
      </c>
      <c r="N72" s="212">
        <f t="shared" si="22"/>
        <v>7650</v>
      </c>
      <c r="O72" s="212">
        <f t="shared" si="8"/>
        <v>22950</v>
      </c>
      <c r="P72" s="212">
        <f t="shared" si="9"/>
        <v>8500</v>
      </c>
      <c r="Q72" s="212">
        <f t="shared" si="10"/>
        <v>8500</v>
      </c>
      <c r="R72" s="212">
        <f t="shared" si="11"/>
        <v>8500</v>
      </c>
      <c r="S72" s="212">
        <f t="shared" si="12"/>
        <v>25500</v>
      </c>
      <c r="T72" s="147">
        <f t="shared" si="6"/>
        <v>76500</v>
      </c>
      <c r="U72" s="153"/>
      <c r="V72" s="137">
        <v>85000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122" t="s">
        <v>82</v>
      </c>
      <c r="C73" s="212">
        <v>464000</v>
      </c>
      <c r="D73" s="213">
        <f t="shared" si="13"/>
        <v>27840</v>
      </c>
      <c r="E73" s="213">
        <f t="shared" si="14"/>
        <v>27840</v>
      </c>
      <c r="F73" s="213">
        <f t="shared" si="15"/>
        <v>27840</v>
      </c>
      <c r="G73" s="212">
        <f t="shared" si="16"/>
        <v>83520</v>
      </c>
      <c r="H73" s="212">
        <f t="shared" si="17"/>
        <v>32480.000000000004</v>
      </c>
      <c r="I73" s="212">
        <f t="shared" si="18"/>
        <v>41760</v>
      </c>
      <c r="J73" s="212">
        <f t="shared" si="19"/>
        <v>41760</v>
      </c>
      <c r="K73" s="212">
        <f t="shared" si="7"/>
        <v>116000</v>
      </c>
      <c r="L73" s="212">
        <f t="shared" si="20"/>
        <v>41760</v>
      </c>
      <c r="M73" s="212">
        <f t="shared" si="21"/>
        <v>41760</v>
      </c>
      <c r="N73" s="212">
        <f t="shared" si="22"/>
        <v>41760</v>
      </c>
      <c r="O73" s="212">
        <f t="shared" si="8"/>
        <v>125280</v>
      </c>
      <c r="P73" s="212">
        <f t="shared" si="9"/>
        <v>46400</v>
      </c>
      <c r="Q73" s="212">
        <f t="shared" si="10"/>
        <v>46400</v>
      </c>
      <c r="R73" s="212">
        <f t="shared" si="11"/>
        <v>46400</v>
      </c>
      <c r="S73" s="212">
        <f t="shared" si="12"/>
        <v>139200</v>
      </c>
      <c r="T73" s="147">
        <f t="shared" si="6"/>
        <v>417600</v>
      </c>
      <c r="V73" s="137">
        <v>464000</v>
      </c>
    </row>
    <row r="74" spans="1:30" ht="33" customHeight="1" collapsed="1" x14ac:dyDescent="0.25">
      <c r="A74" s="56">
        <v>56218</v>
      </c>
      <c r="B74" s="122" t="s">
        <v>83</v>
      </c>
      <c r="C74" s="212">
        <v>2300000</v>
      </c>
      <c r="D74" s="213">
        <f t="shared" si="13"/>
        <v>138000</v>
      </c>
      <c r="E74" s="213">
        <f t="shared" si="14"/>
        <v>138000</v>
      </c>
      <c r="F74" s="213">
        <f t="shared" si="15"/>
        <v>138000</v>
      </c>
      <c r="G74" s="212">
        <f t="shared" si="16"/>
        <v>414000</v>
      </c>
      <c r="H74" s="212">
        <f t="shared" si="17"/>
        <v>161000.00000000003</v>
      </c>
      <c r="I74" s="212">
        <f t="shared" si="18"/>
        <v>207000</v>
      </c>
      <c r="J74" s="212">
        <f t="shared" si="19"/>
        <v>207000</v>
      </c>
      <c r="K74" s="212">
        <f t="shared" si="7"/>
        <v>575000</v>
      </c>
      <c r="L74" s="212">
        <f t="shared" si="20"/>
        <v>207000</v>
      </c>
      <c r="M74" s="212">
        <f t="shared" si="21"/>
        <v>207000</v>
      </c>
      <c r="N74" s="212">
        <f t="shared" si="22"/>
        <v>207000</v>
      </c>
      <c r="O74" s="212">
        <f t="shared" si="8"/>
        <v>621000</v>
      </c>
      <c r="P74" s="212">
        <f t="shared" si="9"/>
        <v>230000</v>
      </c>
      <c r="Q74" s="212">
        <f t="shared" si="10"/>
        <v>230000</v>
      </c>
      <c r="R74" s="212">
        <f t="shared" si="11"/>
        <v>230000</v>
      </c>
      <c r="S74" s="212">
        <f t="shared" si="12"/>
        <v>690000</v>
      </c>
      <c r="T74" s="147">
        <f t="shared" si="6"/>
        <v>2070000</v>
      </c>
      <c r="V74" s="137">
        <v>2300000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583000</v>
      </c>
      <c r="D75" s="167">
        <f t="shared" si="13"/>
        <v>34980</v>
      </c>
      <c r="E75" s="167">
        <f t="shared" si="14"/>
        <v>34980</v>
      </c>
      <c r="F75" s="167">
        <f t="shared" si="15"/>
        <v>34980</v>
      </c>
      <c r="G75" s="167">
        <f t="shared" si="16"/>
        <v>104940</v>
      </c>
      <c r="H75" s="167">
        <f t="shared" si="17"/>
        <v>40810.000000000007</v>
      </c>
      <c r="I75" s="167">
        <f t="shared" si="18"/>
        <v>52470</v>
      </c>
      <c r="J75" s="167">
        <f t="shared" si="19"/>
        <v>52470</v>
      </c>
      <c r="K75" s="167">
        <f t="shared" si="7"/>
        <v>145750</v>
      </c>
      <c r="L75" s="167">
        <f t="shared" si="20"/>
        <v>52470</v>
      </c>
      <c r="M75" s="167">
        <f t="shared" si="21"/>
        <v>52470</v>
      </c>
      <c r="N75" s="167">
        <f t="shared" si="22"/>
        <v>52470</v>
      </c>
      <c r="O75" s="167">
        <f t="shared" si="8"/>
        <v>157410</v>
      </c>
      <c r="P75" s="167">
        <f t="shared" si="9"/>
        <v>58300</v>
      </c>
      <c r="Q75" s="167">
        <f t="shared" si="10"/>
        <v>58300</v>
      </c>
      <c r="R75" s="167">
        <f t="shared" si="11"/>
        <v>58300</v>
      </c>
      <c r="S75" s="167">
        <f t="shared" si="12"/>
        <v>174900</v>
      </c>
      <c r="T75" s="147">
        <f t="shared" si="6"/>
        <v>524700</v>
      </c>
      <c r="V75" s="137">
        <v>563000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504000</v>
      </c>
      <c r="D76" s="212">
        <f t="shared" si="13"/>
        <v>30240</v>
      </c>
      <c r="E76" s="212">
        <f t="shared" si="14"/>
        <v>30240</v>
      </c>
      <c r="F76" s="212">
        <f t="shared" si="15"/>
        <v>30240</v>
      </c>
      <c r="G76" s="212">
        <f t="shared" si="16"/>
        <v>90720</v>
      </c>
      <c r="H76" s="212">
        <f t="shared" si="17"/>
        <v>35280</v>
      </c>
      <c r="I76" s="212">
        <f t="shared" si="18"/>
        <v>45360</v>
      </c>
      <c r="J76" s="212">
        <f t="shared" si="19"/>
        <v>45360</v>
      </c>
      <c r="K76" s="212">
        <f t="shared" si="7"/>
        <v>126000</v>
      </c>
      <c r="L76" s="212">
        <f t="shared" si="20"/>
        <v>45360</v>
      </c>
      <c r="M76" s="212">
        <f t="shared" si="21"/>
        <v>45360</v>
      </c>
      <c r="N76" s="212">
        <f t="shared" si="22"/>
        <v>45360</v>
      </c>
      <c r="O76" s="212">
        <f t="shared" si="8"/>
        <v>136080</v>
      </c>
      <c r="P76" s="212">
        <f t="shared" si="9"/>
        <v>50400</v>
      </c>
      <c r="Q76" s="212">
        <f t="shared" si="10"/>
        <v>50400</v>
      </c>
      <c r="R76" s="212">
        <f t="shared" si="11"/>
        <v>50400</v>
      </c>
      <c r="S76" s="212">
        <f t="shared" si="12"/>
        <v>151200</v>
      </c>
      <c r="T76" s="147">
        <f t="shared" si="6"/>
        <v>453600</v>
      </c>
      <c r="U76" s="139"/>
      <c r="V76" s="137">
        <v>504000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5000</v>
      </c>
      <c r="D77" s="212">
        <f t="shared" si="13"/>
        <v>300</v>
      </c>
      <c r="E77" s="212">
        <f t="shared" si="14"/>
        <v>300</v>
      </c>
      <c r="F77" s="212">
        <f t="shared" si="15"/>
        <v>300</v>
      </c>
      <c r="G77" s="212">
        <f t="shared" si="16"/>
        <v>900</v>
      </c>
      <c r="H77" s="212">
        <f t="shared" si="17"/>
        <v>350.00000000000006</v>
      </c>
      <c r="I77" s="212">
        <f t="shared" si="18"/>
        <v>450</v>
      </c>
      <c r="J77" s="212">
        <f t="shared" si="19"/>
        <v>450</v>
      </c>
      <c r="K77" s="212">
        <f t="shared" si="7"/>
        <v>1250</v>
      </c>
      <c r="L77" s="212">
        <f t="shared" si="20"/>
        <v>450</v>
      </c>
      <c r="M77" s="212">
        <f t="shared" si="21"/>
        <v>450</v>
      </c>
      <c r="N77" s="212">
        <f t="shared" si="22"/>
        <v>450</v>
      </c>
      <c r="O77" s="212">
        <f t="shared" si="8"/>
        <v>1350</v>
      </c>
      <c r="P77" s="212">
        <f t="shared" si="9"/>
        <v>500</v>
      </c>
      <c r="Q77" s="212">
        <f t="shared" si="10"/>
        <v>500</v>
      </c>
      <c r="R77" s="212">
        <f t="shared" si="11"/>
        <v>500</v>
      </c>
      <c r="S77" s="212">
        <f t="shared" si="12"/>
        <v>1500</v>
      </c>
      <c r="T77" s="147">
        <f t="shared" si="6"/>
        <v>4500</v>
      </c>
      <c r="U77" s="139"/>
      <c r="V77" s="137">
        <v>5000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74000</v>
      </c>
      <c r="D78" s="212">
        <f t="shared" si="13"/>
        <v>4440</v>
      </c>
      <c r="E78" s="212">
        <f t="shared" si="14"/>
        <v>4440</v>
      </c>
      <c r="F78" s="212">
        <f t="shared" si="15"/>
        <v>4440</v>
      </c>
      <c r="G78" s="212">
        <f t="shared" si="16"/>
        <v>13320</v>
      </c>
      <c r="H78" s="212">
        <f t="shared" si="17"/>
        <v>5180.0000000000009</v>
      </c>
      <c r="I78" s="212">
        <f t="shared" si="18"/>
        <v>6660</v>
      </c>
      <c r="J78" s="212">
        <f t="shared" si="19"/>
        <v>6660</v>
      </c>
      <c r="K78" s="212">
        <f t="shared" si="7"/>
        <v>18500</v>
      </c>
      <c r="L78" s="212">
        <f t="shared" si="20"/>
        <v>6660</v>
      </c>
      <c r="M78" s="212">
        <f t="shared" si="21"/>
        <v>6660</v>
      </c>
      <c r="N78" s="212">
        <f t="shared" si="22"/>
        <v>6660</v>
      </c>
      <c r="O78" s="212">
        <f t="shared" si="8"/>
        <v>19980</v>
      </c>
      <c r="P78" s="212">
        <f t="shared" si="9"/>
        <v>7400</v>
      </c>
      <c r="Q78" s="212">
        <f t="shared" si="10"/>
        <v>7400</v>
      </c>
      <c r="R78" s="212">
        <f t="shared" si="11"/>
        <v>7400</v>
      </c>
      <c r="S78" s="212">
        <f t="shared" si="12"/>
        <v>22200</v>
      </c>
      <c r="T78" s="147">
        <f t="shared" si="6"/>
        <v>66600</v>
      </c>
      <c r="U78" s="139"/>
      <c r="V78" s="137">
        <v>54000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483000</v>
      </c>
      <c r="D79" s="167">
        <f t="shared" si="13"/>
        <v>28980</v>
      </c>
      <c r="E79" s="167">
        <f t="shared" si="14"/>
        <v>28980</v>
      </c>
      <c r="F79" s="167">
        <f t="shared" si="15"/>
        <v>28980</v>
      </c>
      <c r="G79" s="167">
        <f t="shared" si="16"/>
        <v>86940</v>
      </c>
      <c r="H79" s="167">
        <f t="shared" si="17"/>
        <v>33810</v>
      </c>
      <c r="I79" s="167">
        <f t="shared" si="18"/>
        <v>43470</v>
      </c>
      <c r="J79" s="167">
        <f t="shared" si="19"/>
        <v>43470</v>
      </c>
      <c r="K79" s="167">
        <f t="shared" si="7"/>
        <v>120750</v>
      </c>
      <c r="L79" s="167">
        <f t="shared" si="20"/>
        <v>43470</v>
      </c>
      <c r="M79" s="167">
        <f t="shared" si="21"/>
        <v>43470</v>
      </c>
      <c r="N79" s="167">
        <f t="shared" si="22"/>
        <v>43470</v>
      </c>
      <c r="O79" s="167">
        <f t="shared" si="8"/>
        <v>130410</v>
      </c>
      <c r="P79" s="167">
        <f t="shared" si="9"/>
        <v>48300</v>
      </c>
      <c r="Q79" s="167">
        <f t="shared" si="10"/>
        <v>48300</v>
      </c>
      <c r="R79" s="167">
        <f t="shared" si="11"/>
        <v>48300</v>
      </c>
      <c r="S79" s="167">
        <f t="shared" si="12"/>
        <v>144900</v>
      </c>
      <c r="T79" s="147">
        <f t="shared" ref="T79:T99" si="23">D79+E79+F79+H79+I79+J79+L79+M79+N79+P79+Q79</f>
        <v>434700</v>
      </c>
      <c r="V79" s="137">
        <v>483000</v>
      </c>
    </row>
    <row r="80" spans="1:30" ht="33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6">
        <v>56406</v>
      </c>
      <c r="B81" s="132" t="s">
        <v>111</v>
      </c>
      <c r="C81" s="212">
        <v>286000</v>
      </c>
      <c r="D81" s="213">
        <f t="shared" si="13"/>
        <v>17160</v>
      </c>
      <c r="E81" s="213">
        <f t="shared" si="14"/>
        <v>17160</v>
      </c>
      <c r="F81" s="213">
        <f t="shared" si="15"/>
        <v>17160</v>
      </c>
      <c r="G81" s="212">
        <f t="shared" si="16"/>
        <v>51480</v>
      </c>
      <c r="H81" s="212">
        <f t="shared" si="17"/>
        <v>20020.000000000004</v>
      </c>
      <c r="I81" s="212">
        <f t="shared" si="18"/>
        <v>25740</v>
      </c>
      <c r="J81" s="212">
        <f t="shared" si="19"/>
        <v>25740</v>
      </c>
      <c r="K81" s="212">
        <f t="shared" si="7"/>
        <v>71500</v>
      </c>
      <c r="L81" s="212">
        <f t="shared" si="20"/>
        <v>25740</v>
      </c>
      <c r="M81" s="212">
        <f t="shared" si="21"/>
        <v>25740</v>
      </c>
      <c r="N81" s="212">
        <f t="shared" si="22"/>
        <v>25740</v>
      </c>
      <c r="O81" s="212">
        <f t="shared" si="8"/>
        <v>77220</v>
      </c>
      <c r="P81" s="212">
        <f t="shared" si="9"/>
        <v>28600</v>
      </c>
      <c r="Q81" s="212">
        <f t="shared" si="10"/>
        <v>28600</v>
      </c>
      <c r="R81" s="212">
        <f t="shared" si="11"/>
        <v>28600</v>
      </c>
      <c r="S81" s="212">
        <f t="shared" si="12"/>
        <v>85800</v>
      </c>
      <c r="T81" s="147">
        <f t="shared" si="23"/>
        <v>257400</v>
      </c>
      <c r="V81" s="137">
        <v>286000</v>
      </c>
    </row>
    <row r="82" spans="1:30" ht="33" customHeight="1" collapsed="1" x14ac:dyDescent="0.25">
      <c r="A82" s="57" t="s">
        <v>100</v>
      </c>
      <c r="B82" s="122" t="s">
        <v>114</v>
      </c>
      <c r="C82" s="212">
        <v>138000</v>
      </c>
      <c r="D82" s="213">
        <f t="shared" si="13"/>
        <v>8280</v>
      </c>
      <c r="E82" s="213">
        <f t="shared" si="14"/>
        <v>8280</v>
      </c>
      <c r="F82" s="213">
        <f t="shared" si="15"/>
        <v>8280</v>
      </c>
      <c r="G82" s="212">
        <f t="shared" si="16"/>
        <v>24840</v>
      </c>
      <c r="H82" s="212">
        <f t="shared" si="17"/>
        <v>9660.0000000000018</v>
      </c>
      <c r="I82" s="212">
        <f t="shared" si="18"/>
        <v>12420</v>
      </c>
      <c r="J82" s="212">
        <f t="shared" si="19"/>
        <v>12420</v>
      </c>
      <c r="K82" s="212">
        <f t="shared" ref="K82:K99" si="24">SUM(H82:J82)</f>
        <v>34500</v>
      </c>
      <c r="L82" s="212">
        <f t="shared" si="20"/>
        <v>12420</v>
      </c>
      <c r="M82" s="212">
        <f t="shared" si="21"/>
        <v>12420</v>
      </c>
      <c r="N82" s="212">
        <f t="shared" si="22"/>
        <v>12420</v>
      </c>
      <c r="O82" s="212">
        <f t="shared" ref="O82:O99" si="25">SUM(L82:N82)</f>
        <v>37260</v>
      </c>
      <c r="P82" s="212">
        <f t="shared" ref="P82:P99" si="26">C82*0.1</f>
        <v>13800</v>
      </c>
      <c r="Q82" s="212">
        <f t="shared" ref="Q82:Q99" si="27">C82*0.1</f>
        <v>13800</v>
      </c>
      <c r="R82" s="212">
        <f t="shared" ref="R82:R99" si="28">C82*0.1</f>
        <v>13800</v>
      </c>
      <c r="S82" s="212">
        <f t="shared" ref="S82:S99" si="29">SUM(P82:R82)</f>
        <v>41400</v>
      </c>
      <c r="T82" s="147">
        <f t="shared" si="23"/>
        <v>124200</v>
      </c>
      <c r="V82" s="137">
        <v>138000</v>
      </c>
    </row>
    <row r="83" spans="1:30" s="140" customFormat="1" ht="33" customHeight="1" collapsed="1" x14ac:dyDescent="0.25">
      <c r="A83" s="55">
        <v>56418</v>
      </c>
      <c r="B83" s="122" t="s">
        <v>113</v>
      </c>
      <c r="C83" s="212">
        <v>9000</v>
      </c>
      <c r="D83" s="213">
        <f t="shared" ref="D83:D99" si="30">C83*0.06</f>
        <v>540</v>
      </c>
      <c r="E83" s="213">
        <f t="shared" ref="E83:E99" si="31">C83*0.06</f>
        <v>540</v>
      </c>
      <c r="F83" s="213">
        <f t="shared" ref="F83:F99" si="32">C83*0.06</f>
        <v>540</v>
      </c>
      <c r="G83" s="212">
        <f t="shared" ref="G83:G99" si="33">SUM(D83:F83)</f>
        <v>1620</v>
      </c>
      <c r="H83" s="212">
        <f t="shared" ref="H83:H99" si="34">C83*0.07</f>
        <v>630.00000000000011</v>
      </c>
      <c r="I83" s="212">
        <f t="shared" ref="I83:I99" si="35">C83*0.09</f>
        <v>810</v>
      </c>
      <c r="J83" s="212">
        <f t="shared" ref="J83:J99" si="36">C83*0.09</f>
        <v>810</v>
      </c>
      <c r="K83" s="212">
        <f t="shared" si="24"/>
        <v>2250</v>
      </c>
      <c r="L83" s="212">
        <f t="shared" ref="L83:L99" si="37">C83*0.09</f>
        <v>810</v>
      </c>
      <c r="M83" s="212">
        <f t="shared" ref="M83:M99" si="38">C83*0.09</f>
        <v>810</v>
      </c>
      <c r="N83" s="212">
        <f t="shared" ref="N83:N99" si="39">C83*0.09</f>
        <v>810</v>
      </c>
      <c r="O83" s="212">
        <f t="shared" si="25"/>
        <v>2430</v>
      </c>
      <c r="P83" s="212">
        <f t="shared" si="26"/>
        <v>900</v>
      </c>
      <c r="Q83" s="212">
        <f t="shared" si="27"/>
        <v>900</v>
      </c>
      <c r="R83" s="212">
        <f t="shared" si="28"/>
        <v>900</v>
      </c>
      <c r="S83" s="212">
        <f t="shared" si="29"/>
        <v>2700</v>
      </c>
      <c r="T83" s="147">
        <f t="shared" si="23"/>
        <v>8100</v>
      </c>
      <c r="U83" s="139"/>
      <c r="V83" s="137">
        <v>9000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392500</v>
      </c>
      <c r="D84" s="167">
        <f t="shared" si="30"/>
        <v>23550</v>
      </c>
      <c r="E84" s="167">
        <f t="shared" si="31"/>
        <v>23550</v>
      </c>
      <c r="F84" s="167">
        <f t="shared" si="32"/>
        <v>23550</v>
      </c>
      <c r="G84" s="167">
        <f t="shared" si="33"/>
        <v>70650</v>
      </c>
      <c r="H84" s="167">
        <f t="shared" si="34"/>
        <v>27475.000000000004</v>
      </c>
      <c r="I84" s="167">
        <f t="shared" si="35"/>
        <v>35325</v>
      </c>
      <c r="J84" s="167">
        <f t="shared" si="36"/>
        <v>35325</v>
      </c>
      <c r="K84" s="167">
        <f t="shared" si="24"/>
        <v>98125</v>
      </c>
      <c r="L84" s="167">
        <f t="shared" si="37"/>
        <v>35325</v>
      </c>
      <c r="M84" s="167">
        <f t="shared" si="38"/>
        <v>35325</v>
      </c>
      <c r="N84" s="167">
        <f t="shared" si="39"/>
        <v>35325</v>
      </c>
      <c r="O84" s="167">
        <f t="shared" si="25"/>
        <v>105975</v>
      </c>
      <c r="P84" s="167">
        <f t="shared" si="26"/>
        <v>39250</v>
      </c>
      <c r="Q84" s="167">
        <f t="shared" si="27"/>
        <v>39250</v>
      </c>
      <c r="R84" s="167">
        <f t="shared" si="28"/>
        <v>39250</v>
      </c>
      <c r="S84" s="167">
        <f t="shared" si="29"/>
        <v>117750</v>
      </c>
      <c r="T84" s="147">
        <f t="shared" si="23"/>
        <v>353250</v>
      </c>
      <c r="V84" s="137">
        <v>592500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277000</v>
      </c>
      <c r="D86" s="212">
        <f t="shared" si="30"/>
        <v>16620</v>
      </c>
      <c r="E86" s="212">
        <f t="shared" si="31"/>
        <v>16620</v>
      </c>
      <c r="F86" s="212">
        <f t="shared" si="32"/>
        <v>16620</v>
      </c>
      <c r="G86" s="212">
        <f t="shared" si="33"/>
        <v>49860</v>
      </c>
      <c r="H86" s="212">
        <f t="shared" si="34"/>
        <v>19390.000000000004</v>
      </c>
      <c r="I86" s="212">
        <f t="shared" si="35"/>
        <v>24930</v>
      </c>
      <c r="J86" s="212">
        <f t="shared" si="36"/>
        <v>24930</v>
      </c>
      <c r="K86" s="212">
        <f t="shared" si="24"/>
        <v>69250</v>
      </c>
      <c r="L86" s="212">
        <f t="shared" si="37"/>
        <v>24930</v>
      </c>
      <c r="M86" s="212">
        <f t="shared" si="38"/>
        <v>24930</v>
      </c>
      <c r="N86" s="212">
        <f t="shared" si="39"/>
        <v>24930</v>
      </c>
      <c r="O86" s="212">
        <f t="shared" si="25"/>
        <v>74790</v>
      </c>
      <c r="P86" s="212">
        <f t="shared" si="26"/>
        <v>27700</v>
      </c>
      <c r="Q86" s="212">
        <f t="shared" si="27"/>
        <v>27700</v>
      </c>
      <c r="R86" s="212">
        <f t="shared" si="28"/>
        <v>27700</v>
      </c>
      <c r="S86" s="212">
        <f t="shared" si="29"/>
        <v>83100</v>
      </c>
      <c r="T86" s="147">
        <f t="shared" si="23"/>
        <v>249300</v>
      </c>
      <c r="U86" s="139"/>
      <c r="V86" s="137">
        <v>277000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100000</v>
      </c>
      <c r="D87" s="212">
        <f t="shared" si="30"/>
        <v>6000</v>
      </c>
      <c r="E87" s="212">
        <f t="shared" si="31"/>
        <v>6000</v>
      </c>
      <c r="F87" s="212">
        <f t="shared" si="32"/>
        <v>6000</v>
      </c>
      <c r="G87" s="212">
        <f t="shared" si="33"/>
        <v>18000</v>
      </c>
      <c r="H87" s="212">
        <f t="shared" si="34"/>
        <v>7000.0000000000009</v>
      </c>
      <c r="I87" s="212">
        <f t="shared" si="35"/>
        <v>9000</v>
      </c>
      <c r="J87" s="212">
        <f t="shared" si="36"/>
        <v>9000</v>
      </c>
      <c r="K87" s="212">
        <f t="shared" si="24"/>
        <v>25000</v>
      </c>
      <c r="L87" s="212">
        <f t="shared" si="37"/>
        <v>9000</v>
      </c>
      <c r="M87" s="212">
        <f t="shared" si="38"/>
        <v>9000</v>
      </c>
      <c r="N87" s="212">
        <f t="shared" si="39"/>
        <v>9000</v>
      </c>
      <c r="O87" s="212">
        <f t="shared" si="25"/>
        <v>27000</v>
      </c>
      <c r="P87" s="212">
        <f t="shared" si="26"/>
        <v>10000</v>
      </c>
      <c r="Q87" s="212">
        <f t="shared" si="27"/>
        <v>10000</v>
      </c>
      <c r="R87" s="212">
        <f t="shared" si="28"/>
        <v>10000</v>
      </c>
      <c r="S87" s="212">
        <f t="shared" si="29"/>
        <v>30000</v>
      </c>
      <c r="T87" s="147">
        <f t="shared" si="23"/>
        <v>90000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2148751</v>
      </c>
      <c r="D88" s="118">
        <f t="shared" si="30"/>
        <v>128925.06</v>
      </c>
      <c r="E88" s="118">
        <f t="shared" si="31"/>
        <v>128925.06</v>
      </c>
      <c r="F88" s="118">
        <f t="shared" si="32"/>
        <v>128925.06</v>
      </c>
      <c r="G88" s="118">
        <f t="shared" si="33"/>
        <v>386775.18</v>
      </c>
      <c r="H88" s="118">
        <f t="shared" si="34"/>
        <v>150412.57</v>
      </c>
      <c r="I88" s="118">
        <f t="shared" si="35"/>
        <v>193387.59</v>
      </c>
      <c r="J88" s="118">
        <f t="shared" si="36"/>
        <v>193387.59</v>
      </c>
      <c r="K88" s="118">
        <f t="shared" si="24"/>
        <v>537187.75</v>
      </c>
      <c r="L88" s="118">
        <f t="shared" si="37"/>
        <v>193387.59</v>
      </c>
      <c r="M88" s="118">
        <f t="shared" si="38"/>
        <v>193387.59</v>
      </c>
      <c r="N88" s="118">
        <f t="shared" si="39"/>
        <v>193387.59</v>
      </c>
      <c r="O88" s="118">
        <f t="shared" si="25"/>
        <v>580162.77</v>
      </c>
      <c r="P88" s="118">
        <f t="shared" si="26"/>
        <v>214875.1</v>
      </c>
      <c r="Q88" s="118">
        <f t="shared" si="27"/>
        <v>214875.1</v>
      </c>
      <c r="R88" s="118">
        <f t="shared" si="28"/>
        <v>214875.1</v>
      </c>
      <c r="S88" s="118">
        <f t="shared" si="29"/>
        <v>644625.30000000005</v>
      </c>
      <c r="T88" s="147">
        <f t="shared" si="23"/>
        <v>1933875.9000000004</v>
      </c>
      <c r="V88" s="137">
        <v>2148751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620527</v>
      </c>
      <c r="D89" s="167">
        <f t="shared" si="30"/>
        <v>37231.619999999995</v>
      </c>
      <c r="E89" s="167">
        <f t="shared" si="31"/>
        <v>37231.619999999995</v>
      </c>
      <c r="F89" s="167">
        <f t="shared" si="32"/>
        <v>37231.619999999995</v>
      </c>
      <c r="G89" s="167">
        <f t="shared" si="33"/>
        <v>111694.85999999999</v>
      </c>
      <c r="H89" s="167">
        <f t="shared" si="34"/>
        <v>43436.890000000007</v>
      </c>
      <c r="I89" s="167">
        <f t="shared" si="35"/>
        <v>55847.43</v>
      </c>
      <c r="J89" s="167">
        <f t="shared" si="36"/>
        <v>55847.43</v>
      </c>
      <c r="K89" s="167">
        <f t="shared" si="24"/>
        <v>155131.75</v>
      </c>
      <c r="L89" s="167">
        <f t="shared" si="37"/>
        <v>55847.43</v>
      </c>
      <c r="M89" s="167">
        <f t="shared" si="38"/>
        <v>55847.43</v>
      </c>
      <c r="N89" s="167">
        <f t="shared" si="39"/>
        <v>55847.43</v>
      </c>
      <c r="O89" s="167">
        <f t="shared" si="25"/>
        <v>167542.29</v>
      </c>
      <c r="P89" s="167">
        <f t="shared" si="26"/>
        <v>62052.700000000004</v>
      </c>
      <c r="Q89" s="167">
        <f t="shared" si="27"/>
        <v>62052.700000000004</v>
      </c>
      <c r="R89" s="167">
        <f t="shared" si="28"/>
        <v>62052.700000000004</v>
      </c>
      <c r="S89" s="167">
        <f t="shared" si="29"/>
        <v>186158.1</v>
      </c>
      <c r="T89" s="147">
        <f t="shared" si="23"/>
        <v>558474.29999999993</v>
      </c>
      <c r="V89" s="137">
        <v>620527</v>
      </c>
    </row>
    <row r="90" spans="1:30" ht="33" customHeight="1" x14ac:dyDescent="0.25">
      <c r="A90" s="41" t="s">
        <v>28</v>
      </c>
      <c r="B90" s="125" t="s">
        <v>115</v>
      </c>
      <c r="C90" s="212">
        <v>380000</v>
      </c>
      <c r="D90" s="212">
        <f t="shared" si="30"/>
        <v>22800</v>
      </c>
      <c r="E90" s="212">
        <f t="shared" si="31"/>
        <v>22800</v>
      </c>
      <c r="F90" s="212">
        <f t="shared" si="32"/>
        <v>22800</v>
      </c>
      <c r="G90" s="212">
        <f t="shared" si="33"/>
        <v>68400</v>
      </c>
      <c r="H90" s="212">
        <f t="shared" si="34"/>
        <v>26600.000000000004</v>
      </c>
      <c r="I90" s="212">
        <f t="shared" si="35"/>
        <v>34200</v>
      </c>
      <c r="J90" s="212">
        <f t="shared" si="36"/>
        <v>34200</v>
      </c>
      <c r="K90" s="212">
        <f t="shared" si="24"/>
        <v>95000</v>
      </c>
      <c r="L90" s="212">
        <f t="shared" si="37"/>
        <v>34200</v>
      </c>
      <c r="M90" s="212">
        <f t="shared" si="38"/>
        <v>34200</v>
      </c>
      <c r="N90" s="212">
        <f t="shared" si="39"/>
        <v>34200</v>
      </c>
      <c r="O90" s="212">
        <f t="shared" si="25"/>
        <v>102600</v>
      </c>
      <c r="P90" s="212">
        <f t="shared" si="26"/>
        <v>38000</v>
      </c>
      <c r="Q90" s="212">
        <f t="shared" si="27"/>
        <v>38000</v>
      </c>
      <c r="R90" s="212">
        <f t="shared" si="28"/>
        <v>38000</v>
      </c>
      <c r="S90" s="212">
        <f t="shared" si="29"/>
        <v>114000</v>
      </c>
      <c r="T90" s="147">
        <f t="shared" si="23"/>
        <v>342000</v>
      </c>
      <c r="V90" s="137">
        <v>380000</v>
      </c>
    </row>
    <row r="91" spans="1:30" ht="33" customHeight="1" x14ac:dyDescent="0.25">
      <c r="A91" s="54">
        <v>56710</v>
      </c>
      <c r="B91" s="125" t="s">
        <v>92</v>
      </c>
      <c r="C91" s="212">
        <v>163000</v>
      </c>
      <c r="D91" s="212">
        <f t="shared" si="30"/>
        <v>9780</v>
      </c>
      <c r="E91" s="212">
        <f t="shared" si="31"/>
        <v>9780</v>
      </c>
      <c r="F91" s="212">
        <f t="shared" si="32"/>
        <v>9780</v>
      </c>
      <c r="G91" s="212">
        <f t="shared" si="33"/>
        <v>29340</v>
      </c>
      <c r="H91" s="212">
        <f t="shared" si="34"/>
        <v>11410.000000000002</v>
      </c>
      <c r="I91" s="212">
        <f t="shared" si="35"/>
        <v>14670</v>
      </c>
      <c r="J91" s="212">
        <f t="shared" si="36"/>
        <v>14670</v>
      </c>
      <c r="K91" s="212">
        <f t="shared" si="24"/>
        <v>40750</v>
      </c>
      <c r="L91" s="212">
        <f t="shared" si="37"/>
        <v>14670</v>
      </c>
      <c r="M91" s="212">
        <f t="shared" si="38"/>
        <v>14670</v>
      </c>
      <c r="N91" s="212">
        <f t="shared" si="39"/>
        <v>14670</v>
      </c>
      <c r="O91" s="212">
        <f t="shared" si="25"/>
        <v>44010</v>
      </c>
      <c r="P91" s="212">
        <f t="shared" si="26"/>
        <v>16300</v>
      </c>
      <c r="Q91" s="212">
        <f t="shared" si="27"/>
        <v>16300</v>
      </c>
      <c r="R91" s="212">
        <f t="shared" si="28"/>
        <v>16300</v>
      </c>
      <c r="S91" s="212">
        <f t="shared" si="29"/>
        <v>48900</v>
      </c>
      <c r="T91" s="147">
        <f t="shared" si="23"/>
        <v>146700</v>
      </c>
      <c r="V91" s="137">
        <v>163000</v>
      </c>
    </row>
    <row r="92" spans="1:30" ht="33" customHeight="1" x14ac:dyDescent="0.25">
      <c r="A92" s="41">
        <v>56714</v>
      </c>
      <c r="B92" s="122" t="s">
        <v>107</v>
      </c>
      <c r="C92" s="212">
        <v>66675</v>
      </c>
      <c r="D92" s="213">
        <f t="shared" si="30"/>
        <v>4000.5</v>
      </c>
      <c r="E92" s="213">
        <f t="shared" si="31"/>
        <v>4000.5</v>
      </c>
      <c r="F92" s="213">
        <f t="shared" si="32"/>
        <v>4000.5</v>
      </c>
      <c r="G92" s="213">
        <f t="shared" si="33"/>
        <v>12001.5</v>
      </c>
      <c r="H92" s="213">
        <f t="shared" si="34"/>
        <v>4667.25</v>
      </c>
      <c r="I92" s="213">
        <f t="shared" si="35"/>
        <v>6000.75</v>
      </c>
      <c r="J92" s="213">
        <f t="shared" si="36"/>
        <v>6000.75</v>
      </c>
      <c r="K92" s="213">
        <f t="shared" si="24"/>
        <v>16668.75</v>
      </c>
      <c r="L92" s="213">
        <f t="shared" si="37"/>
        <v>6000.75</v>
      </c>
      <c r="M92" s="213">
        <f t="shared" si="38"/>
        <v>6000.75</v>
      </c>
      <c r="N92" s="213">
        <f t="shared" si="39"/>
        <v>6000.75</v>
      </c>
      <c r="O92" s="213">
        <f t="shared" si="25"/>
        <v>18002.25</v>
      </c>
      <c r="P92" s="213">
        <f t="shared" si="26"/>
        <v>6667.5</v>
      </c>
      <c r="Q92" s="213">
        <f t="shared" si="27"/>
        <v>6667.5</v>
      </c>
      <c r="R92" s="213">
        <f t="shared" si="28"/>
        <v>6667.5</v>
      </c>
      <c r="S92" s="213">
        <f t="shared" si="29"/>
        <v>20002.5</v>
      </c>
      <c r="T92" s="147">
        <f t="shared" si="23"/>
        <v>60007.5</v>
      </c>
      <c r="V92" s="137">
        <v>66675</v>
      </c>
    </row>
    <row r="93" spans="1:30" ht="33" customHeight="1" collapsed="1" x14ac:dyDescent="0.25">
      <c r="A93" s="55" t="s">
        <v>5</v>
      </c>
      <c r="B93" s="124" t="s">
        <v>108</v>
      </c>
      <c r="C93" s="212">
        <v>10852</v>
      </c>
      <c r="D93" s="213">
        <f t="shared" si="30"/>
        <v>651.12</v>
      </c>
      <c r="E93" s="213">
        <f t="shared" si="31"/>
        <v>651.12</v>
      </c>
      <c r="F93" s="213">
        <f t="shared" si="32"/>
        <v>651.12</v>
      </c>
      <c r="G93" s="213">
        <f t="shared" si="33"/>
        <v>1953.3600000000001</v>
      </c>
      <c r="H93" s="213">
        <f t="shared" si="34"/>
        <v>759.6400000000001</v>
      </c>
      <c r="I93" s="213">
        <f t="shared" si="35"/>
        <v>976.68</v>
      </c>
      <c r="J93" s="213">
        <f t="shared" si="36"/>
        <v>976.68</v>
      </c>
      <c r="K93" s="213">
        <f t="shared" si="24"/>
        <v>2713</v>
      </c>
      <c r="L93" s="213">
        <f t="shared" si="37"/>
        <v>976.68</v>
      </c>
      <c r="M93" s="213">
        <f t="shared" si="38"/>
        <v>976.68</v>
      </c>
      <c r="N93" s="213">
        <f t="shared" si="39"/>
        <v>976.68</v>
      </c>
      <c r="O93" s="213">
        <f t="shared" si="25"/>
        <v>2930.04</v>
      </c>
      <c r="P93" s="213">
        <f t="shared" si="26"/>
        <v>1085.2</v>
      </c>
      <c r="Q93" s="213">
        <f t="shared" si="27"/>
        <v>1085.2</v>
      </c>
      <c r="R93" s="213">
        <f t="shared" si="28"/>
        <v>1085.2</v>
      </c>
      <c r="S93" s="213">
        <f t="shared" si="29"/>
        <v>3255.6000000000004</v>
      </c>
      <c r="T93" s="147">
        <f t="shared" si="23"/>
        <v>9766.8000000000011</v>
      </c>
      <c r="V93" s="137">
        <v>10852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28292476</v>
      </c>
      <c r="D94" s="167">
        <f t="shared" si="30"/>
        <v>1697548.5599999998</v>
      </c>
      <c r="E94" s="167">
        <f t="shared" si="31"/>
        <v>1697548.5599999998</v>
      </c>
      <c r="F94" s="167">
        <f t="shared" si="32"/>
        <v>1697548.5599999998</v>
      </c>
      <c r="G94" s="167">
        <f t="shared" si="33"/>
        <v>5092645.68</v>
      </c>
      <c r="H94" s="167">
        <f t="shared" si="34"/>
        <v>1980473.3200000003</v>
      </c>
      <c r="I94" s="167">
        <f t="shared" si="35"/>
        <v>2546322.84</v>
      </c>
      <c r="J94" s="167">
        <f t="shared" si="36"/>
        <v>2546322.84</v>
      </c>
      <c r="K94" s="167">
        <f t="shared" si="24"/>
        <v>7073119</v>
      </c>
      <c r="L94" s="167">
        <f t="shared" si="37"/>
        <v>2546322.84</v>
      </c>
      <c r="M94" s="167">
        <f t="shared" si="38"/>
        <v>2546322.84</v>
      </c>
      <c r="N94" s="167">
        <f t="shared" si="39"/>
        <v>2546322.84</v>
      </c>
      <c r="O94" s="167">
        <f t="shared" si="25"/>
        <v>7638968.5199999996</v>
      </c>
      <c r="P94" s="167">
        <f t="shared" si="26"/>
        <v>2829247.6</v>
      </c>
      <c r="Q94" s="167">
        <f t="shared" si="27"/>
        <v>2829247.6</v>
      </c>
      <c r="R94" s="167">
        <f t="shared" si="28"/>
        <v>2829247.6</v>
      </c>
      <c r="S94" s="167">
        <f t="shared" si="29"/>
        <v>8487742.8000000007</v>
      </c>
      <c r="T94" s="147">
        <f t="shared" si="23"/>
        <v>25463228.400000002</v>
      </c>
      <c r="V94" s="137">
        <v>28292476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28127842</v>
      </c>
      <c r="D95" s="212">
        <f t="shared" si="30"/>
        <v>1687670.52</v>
      </c>
      <c r="E95" s="212">
        <f t="shared" si="31"/>
        <v>1687670.52</v>
      </c>
      <c r="F95" s="212">
        <f t="shared" si="32"/>
        <v>1687670.52</v>
      </c>
      <c r="G95" s="212">
        <f t="shared" si="33"/>
        <v>5063011.5600000005</v>
      </c>
      <c r="H95" s="212">
        <f t="shared" si="34"/>
        <v>1968948.9400000002</v>
      </c>
      <c r="I95" s="212">
        <f t="shared" si="35"/>
        <v>2531505.7799999998</v>
      </c>
      <c r="J95" s="212">
        <f t="shared" si="36"/>
        <v>2531505.7799999998</v>
      </c>
      <c r="K95" s="212">
        <f t="shared" si="24"/>
        <v>7031960.5</v>
      </c>
      <c r="L95" s="212">
        <f t="shared" si="37"/>
        <v>2531505.7799999998</v>
      </c>
      <c r="M95" s="212">
        <f t="shared" si="38"/>
        <v>2531505.7799999998</v>
      </c>
      <c r="N95" s="212">
        <f t="shared" si="39"/>
        <v>2531505.7799999998</v>
      </c>
      <c r="O95" s="212">
        <f t="shared" si="25"/>
        <v>7594517.3399999999</v>
      </c>
      <c r="P95" s="212">
        <f t="shared" si="26"/>
        <v>2812784.2</v>
      </c>
      <c r="Q95" s="212">
        <f t="shared" si="27"/>
        <v>2812784.2</v>
      </c>
      <c r="R95" s="212">
        <f t="shared" si="28"/>
        <v>2812784.2</v>
      </c>
      <c r="S95" s="212">
        <f t="shared" si="29"/>
        <v>8438352.6000000015</v>
      </c>
      <c r="T95" s="147">
        <f t="shared" si="23"/>
        <v>25315057.800000001</v>
      </c>
      <c r="U95" s="139"/>
      <c r="V95" s="137">
        <v>28127842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164634</v>
      </c>
      <c r="D96" s="212">
        <f t="shared" si="30"/>
        <v>9878.0399999999991</v>
      </c>
      <c r="E96" s="212">
        <f t="shared" si="31"/>
        <v>9878.0399999999991</v>
      </c>
      <c r="F96" s="212">
        <f t="shared" si="32"/>
        <v>9878.0399999999991</v>
      </c>
      <c r="G96" s="212">
        <f t="shared" si="33"/>
        <v>29634.119999999995</v>
      </c>
      <c r="H96" s="212">
        <f t="shared" si="34"/>
        <v>11524.380000000001</v>
      </c>
      <c r="I96" s="212">
        <f t="shared" si="35"/>
        <v>14817.06</v>
      </c>
      <c r="J96" s="212">
        <f t="shared" si="36"/>
        <v>14817.06</v>
      </c>
      <c r="K96" s="212">
        <f t="shared" si="24"/>
        <v>41158.5</v>
      </c>
      <c r="L96" s="212">
        <f t="shared" si="37"/>
        <v>14817.06</v>
      </c>
      <c r="M96" s="212">
        <f t="shared" si="38"/>
        <v>14817.06</v>
      </c>
      <c r="N96" s="212">
        <f t="shared" si="39"/>
        <v>14817.06</v>
      </c>
      <c r="O96" s="212">
        <f t="shared" si="25"/>
        <v>44451.18</v>
      </c>
      <c r="P96" s="212">
        <f t="shared" si="26"/>
        <v>16463.400000000001</v>
      </c>
      <c r="Q96" s="212">
        <f t="shared" si="27"/>
        <v>16463.400000000001</v>
      </c>
      <c r="R96" s="212">
        <f t="shared" si="28"/>
        <v>16463.400000000001</v>
      </c>
      <c r="S96" s="212">
        <f t="shared" si="29"/>
        <v>49390.200000000004</v>
      </c>
      <c r="T96" s="147">
        <f t="shared" si="23"/>
        <v>148170.59999999998</v>
      </c>
      <c r="U96" s="139"/>
      <c r="V96" s="137">
        <v>164634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2666031</v>
      </c>
      <c r="D97" s="118">
        <f t="shared" si="30"/>
        <v>159961.85999999999</v>
      </c>
      <c r="E97" s="118">
        <f t="shared" si="31"/>
        <v>159961.85999999999</v>
      </c>
      <c r="F97" s="118">
        <f t="shared" si="32"/>
        <v>159961.85999999999</v>
      </c>
      <c r="G97" s="118">
        <f t="shared" si="33"/>
        <v>479885.57999999996</v>
      </c>
      <c r="H97" s="118">
        <f t="shared" si="34"/>
        <v>186622.17</v>
      </c>
      <c r="I97" s="118">
        <f t="shared" si="35"/>
        <v>239942.78999999998</v>
      </c>
      <c r="J97" s="118">
        <f t="shared" si="36"/>
        <v>239942.78999999998</v>
      </c>
      <c r="K97" s="118">
        <f t="shared" si="24"/>
        <v>666507.75</v>
      </c>
      <c r="L97" s="118">
        <f t="shared" si="37"/>
        <v>239942.78999999998</v>
      </c>
      <c r="M97" s="118">
        <f t="shared" si="38"/>
        <v>239942.78999999998</v>
      </c>
      <c r="N97" s="118">
        <f t="shared" si="39"/>
        <v>239942.78999999998</v>
      </c>
      <c r="O97" s="118">
        <f t="shared" si="25"/>
        <v>719828.36999999988</v>
      </c>
      <c r="P97" s="118">
        <f t="shared" si="26"/>
        <v>266603.10000000003</v>
      </c>
      <c r="Q97" s="118">
        <f t="shared" si="27"/>
        <v>266603.10000000003</v>
      </c>
      <c r="R97" s="118">
        <f t="shared" si="28"/>
        <v>266603.10000000003</v>
      </c>
      <c r="S97" s="118">
        <f t="shared" si="29"/>
        <v>799809.3</v>
      </c>
      <c r="T97" s="147">
        <f t="shared" si="23"/>
        <v>2399427.9000000004</v>
      </c>
      <c r="V97" s="137">
        <v>2666031</v>
      </c>
    </row>
    <row r="98" spans="1:33" ht="38.25" customHeight="1" x14ac:dyDescent="0.25">
      <c r="A98" s="55" t="s">
        <v>284</v>
      </c>
      <c r="B98" s="117" t="s">
        <v>285</v>
      </c>
      <c r="C98" s="212">
        <v>840871</v>
      </c>
      <c r="D98" s="212">
        <f t="shared" si="30"/>
        <v>50452.259999999995</v>
      </c>
      <c r="E98" s="212">
        <f t="shared" si="31"/>
        <v>50452.259999999995</v>
      </c>
      <c r="F98" s="212">
        <f t="shared" si="32"/>
        <v>50452.259999999995</v>
      </c>
      <c r="G98" s="212">
        <f t="shared" si="33"/>
        <v>151356.77999999997</v>
      </c>
      <c r="H98" s="212">
        <f t="shared" si="34"/>
        <v>58860.970000000008</v>
      </c>
      <c r="I98" s="212">
        <f t="shared" si="35"/>
        <v>75678.39</v>
      </c>
      <c r="J98" s="212">
        <f t="shared" si="36"/>
        <v>75678.39</v>
      </c>
      <c r="K98" s="212">
        <f t="shared" si="24"/>
        <v>210217.75</v>
      </c>
      <c r="L98" s="212">
        <f t="shared" si="37"/>
        <v>75678.39</v>
      </c>
      <c r="M98" s="212">
        <f t="shared" si="38"/>
        <v>75678.39</v>
      </c>
      <c r="N98" s="212">
        <f t="shared" si="39"/>
        <v>75678.39</v>
      </c>
      <c r="O98" s="212">
        <f t="shared" si="25"/>
        <v>227035.16999999998</v>
      </c>
      <c r="P98" s="212">
        <f t="shared" si="26"/>
        <v>84087.1</v>
      </c>
      <c r="Q98" s="212">
        <f t="shared" si="27"/>
        <v>84087.1</v>
      </c>
      <c r="R98" s="212">
        <f t="shared" si="28"/>
        <v>84087.1</v>
      </c>
      <c r="S98" s="212">
        <f t="shared" si="29"/>
        <v>252261.30000000002</v>
      </c>
      <c r="T98" s="147">
        <f t="shared" si="23"/>
        <v>756783.89999999991</v>
      </c>
      <c r="V98" s="137">
        <v>840873</v>
      </c>
    </row>
    <row r="99" spans="1:33" s="147" customFormat="1" ht="33" customHeight="1" x14ac:dyDescent="0.25">
      <c r="A99" s="116"/>
      <c r="B99" s="116" t="s">
        <v>95</v>
      </c>
      <c r="C99" s="168">
        <f>C16-C47</f>
        <v>5000000</v>
      </c>
      <c r="D99" s="168">
        <f t="shared" si="30"/>
        <v>300000</v>
      </c>
      <c r="E99" s="168">
        <f t="shared" si="31"/>
        <v>300000</v>
      </c>
      <c r="F99" s="168">
        <f t="shared" si="32"/>
        <v>300000</v>
      </c>
      <c r="G99" s="168">
        <f t="shared" si="33"/>
        <v>900000</v>
      </c>
      <c r="H99" s="168">
        <f t="shared" si="34"/>
        <v>350000.00000000006</v>
      </c>
      <c r="I99" s="168">
        <f t="shared" si="35"/>
        <v>450000</v>
      </c>
      <c r="J99" s="168">
        <f t="shared" si="36"/>
        <v>450000</v>
      </c>
      <c r="K99" s="168">
        <f t="shared" si="24"/>
        <v>1250000</v>
      </c>
      <c r="L99" s="168">
        <f t="shared" si="37"/>
        <v>450000</v>
      </c>
      <c r="M99" s="168">
        <f t="shared" si="38"/>
        <v>450000</v>
      </c>
      <c r="N99" s="168">
        <f t="shared" si="39"/>
        <v>450000</v>
      </c>
      <c r="O99" s="168">
        <f t="shared" si="25"/>
        <v>1350000</v>
      </c>
      <c r="P99" s="168">
        <f t="shared" si="26"/>
        <v>500000</v>
      </c>
      <c r="Q99" s="168">
        <f t="shared" si="27"/>
        <v>500000</v>
      </c>
      <c r="R99" s="168">
        <f t="shared" si="28"/>
        <v>500000</v>
      </c>
      <c r="S99" s="168">
        <f t="shared" si="29"/>
        <v>1500000</v>
      </c>
      <c r="T99" s="147">
        <f t="shared" si="23"/>
        <v>4500000</v>
      </c>
      <c r="V99" s="137">
        <v>5000000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4.5033467386857491E-2</v>
      </c>
      <c r="D100" s="158">
        <f t="shared" si="40"/>
        <v>4.5033467386857491E-2</v>
      </c>
      <c r="E100" s="158">
        <f t="shared" si="40"/>
        <v>4.5033467386857491E-2</v>
      </c>
      <c r="F100" s="158">
        <f t="shared" si="40"/>
        <v>4.5033467386857491E-2</v>
      </c>
      <c r="G100" s="158">
        <f t="shared" si="40"/>
        <v>4.5033467386857491E-2</v>
      </c>
      <c r="H100" s="158">
        <f t="shared" si="40"/>
        <v>4.5033467386857491E-2</v>
      </c>
      <c r="I100" s="158">
        <f t="shared" si="40"/>
        <v>4.5033467386857491E-2</v>
      </c>
      <c r="J100" s="158">
        <f t="shared" si="40"/>
        <v>4.5033467386857491E-2</v>
      </c>
      <c r="K100" s="158">
        <f t="shared" si="40"/>
        <v>4.5033467386857491E-2</v>
      </c>
      <c r="L100" s="158">
        <f t="shared" si="40"/>
        <v>4.5033467386857491E-2</v>
      </c>
      <c r="M100" s="158">
        <f t="shared" si="40"/>
        <v>4.5033467386857491E-2</v>
      </c>
      <c r="N100" s="158">
        <f t="shared" si="40"/>
        <v>4.5033467386857491E-2</v>
      </c>
      <c r="O100" s="158">
        <f t="shared" si="40"/>
        <v>4.5033467386857484E-2</v>
      </c>
      <c r="P100" s="158">
        <f t="shared" si="40"/>
        <v>4.5033467386857484E-2</v>
      </c>
      <c r="Q100" s="158">
        <f t="shared" si="40"/>
        <v>4.5033467386857484E-2</v>
      </c>
      <c r="R100" s="158">
        <f t="shared" si="40"/>
        <v>4.5033467386857484E-2</v>
      </c>
      <c r="S100" s="170">
        <f t="shared" si="40"/>
        <v>4.5033467386857484E-2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2131699.04</v>
      </c>
    </row>
    <row r="108" spans="1:33" x14ac:dyDescent="0.25">
      <c r="C108" s="189">
        <f>+C99-C106</f>
        <v>2868300.96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horizontalDpi="300" verticalDpi="200" r:id="rId1"/>
  <headerFooter alignWithMargins="0"/>
  <rowBreaks count="1" manualBreakCount="1">
    <brk id="46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0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3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64" sqref="C64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7.42578125" style="189" bestFit="1" customWidth="1"/>
    <col min="4" max="4" width="13.7109375" style="128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33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33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26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64022965</v>
      </c>
      <c r="D16" s="168">
        <f>C16*0.06</f>
        <v>3841377.9</v>
      </c>
      <c r="E16" s="168">
        <f>C16*0.06</f>
        <v>3841377.9</v>
      </c>
      <c r="F16" s="168">
        <f>C16*0.06</f>
        <v>3841377.9</v>
      </c>
      <c r="G16" s="168">
        <f>SUM(D16:F16)</f>
        <v>11524133.699999999</v>
      </c>
      <c r="H16" s="168">
        <f>C16*0.07</f>
        <v>4481607.5500000007</v>
      </c>
      <c r="I16" s="168">
        <f>C16*0.09</f>
        <v>5762066.8499999996</v>
      </c>
      <c r="J16" s="168">
        <f>C16*0.09</f>
        <v>5762066.8499999996</v>
      </c>
      <c r="K16" s="168">
        <f t="shared" ref="K16" si="0">SUM(H16:J16)</f>
        <v>16005741.25</v>
      </c>
      <c r="L16" s="168">
        <f>C16*0.09</f>
        <v>5762066.8499999996</v>
      </c>
      <c r="M16" s="168">
        <f>C16*0.09</f>
        <v>5762066.8499999996</v>
      </c>
      <c r="N16" s="168">
        <f>C16*0.09</f>
        <v>5762066.8499999996</v>
      </c>
      <c r="O16" s="168">
        <f t="shared" ref="O16" si="1">SUM(L16:N16)</f>
        <v>17286200.549999997</v>
      </c>
      <c r="P16" s="168">
        <f t="shared" ref="P16" si="2">C16*0.1</f>
        <v>6402296.5</v>
      </c>
      <c r="Q16" s="168">
        <f t="shared" ref="Q16" si="3">C16*0.1</f>
        <v>6402296.5</v>
      </c>
      <c r="R16" s="168">
        <f t="shared" ref="R16" si="4">C16*0.1</f>
        <v>6402296.5</v>
      </c>
      <c r="S16" s="168">
        <f t="shared" ref="S16" si="5">SUM(P16:R16)</f>
        <v>19206889.5</v>
      </c>
      <c r="T16" s="147">
        <f>D16+E16+F16+H16+I16+J16+L16+M16+N16+P16+Q16</f>
        <v>57620668.500000007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54129740</v>
      </c>
      <c r="D18" s="167">
        <f>C18*0.06</f>
        <v>3247784.4</v>
      </c>
      <c r="E18" s="167">
        <f>C18*0.06</f>
        <v>3247784.4</v>
      </c>
      <c r="F18" s="167">
        <f>C18*0.06</f>
        <v>3247784.4</v>
      </c>
      <c r="G18" s="167">
        <f>SUM(D18:F18)</f>
        <v>9743353.1999999993</v>
      </c>
      <c r="H18" s="167">
        <f>C18*0.07</f>
        <v>3789081.8000000003</v>
      </c>
      <c r="I18" s="167">
        <f>C18*0.09</f>
        <v>4871676.5999999996</v>
      </c>
      <c r="J18" s="167">
        <f>C18*0.09</f>
        <v>4871676.5999999996</v>
      </c>
      <c r="K18" s="167">
        <f t="shared" ref="K18:K81" si="7">SUM(H18:J18)</f>
        <v>13532435</v>
      </c>
      <c r="L18" s="167">
        <f>C18*0.09</f>
        <v>4871676.5999999996</v>
      </c>
      <c r="M18" s="167">
        <f>C18*0.09</f>
        <v>4871676.5999999996</v>
      </c>
      <c r="N18" s="167">
        <f>C18*0.09</f>
        <v>4871676.5999999996</v>
      </c>
      <c r="O18" s="167">
        <f t="shared" ref="O18:O81" si="8">SUM(L18:N18)</f>
        <v>14615029.799999999</v>
      </c>
      <c r="P18" s="167">
        <f t="shared" ref="P18:P81" si="9">C18*0.1</f>
        <v>5412974</v>
      </c>
      <c r="Q18" s="167">
        <f t="shared" ref="Q18:Q81" si="10">C18*0.1</f>
        <v>5412974</v>
      </c>
      <c r="R18" s="167">
        <f t="shared" ref="R18:R81" si="11">C18*0.1</f>
        <v>5412974</v>
      </c>
      <c r="S18" s="167">
        <f t="shared" ref="S18:S81" si="12">SUM(P18:R18)</f>
        <v>16238922</v>
      </c>
      <c r="T18" s="147">
        <f t="shared" si="6"/>
        <v>48716766.000000007</v>
      </c>
    </row>
    <row r="19" spans="1:30" ht="33" customHeight="1" x14ac:dyDescent="0.25">
      <c r="A19" s="41" t="s">
        <v>13</v>
      </c>
      <c r="B19" s="119" t="s">
        <v>120</v>
      </c>
      <c r="C19" s="212">
        <v>742831</v>
      </c>
      <c r="D19" s="212">
        <f t="shared" ref="D19:D82" si="13">C19*0.06</f>
        <v>44569.86</v>
      </c>
      <c r="E19" s="212">
        <f t="shared" ref="E19:E82" si="14">C19*0.06</f>
        <v>44569.86</v>
      </c>
      <c r="F19" s="212">
        <f t="shared" ref="F19:F82" si="15">C19*0.06</f>
        <v>44569.86</v>
      </c>
      <c r="G19" s="212">
        <f t="shared" ref="G19:G82" si="16">SUM(D19:F19)</f>
        <v>133709.58000000002</v>
      </c>
      <c r="H19" s="212">
        <f t="shared" ref="H19:H82" si="17">C19*0.07</f>
        <v>51998.170000000006</v>
      </c>
      <c r="I19" s="212">
        <f t="shared" ref="I19:I82" si="18">C19*0.09</f>
        <v>66854.789999999994</v>
      </c>
      <c r="J19" s="212">
        <f t="shared" ref="J19:J82" si="19">C19*0.09</f>
        <v>66854.789999999994</v>
      </c>
      <c r="K19" s="212">
        <f t="shared" si="7"/>
        <v>185707.75</v>
      </c>
      <c r="L19" s="212">
        <f t="shared" ref="L19:L82" si="20">C19*0.09</f>
        <v>66854.789999999994</v>
      </c>
      <c r="M19" s="212">
        <f t="shared" ref="M19:M82" si="21">C19*0.09</f>
        <v>66854.789999999994</v>
      </c>
      <c r="N19" s="212">
        <f t="shared" ref="N19:N82" si="22">C19*0.09</f>
        <v>66854.789999999994</v>
      </c>
      <c r="O19" s="212">
        <f t="shared" si="8"/>
        <v>200564.37</v>
      </c>
      <c r="P19" s="212">
        <f t="shared" si="9"/>
        <v>74283.100000000006</v>
      </c>
      <c r="Q19" s="212">
        <f t="shared" si="10"/>
        <v>74283.100000000006</v>
      </c>
      <c r="R19" s="212">
        <f t="shared" si="11"/>
        <v>74283.100000000006</v>
      </c>
      <c r="S19" s="212">
        <f t="shared" si="12"/>
        <v>222849.30000000002</v>
      </c>
      <c r="T19" s="147">
        <f t="shared" si="6"/>
        <v>668547.89999999991</v>
      </c>
      <c r="V19" s="137">
        <v>742831</v>
      </c>
    </row>
    <row r="20" spans="1:30" ht="33" customHeight="1" x14ac:dyDescent="0.25">
      <c r="A20" s="41" t="s">
        <v>42</v>
      </c>
      <c r="B20" s="119" t="s">
        <v>146</v>
      </c>
      <c r="C20" s="212">
        <v>53341207</v>
      </c>
      <c r="D20" s="212">
        <f t="shared" si="13"/>
        <v>3200472.42</v>
      </c>
      <c r="E20" s="212">
        <f t="shared" si="14"/>
        <v>3200472.42</v>
      </c>
      <c r="F20" s="212">
        <f t="shared" si="15"/>
        <v>3200472.42</v>
      </c>
      <c r="G20" s="212">
        <f t="shared" si="16"/>
        <v>9601417.2599999998</v>
      </c>
      <c r="H20" s="212">
        <f t="shared" si="17"/>
        <v>3733884.49</v>
      </c>
      <c r="I20" s="212">
        <f t="shared" si="18"/>
        <v>4800708.63</v>
      </c>
      <c r="J20" s="212">
        <f t="shared" si="19"/>
        <v>4800708.63</v>
      </c>
      <c r="K20" s="212">
        <f t="shared" si="7"/>
        <v>13335301.75</v>
      </c>
      <c r="L20" s="212">
        <f t="shared" si="20"/>
        <v>4800708.63</v>
      </c>
      <c r="M20" s="212">
        <f t="shared" si="21"/>
        <v>4800708.63</v>
      </c>
      <c r="N20" s="212">
        <f t="shared" si="22"/>
        <v>4800708.63</v>
      </c>
      <c r="O20" s="212">
        <f t="shared" si="8"/>
        <v>14402125.890000001</v>
      </c>
      <c r="P20" s="212">
        <f t="shared" si="9"/>
        <v>5334120.7</v>
      </c>
      <c r="Q20" s="212">
        <f t="shared" si="10"/>
        <v>5334120.7</v>
      </c>
      <c r="R20" s="212">
        <f t="shared" si="11"/>
        <v>5334120.7</v>
      </c>
      <c r="S20" s="212">
        <f t="shared" si="12"/>
        <v>16002362.100000001</v>
      </c>
      <c r="T20" s="147">
        <f t="shared" si="6"/>
        <v>48007086.300000004</v>
      </c>
      <c r="V20" s="137">
        <v>53341207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45702</v>
      </c>
      <c r="D26" s="212">
        <f t="shared" si="13"/>
        <v>2742.12</v>
      </c>
      <c r="E26" s="212">
        <f t="shared" si="14"/>
        <v>2742.12</v>
      </c>
      <c r="F26" s="212">
        <f t="shared" si="15"/>
        <v>2742.12</v>
      </c>
      <c r="G26" s="212">
        <f t="shared" si="16"/>
        <v>8226.36</v>
      </c>
      <c r="H26" s="212">
        <f t="shared" si="17"/>
        <v>3199.1400000000003</v>
      </c>
      <c r="I26" s="212">
        <f t="shared" si="18"/>
        <v>4113.18</v>
      </c>
      <c r="J26" s="212">
        <f t="shared" si="19"/>
        <v>4113.18</v>
      </c>
      <c r="K26" s="212">
        <f t="shared" si="7"/>
        <v>11425.5</v>
      </c>
      <c r="L26" s="212">
        <f t="shared" si="20"/>
        <v>4113.18</v>
      </c>
      <c r="M26" s="212">
        <f t="shared" si="21"/>
        <v>4113.18</v>
      </c>
      <c r="N26" s="212">
        <f t="shared" si="22"/>
        <v>4113.18</v>
      </c>
      <c r="O26" s="212">
        <f t="shared" si="8"/>
        <v>12339.54</v>
      </c>
      <c r="P26" s="212">
        <f t="shared" si="9"/>
        <v>4570.2</v>
      </c>
      <c r="Q26" s="212">
        <f t="shared" si="10"/>
        <v>4570.2</v>
      </c>
      <c r="R26" s="212">
        <f t="shared" si="11"/>
        <v>4570.2</v>
      </c>
      <c r="S26" s="212">
        <f t="shared" si="12"/>
        <v>13710.599999999999</v>
      </c>
      <c r="T26" s="147">
        <f t="shared" si="6"/>
        <v>41131.799999999996</v>
      </c>
      <c r="V26" s="137">
        <v>45702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9893225</v>
      </c>
      <c r="D30" s="167">
        <f t="shared" si="13"/>
        <v>593593.5</v>
      </c>
      <c r="E30" s="167">
        <f t="shared" si="14"/>
        <v>593593.5</v>
      </c>
      <c r="F30" s="167">
        <f t="shared" si="15"/>
        <v>593593.5</v>
      </c>
      <c r="G30" s="167">
        <f t="shared" si="16"/>
        <v>1780780.5</v>
      </c>
      <c r="H30" s="167">
        <f t="shared" si="17"/>
        <v>692525.75000000012</v>
      </c>
      <c r="I30" s="167">
        <f t="shared" si="18"/>
        <v>890390.25</v>
      </c>
      <c r="J30" s="167">
        <f t="shared" si="19"/>
        <v>890390.25</v>
      </c>
      <c r="K30" s="167">
        <f t="shared" si="7"/>
        <v>2473306.25</v>
      </c>
      <c r="L30" s="167">
        <f t="shared" si="20"/>
        <v>890390.25</v>
      </c>
      <c r="M30" s="167">
        <f t="shared" si="21"/>
        <v>890390.25</v>
      </c>
      <c r="N30" s="167">
        <f t="shared" si="22"/>
        <v>890390.25</v>
      </c>
      <c r="O30" s="167">
        <f t="shared" si="8"/>
        <v>2671170.75</v>
      </c>
      <c r="P30" s="167">
        <f t="shared" si="9"/>
        <v>989322.5</v>
      </c>
      <c r="Q30" s="167">
        <f t="shared" si="10"/>
        <v>989322.5</v>
      </c>
      <c r="R30" s="167">
        <f t="shared" si="11"/>
        <v>989322.5</v>
      </c>
      <c r="S30" s="167">
        <f t="shared" si="12"/>
        <v>2967967.5</v>
      </c>
      <c r="T30" s="147">
        <f t="shared" si="6"/>
        <v>8903902.5</v>
      </c>
      <c r="V30" s="137">
        <v>9893226</v>
      </c>
    </row>
    <row r="31" spans="1:30" ht="33" customHeight="1" x14ac:dyDescent="0.25">
      <c r="A31" s="41">
        <v>45217</v>
      </c>
      <c r="B31" s="120" t="s">
        <v>50</v>
      </c>
      <c r="C31" s="212">
        <v>9000</v>
      </c>
      <c r="D31" s="212">
        <f t="shared" si="13"/>
        <v>540</v>
      </c>
      <c r="E31" s="212">
        <f t="shared" si="14"/>
        <v>540</v>
      </c>
      <c r="F31" s="212">
        <f t="shared" si="15"/>
        <v>540</v>
      </c>
      <c r="G31" s="212">
        <f t="shared" si="16"/>
        <v>1620</v>
      </c>
      <c r="H31" s="212">
        <f t="shared" si="17"/>
        <v>630.00000000000011</v>
      </c>
      <c r="I31" s="212">
        <f t="shared" si="18"/>
        <v>810</v>
      </c>
      <c r="J31" s="212">
        <f t="shared" si="19"/>
        <v>810</v>
      </c>
      <c r="K31" s="212">
        <f t="shared" si="7"/>
        <v>2250</v>
      </c>
      <c r="L31" s="212">
        <f t="shared" si="20"/>
        <v>810</v>
      </c>
      <c r="M31" s="212">
        <f t="shared" si="21"/>
        <v>810</v>
      </c>
      <c r="N31" s="212">
        <f t="shared" si="22"/>
        <v>810</v>
      </c>
      <c r="O31" s="212">
        <f t="shared" si="8"/>
        <v>2430</v>
      </c>
      <c r="P31" s="212">
        <f t="shared" si="9"/>
        <v>900</v>
      </c>
      <c r="Q31" s="212">
        <f t="shared" si="10"/>
        <v>900</v>
      </c>
      <c r="R31" s="212">
        <f t="shared" si="11"/>
        <v>900</v>
      </c>
      <c r="S31" s="212">
        <f t="shared" si="12"/>
        <v>2700</v>
      </c>
      <c r="T31" s="147">
        <f t="shared" si="6"/>
        <v>8100</v>
      </c>
      <c r="V31" s="137">
        <v>9000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27000</v>
      </c>
      <c r="D32" s="212">
        <f t="shared" si="13"/>
        <v>1620</v>
      </c>
      <c r="E32" s="212">
        <f t="shared" si="14"/>
        <v>1620</v>
      </c>
      <c r="F32" s="212">
        <f t="shared" si="15"/>
        <v>1620</v>
      </c>
      <c r="G32" s="212">
        <f t="shared" si="16"/>
        <v>4860</v>
      </c>
      <c r="H32" s="212">
        <f t="shared" si="17"/>
        <v>1890.0000000000002</v>
      </c>
      <c r="I32" s="212">
        <f t="shared" si="18"/>
        <v>2430</v>
      </c>
      <c r="J32" s="212">
        <f t="shared" si="19"/>
        <v>2430</v>
      </c>
      <c r="K32" s="212">
        <f t="shared" si="7"/>
        <v>6750</v>
      </c>
      <c r="L32" s="212">
        <f t="shared" si="20"/>
        <v>2430</v>
      </c>
      <c r="M32" s="212">
        <f t="shared" si="21"/>
        <v>2430</v>
      </c>
      <c r="N32" s="212">
        <f t="shared" si="22"/>
        <v>2430</v>
      </c>
      <c r="O32" s="212">
        <f t="shared" si="8"/>
        <v>7290</v>
      </c>
      <c r="P32" s="212">
        <f t="shared" si="9"/>
        <v>2700</v>
      </c>
      <c r="Q32" s="212">
        <f t="shared" si="10"/>
        <v>2700</v>
      </c>
      <c r="R32" s="212">
        <f t="shared" si="11"/>
        <v>2700</v>
      </c>
      <c r="S32" s="212">
        <f t="shared" si="12"/>
        <v>8100</v>
      </c>
      <c r="T32" s="147">
        <f t="shared" si="6"/>
        <v>24300</v>
      </c>
      <c r="U32" s="139"/>
      <c r="V32" s="137">
        <v>27000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1180882</v>
      </c>
      <c r="D33" s="212">
        <f t="shared" si="13"/>
        <v>70852.92</v>
      </c>
      <c r="E33" s="212">
        <f t="shared" si="14"/>
        <v>70852.92</v>
      </c>
      <c r="F33" s="212">
        <f t="shared" si="15"/>
        <v>70852.92</v>
      </c>
      <c r="G33" s="212">
        <f t="shared" si="16"/>
        <v>212558.76</v>
      </c>
      <c r="H33" s="212">
        <f t="shared" si="17"/>
        <v>82661.740000000005</v>
      </c>
      <c r="I33" s="212">
        <f t="shared" si="18"/>
        <v>106279.37999999999</v>
      </c>
      <c r="J33" s="212">
        <f t="shared" si="19"/>
        <v>106279.37999999999</v>
      </c>
      <c r="K33" s="212">
        <f t="shared" si="7"/>
        <v>295220.5</v>
      </c>
      <c r="L33" s="212">
        <f t="shared" si="20"/>
        <v>106279.37999999999</v>
      </c>
      <c r="M33" s="212">
        <f t="shared" si="21"/>
        <v>106279.37999999999</v>
      </c>
      <c r="N33" s="212">
        <f t="shared" si="22"/>
        <v>106279.37999999999</v>
      </c>
      <c r="O33" s="212">
        <f t="shared" si="8"/>
        <v>318838.13999999996</v>
      </c>
      <c r="P33" s="212">
        <f t="shared" si="9"/>
        <v>118088.20000000001</v>
      </c>
      <c r="Q33" s="212">
        <f t="shared" si="10"/>
        <v>118088.20000000001</v>
      </c>
      <c r="R33" s="212">
        <f t="shared" si="11"/>
        <v>118088.20000000001</v>
      </c>
      <c r="S33" s="212">
        <f t="shared" si="12"/>
        <v>354264.60000000003</v>
      </c>
      <c r="T33" s="147">
        <f t="shared" si="6"/>
        <v>1062793.8</v>
      </c>
      <c r="U33" s="139"/>
      <c r="V33" s="137">
        <v>1180882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113000</v>
      </c>
      <c r="D34" s="212">
        <f t="shared" si="13"/>
        <v>6780</v>
      </c>
      <c r="E34" s="212">
        <f t="shared" si="14"/>
        <v>6780</v>
      </c>
      <c r="F34" s="212">
        <f t="shared" si="15"/>
        <v>6780</v>
      </c>
      <c r="G34" s="212">
        <f t="shared" si="16"/>
        <v>20340</v>
      </c>
      <c r="H34" s="212">
        <f t="shared" si="17"/>
        <v>7910.0000000000009</v>
      </c>
      <c r="I34" s="212">
        <f t="shared" si="18"/>
        <v>10170</v>
      </c>
      <c r="J34" s="212">
        <f t="shared" si="19"/>
        <v>10170</v>
      </c>
      <c r="K34" s="212">
        <f t="shared" si="7"/>
        <v>28250</v>
      </c>
      <c r="L34" s="212">
        <f t="shared" si="20"/>
        <v>10170</v>
      </c>
      <c r="M34" s="212">
        <f t="shared" si="21"/>
        <v>10170</v>
      </c>
      <c r="N34" s="212">
        <f t="shared" si="22"/>
        <v>10170</v>
      </c>
      <c r="O34" s="212">
        <f t="shared" si="8"/>
        <v>30510</v>
      </c>
      <c r="P34" s="212">
        <f t="shared" si="9"/>
        <v>11300</v>
      </c>
      <c r="Q34" s="212">
        <f t="shared" si="10"/>
        <v>11300</v>
      </c>
      <c r="R34" s="212">
        <f t="shared" si="11"/>
        <v>11300</v>
      </c>
      <c r="S34" s="212">
        <f t="shared" si="12"/>
        <v>33900</v>
      </c>
      <c r="T34" s="147">
        <f t="shared" si="6"/>
        <v>101700</v>
      </c>
      <c r="V34" s="137">
        <v>113000</v>
      </c>
    </row>
    <row r="35" spans="1:30" ht="33" customHeight="1" x14ac:dyDescent="0.25">
      <c r="A35" s="41" t="s">
        <v>286</v>
      </c>
      <c r="B35" s="120" t="s">
        <v>287</v>
      </c>
      <c r="C35" s="212">
        <v>915279</v>
      </c>
      <c r="D35" s="212">
        <f t="shared" si="13"/>
        <v>54916.74</v>
      </c>
      <c r="E35" s="212">
        <f t="shared" si="14"/>
        <v>54916.74</v>
      </c>
      <c r="F35" s="212">
        <f t="shared" si="15"/>
        <v>54916.74</v>
      </c>
      <c r="G35" s="212">
        <f t="shared" si="16"/>
        <v>164750.22</v>
      </c>
      <c r="H35" s="212">
        <f t="shared" si="17"/>
        <v>64069.530000000006</v>
      </c>
      <c r="I35" s="212">
        <f t="shared" si="18"/>
        <v>82375.11</v>
      </c>
      <c r="J35" s="212">
        <f t="shared" si="19"/>
        <v>82375.11</v>
      </c>
      <c r="K35" s="212">
        <f t="shared" si="7"/>
        <v>228819.75</v>
      </c>
      <c r="L35" s="212">
        <f t="shared" si="20"/>
        <v>82375.11</v>
      </c>
      <c r="M35" s="212">
        <f t="shared" si="21"/>
        <v>82375.11</v>
      </c>
      <c r="N35" s="212">
        <f t="shared" si="22"/>
        <v>82375.11</v>
      </c>
      <c r="O35" s="212">
        <f t="shared" si="8"/>
        <v>247125.33000000002</v>
      </c>
      <c r="P35" s="212">
        <f t="shared" si="9"/>
        <v>91527.900000000009</v>
      </c>
      <c r="Q35" s="212">
        <f t="shared" si="10"/>
        <v>91527.900000000009</v>
      </c>
      <c r="R35" s="212">
        <f t="shared" si="11"/>
        <v>91527.900000000009</v>
      </c>
      <c r="S35" s="212">
        <f t="shared" si="12"/>
        <v>274583.7</v>
      </c>
      <c r="T35" s="147"/>
      <c r="V35" s="137">
        <v>915279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1833492</v>
      </c>
      <c r="D36" s="212">
        <f t="shared" si="13"/>
        <v>110009.51999999999</v>
      </c>
      <c r="E36" s="212">
        <f t="shared" si="14"/>
        <v>110009.51999999999</v>
      </c>
      <c r="F36" s="212">
        <f t="shared" si="15"/>
        <v>110009.51999999999</v>
      </c>
      <c r="G36" s="212">
        <f t="shared" si="16"/>
        <v>330028.55999999994</v>
      </c>
      <c r="H36" s="212">
        <f t="shared" si="17"/>
        <v>128344.44000000002</v>
      </c>
      <c r="I36" s="212">
        <f t="shared" si="18"/>
        <v>165014.28</v>
      </c>
      <c r="J36" s="212">
        <f t="shared" si="19"/>
        <v>165014.28</v>
      </c>
      <c r="K36" s="212">
        <f t="shared" si="7"/>
        <v>458373</v>
      </c>
      <c r="L36" s="212">
        <f t="shared" si="20"/>
        <v>165014.28</v>
      </c>
      <c r="M36" s="212">
        <f t="shared" si="21"/>
        <v>165014.28</v>
      </c>
      <c r="N36" s="212">
        <f t="shared" si="22"/>
        <v>165014.28</v>
      </c>
      <c r="O36" s="212">
        <f t="shared" si="8"/>
        <v>495042.83999999997</v>
      </c>
      <c r="P36" s="212">
        <f t="shared" si="9"/>
        <v>183349.2</v>
      </c>
      <c r="Q36" s="212">
        <f t="shared" si="10"/>
        <v>183349.2</v>
      </c>
      <c r="R36" s="212">
        <f t="shared" si="11"/>
        <v>183349.2</v>
      </c>
      <c r="S36" s="212">
        <f t="shared" si="12"/>
        <v>550047.60000000009</v>
      </c>
      <c r="T36" s="147">
        <f t="shared" si="6"/>
        <v>1650142.7999999998</v>
      </c>
      <c r="U36" s="139"/>
      <c r="V36" s="137">
        <v>1833492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2667359</v>
      </c>
      <c r="D37" s="169">
        <f t="shared" si="13"/>
        <v>160041.54</v>
      </c>
      <c r="E37" s="169">
        <f t="shared" si="14"/>
        <v>160041.54</v>
      </c>
      <c r="F37" s="169">
        <f t="shared" si="15"/>
        <v>160041.54</v>
      </c>
      <c r="G37" s="169">
        <f t="shared" si="16"/>
        <v>480124.62</v>
      </c>
      <c r="H37" s="169">
        <f t="shared" si="17"/>
        <v>186715.13</v>
      </c>
      <c r="I37" s="169">
        <f t="shared" si="18"/>
        <v>240062.31</v>
      </c>
      <c r="J37" s="169">
        <f t="shared" si="19"/>
        <v>240062.31</v>
      </c>
      <c r="K37" s="169">
        <f t="shared" si="7"/>
        <v>666839.75</v>
      </c>
      <c r="L37" s="169">
        <f t="shared" si="20"/>
        <v>240062.31</v>
      </c>
      <c r="M37" s="169">
        <f t="shared" si="21"/>
        <v>240062.31</v>
      </c>
      <c r="N37" s="169">
        <f t="shared" si="22"/>
        <v>240062.31</v>
      </c>
      <c r="O37" s="169">
        <f t="shared" si="8"/>
        <v>720186.92999999993</v>
      </c>
      <c r="P37" s="169">
        <f t="shared" si="9"/>
        <v>266735.90000000002</v>
      </c>
      <c r="Q37" s="169">
        <f t="shared" si="10"/>
        <v>266735.90000000002</v>
      </c>
      <c r="R37" s="169">
        <f t="shared" si="11"/>
        <v>266735.90000000002</v>
      </c>
      <c r="S37" s="169">
        <f t="shared" si="12"/>
        <v>800207.70000000007</v>
      </c>
      <c r="T37" s="147">
        <f t="shared" si="6"/>
        <v>2400623.1</v>
      </c>
      <c r="V37" s="137">
        <v>2667360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10416</v>
      </c>
      <c r="D38" s="212">
        <f t="shared" si="13"/>
        <v>624.95999999999992</v>
      </c>
      <c r="E38" s="212">
        <f t="shared" si="14"/>
        <v>624.95999999999992</v>
      </c>
      <c r="F38" s="212">
        <f t="shared" si="15"/>
        <v>624.95999999999992</v>
      </c>
      <c r="G38" s="212">
        <f t="shared" si="16"/>
        <v>1874.8799999999997</v>
      </c>
      <c r="H38" s="212">
        <f t="shared" si="17"/>
        <v>729.12000000000012</v>
      </c>
      <c r="I38" s="212">
        <f t="shared" si="18"/>
        <v>937.43999999999994</v>
      </c>
      <c r="J38" s="212">
        <f t="shared" si="19"/>
        <v>937.43999999999994</v>
      </c>
      <c r="K38" s="212">
        <f t="shared" si="7"/>
        <v>2604</v>
      </c>
      <c r="L38" s="212">
        <f t="shared" si="20"/>
        <v>937.43999999999994</v>
      </c>
      <c r="M38" s="212">
        <f t="shared" si="21"/>
        <v>937.43999999999994</v>
      </c>
      <c r="N38" s="212">
        <f t="shared" si="22"/>
        <v>937.43999999999994</v>
      </c>
      <c r="O38" s="212">
        <f t="shared" si="8"/>
        <v>2812.3199999999997</v>
      </c>
      <c r="P38" s="212">
        <f t="shared" si="9"/>
        <v>1041.6000000000001</v>
      </c>
      <c r="Q38" s="212">
        <f t="shared" si="10"/>
        <v>1041.6000000000001</v>
      </c>
      <c r="R38" s="212">
        <f t="shared" si="11"/>
        <v>1041.6000000000001</v>
      </c>
      <c r="S38" s="212">
        <f t="shared" si="12"/>
        <v>3124.8</v>
      </c>
      <c r="T38" s="147">
        <f t="shared" si="6"/>
        <v>9374.4</v>
      </c>
      <c r="U38" s="139"/>
      <c r="V38" s="137">
        <v>10416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1175582</v>
      </c>
      <c r="D39" s="212">
        <f t="shared" si="13"/>
        <v>70534.92</v>
      </c>
      <c r="E39" s="212">
        <f t="shared" si="14"/>
        <v>70534.92</v>
      </c>
      <c r="F39" s="212">
        <f t="shared" si="15"/>
        <v>70534.92</v>
      </c>
      <c r="G39" s="212">
        <f t="shared" si="16"/>
        <v>211604.76</v>
      </c>
      <c r="H39" s="212">
        <f t="shared" si="17"/>
        <v>82290.740000000005</v>
      </c>
      <c r="I39" s="212">
        <f t="shared" si="18"/>
        <v>105802.37999999999</v>
      </c>
      <c r="J39" s="212">
        <f t="shared" si="19"/>
        <v>105802.37999999999</v>
      </c>
      <c r="K39" s="212">
        <f t="shared" si="7"/>
        <v>293895.5</v>
      </c>
      <c r="L39" s="212">
        <f t="shared" si="20"/>
        <v>105802.37999999999</v>
      </c>
      <c r="M39" s="212">
        <f t="shared" si="21"/>
        <v>105802.37999999999</v>
      </c>
      <c r="N39" s="212">
        <f t="shared" si="22"/>
        <v>105802.37999999999</v>
      </c>
      <c r="O39" s="212">
        <f t="shared" si="8"/>
        <v>317407.13999999996</v>
      </c>
      <c r="P39" s="212">
        <f t="shared" si="9"/>
        <v>117558.20000000001</v>
      </c>
      <c r="Q39" s="212">
        <f t="shared" si="10"/>
        <v>117558.20000000001</v>
      </c>
      <c r="R39" s="212">
        <f t="shared" si="11"/>
        <v>117558.20000000001</v>
      </c>
      <c r="S39" s="212">
        <f t="shared" si="12"/>
        <v>352674.60000000003</v>
      </c>
      <c r="T39" s="147">
        <f t="shared" si="6"/>
        <v>1058023.8</v>
      </c>
      <c r="U39" s="139"/>
      <c r="V39" s="137">
        <v>1175582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1481361</v>
      </c>
      <c r="D40" s="212">
        <f t="shared" si="13"/>
        <v>88881.66</v>
      </c>
      <c r="E40" s="212">
        <f t="shared" si="14"/>
        <v>88881.66</v>
      </c>
      <c r="F40" s="212">
        <f t="shared" si="15"/>
        <v>88881.66</v>
      </c>
      <c r="G40" s="212">
        <f t="shared" si="16"/>
        <v>266644.98</v>
      </c>
      <c r="H40" s="212">
        <f t="shared" si="17"/>
        <v>103695.27</v>
      </c>
      <c r="I40" s="212">
        <f t="shared" si="18"/>
        <v>133322.49</v>
      </c>
      <c r="J40" s="212">
        <f t="shared" si="19"/>
        <v>133322.49</v>
      </c>
      <c r="K40" s="212">
        <f t="shared" si="7"/>
        <v>370340.25</v>
      </c>
      <c r="L40" s="212">
        <f t="shared" si="20"/>
        <v>133322.49</v>
      </c>
      <c r="M40" s="212">
        <f t="shared" si="21"/>
        <v>133322.49</v>
      </c>
      <c r="N40" s="212">
        <f t="shared" si="22"/>
        <v>133322.49</v>
      </c>
      <c r="O40" s="212">
        <f t="shared" si="8"/>
        <v>399967.47</v>
      </c>
      <c r="P40" s="212">
        <f t="shared" si="9"/>
        <v>148136.1</v>
      </c>
      <c r="Q40" s="212">
        <f t="shared" si="10"/>
        <v>148136.1</v>
      </c>
      <c r="R40" s="212">
        <f t="shared" si="11"/>
        <v>148136.1</v>
      </c>
      <c r="S40" s="212">
        <f t="shared" si="12"/>
        <v>444408.30000000005</v>
      </c>
      <c r="T40" s="147">
        <f t="shared" si="6"/>
        <v>1333224.9000000001</v>
      </c>
      <c r="V40" s="137">
        <v>1481361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3147213</v>
      </c>
      <c r="D42" s="169">
        <f t="shared" si="13"/>
        <v>188832.78</v>
      </c>
      <c r="E42" s="169">
        <f t="shared" si="14"/>
        <v>188832.78</v>
      </c>
      <c r="F42" s="169">
        <f t="shared" si="15"/>
        <v>188832.78</v>
      </c>
      <c r="G42" s="169">
        <f t="shared" si="16"/>
        <v>566498.34</v>
      </c>
      <c r="H42" s="169">
        <f t="shared" si="17"/>
        <v>220304.91000000003</v>
      </c>
      <c r="I42" s="169">
        <f t="shared" si="18"/>
        <v>283249.17</v>
      </c>
      <c r="J42" s="169">
        <f t="shared" si="19"/>
        <v>283249.17</v>
      </c>
      <c r="K42" s="169">
        <f t="shared" si="7"/>
        <v>786803.25</v>
      </c>
      <c r="L42" s="169">
        <f t="shared" si="20"/>
        <v>283249.17</v>
      </c>
      <c r="M42" s="169">
        <f t="shared" si="21"/>
        <v>283249.17</v>
      </c>
      <c r="N42" s="169">
        <f t="shared" si="22"/>
        <v>283249.17</v>
      </c>
      <c r="O42" s="169">
        <f t="shared" si="8"/>
        <v>849747.51</v>
      </c>
      <c r="P42" s="169">
        <f t="shared" si="9"/>
        <v>314721.30000000005</v>
      </c>
      <c r="Q42" s="169">
        <f t="shared" si="10"/>
        <v>314721.30000000005</v>
      </c>
      <c r="R42" s="169">
        <f t="shared" si="11"/>
        <v>314721.30000000005</v>
      </c>
      <c r="S42" s="169">
        <f t="shared" si="12"/>
        <v>944163.90000000014</v>
      </c>
      <c r="T42" s="147">
        <f t="shared" si="6"/>
        <v>2832491.6999999993</v>
      </c>
      <c r="V42" s="137">
        <v>3147212</v>
      </c>
    </row>
    <row r="43" spans="1:30" ht="33" customHeight="1" x14ac:dyDescent="0.25">
      <c r="A43" s="54" t="s">
        <v>62</v>
      </c>
      <c r="B43" s="119" t="s">
        <v>63</v>
      </c>
      <c r="C43" s="212">
        <v>1967357</v>
      </c>
      <c r="D43" s="212">
        <f t="shared" si="13"/>
        <v>118041.42</v>
      </c>
      <c r="E43" s="212">
        <f t="shared" si="14"/>
        <v>118041.42</v>
      </c>
      <c r="F43" s="212">
        <f t="shared" si="15"/>
        <v>118041.42</v>
      </c>
      <c r="G43" s="212">
        <f t="shared" si="16"/>
        <v>354124.26</v>
      </c>
      <c r="H43" s="212">
        <f t="shared" si="17"/>
        <v>137714.99000000002</v>
      </c>
      <c r="I43" s="212">
        <f t="shared" si="18"/>
        <v>177062.13</v>
      </c>
      <c r="J43" s="212">
        <f t="shared" si="19"/>
        <v>177062.13</v>
      </c>
      <c r="K43" s="212">
        <f t="shared" si="7"/>
        <v>491839.25</v>
      </c>
      <c r="L43" s="212">
        <f t="shared" si="20"/>
        <v>177062.13</v>
      </c>
      <c r="M43" s="212">
        <f t="shared" si="21"/>
        <v>177062.13</v>
      </c>
      <c r="N43" s="212">
        <f t="shared" si="22"/>
        <v>177062.13</v>
      </c>
      <c r="O43" s="212">
        <f t="shared" si="8"/>
        <v>531186.39</v>
      </c>
      <c r="P43" s="212">
        <f t="shared" si="9"/>
        <v>196735.7</v>
      </c>
      <c r="Q43" s="212">
        <f t="shared" si="10"/>
        <v>196735.7</v>
      </c>
      <c r="R43" s="212">
        <f t="shared" si="11"/>
        <v>196735.7</v>
      </c>
      <c r="S43" s="212">
        <f t="shared" si="12"/>
        <v>590207.10000000009</v>
      </c>
      <c r="T43" s="147">
        <f t="shared" si="6"/>
        <v>1770621.2999999998</v>
      </c>
      <c r="V43" s="137">
        <v>1967357</v>
      </c>
    </row>
    <row r="44" spans="1:30" ht="33" customHeight="1" x14ac:dyDescent="0.25">
      <c r="A44" s="41">
        <v>45921</v>
      </c>
      <c r="B44" s="119" t="s">
        <v>64</v>
      </c>
      <c r="C44" s="212">
        <v>1154498</v>
      </c>
      <c r="D44" s="212">
        <f t="shared" si="13"/>
        <v>69269.88</v>
      </c>
      <c r="E44" s="212">
        <f t="shared" si="14"/>
        <v>69269.88</v>
      </c>
      <c r="F44" s="212">
        <f t="shared" si="15"/>
        <v>69269.88</v>
      </c>
      <c r="G44" s="212">
        <f t="shared" si="16"/>
        <v>207809.64</v>
      </c>
      <c r="H44" s="212">
        <f t="shared" si="17"/>
        <v>80814.86</v>
      </c>
      <c r="I44" s="212">
        <f t="shared" si="18"/>
        <v>103904.81999999999</v>
      </c>
      <c r="J44" s="212">
        <f t="shared" si="19"/>
        <v>103904.81999999999</v>
      </c>
      <c r="K44" s="212">
        <f t="shared" si="7"/>
        <v>288624.5</v>
      </c>
      <c r="L44" s="212">
        <f t="shared" si="20"/>
        <v>103904.81999999999</v>
      </c>
      <c r="M44" s="212">
        <f t="shared" si="21"/>
        <v>103904.81999999999</v>
      </c>
      <c r="N44" s="212">
        <f t="shared" si="22"/>
        <v>103904.81999999999</v>
      </c>
      <c r="O44" s="212">
        <f t="shared" si="8"/>
        <v>311714.45999999996</v>
      </c>
      <c r="P44" s="212">
        <f t="shared" si="9"/>
        <v>115449.8</v>
      </c>
      <c r="Q44" s="212">
        <f t="shared" si="10"/>
        <v>115449.8</v>
      </c>
      <c r="R44" s="212">
        <f t="shared" si="11"/>
        <v>115449.8</v>
      </c>
      <c r="S44" s="212">
        <f t="shared" si="12"/>
        <v>346349.4</v>
      </c>
      <c r="T44" s="147">
        <f t="shared" si="6"/>
        <v>1039048.2</v>
      </c>
      <c r="V44" s="137">
        <v>1154498</v>
      </c>
    </row>
    <row r="45" spans="1:30" ht="33" customHeight="1" x14ac:dyDescent="0.25">
      <c r="A45" s="41">
        <v>45994</v>
      </c>
      <c r="B45" s="119" t="s">
        <v>65</v>
      </c>
      <c r="C45" s="212">
        <v>25358</v>
      </c>
      <c r="D45" s="212">
        <f t="shared" si="13"/>
        <v>1521.48</v>
      </c>
      <c r="E45" s="212">
        <f t="shared" si="14"/>
        <v>1521.48</v>
      </c>
      <c r="F45" s="212">
        <f t="shared" si="15"/>
        <v>1521.48</v>
      </c>
      <c r="G45" s="212">
        <f t="shared" si="16"/>
        <v>4564.4400000000005</v>
      </c>
      <c r="H45" s="212">
        <f t="shared" si="17"/>
        <v>1775.0600000000002</v>
      </c>
      <c r="I45" s="212">
        <f t="shared" si="18"/>
        <v>2282.2199999999998</v>
      </c>
      <c r="J45" s="212">
        <f t="shared" si="19"/>
        <v>2282.2199999999998</v>
      </c>
      <c r="K45" s="212">
        <f t="shared" si="7"/>
        <v>6339.5</v>
      </c>
      <c r="L45" s="212">
        <f t="shared" si="20"/>
        <v>2282.2199999999998</v>
      </c>
      <c r="M45" s="212">
        <f t="shared" si="21"/>
        <v>2282.2199999999998</v>
      </c>
      <c r="N45" s="212">
        <f t="shared" si="22"/>
        <v>2282.2199999999998</v>
      </c>
      <c r="O45" s="212">
        <f t="shared" si="8"/>
        <v>6846.66</v>
      </c>
      <c r="P45" s="212">
        <f t="shared" si="9"/>
        <v>2535.8000000000002</v>
      </c>
      <c r="Q45" s="212">
        <f t="shared" si="10"/>
        <v>2535.8000000000002</v>
      </c>
      <c r="R45" s="212">
        <f t="shared" si="11"/>
        <v>2535.8000000000002</v>
      </c>
      <c r="S45" s="212">
        <f t="shared" si="12"/>
        <v>7607.4000000000005</v>
      </c>
      <c r="T45" s="147">
        <f t="shared" si="6"/>
        <v>22822.199999999997</v>
      </c>
      <c r="V45" s="137">
        <v>25358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55522965</v>
      </c>
      <c r="D47" s="168">
        <f t="shared" si="13"/>
        <v>3331377.9</v>
      </c>
      <c r="E47" s="168">
        <f t="shared" si="14"/>
        <v>3331377.9</v>
      </c>
      <c r="F47" s="168">
        <f t="shared" si="15"/>
        <v>3331377.9</v>
      </c>
      <c r="G47" s="168">
        <f t="shared" si="16"/>
        <v>9994133.6999999993</v>
      </c>
      <c r="H47" s="168">
        <f t="shared" si="17"/>
        <v>3886607.5500000003</v>
      </c>
      <c r="I47" s="168">
        <f t="shared" si="18"/>
        <v>4997066.8499999996</v>
      </c>
      <c r="J47" s="168">
        <f t="shared" si="19"/>
        <v>4997066.8499999996</v>
      </c>
      <c r="K47" s="168">
        <f t="shared" si="7"/>
        <v>13880741.25</v>
      </c>
      <c r="L47" s="168">
        <f t="shared" si="20"/>
        <v>4997066.8499999996</v>
      </c>
      <c r="M47" s="168">
        <f t="shared" si="21"/>
        <v>4997066.8499999996</v>
      </c>
      <c r="N47" s="168">
        <f t="shared" si="22"/>
        <v>4997066.8499999996</v>
      </c>
      <c r="O47" s="168">
        <f t="shared" si="8"/>
        <v>14991200.549999999</v>
      </c>
      <c r="P47" s="168">
        <f t="shared" si="9"/>
        <v>5552296.5</v>
      </c>
      <c r="Q47" s="168">
        <f t="shared" si="10"/>
        <v>5552296.5</v>
      </c>
      <c r="R47" s="168">
        <f t="shared" si="11"/>
        <v>5552296.5</v>
      </c>
      <c r="S47" s="168">
        <f t="shared" si="12"/>
        <v>16656889.5</v>
      </c>
      <c r="T47" s="147">
        <f t="shared" si="6"/>
        <v>49970668.500000007</v>
      </c>
      <c r="V47" s="137">
        <v>55522966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28962074</v>
      </c>
      <c r="D49" s="167">
        <f t="shared" si="13"/>
        <v>1737724.44</v>
      </c>
      <c r="E49" s="167">
        <f t="shared" si="14"/>
        <v>1737724.44</v>
      </c>
      <c r="F49" s="167">
        <f t="shared" si="15"/>
        <v>1737724.44</v>
      </c>
      <c r="G49" s="167">
        <f t="shared" si="16"/>
        <v>5213173.32</v>
      </c>
      <c r="H49" s="167">
        <f t="shared" si="17"/>
        <v>2027345.1800000002</v>
      </c>
      <c r="I49" s="167">
        <f t="shared" si="18"/>
        <v>2606586.6599999997</v>
      </c>
      <c r="J49" s="167">
        <f t="shared" si="19"/>
        <v>2606586.6599999997</v>
      </c>
      <c r="K49" s="167">
        <f t="shared" si="7"/>
        <v>7240518.5</v>
      </c>
      <c r="L49" s="167">
        <f t="shared" si="20"/>
        <v>2606586.6599999997</v>
      </c>
      <c r="M49" s="167">
        <f t="shared" si="21"/>
        <v>2606586.6599999997</v>
      </c>
      <c r="N49" s="167">
        <f t="shared" si="22"/>
        <v>2606586.6599999997</v>
      </c>
      <c r="O49" s="167">
        <f t="shared" si="8"/>
        <v>7819759.9799999986</v>
      </c>
      <c r="P49" s="167">
        <f t="shared" si="9"/>
        <v>2896207.4000000004</v>
      </c>
      <c r="Q49" s="167">
        <f t="shared" si="10"/>
        <v>2896207.4000000004</v>
      </c>
      <c r="R49" s="167">
        <f t="shared" si="11"/>
        <v>2896207.4000000004</v>
      </c>
      <c r="S49" s="167">
        <f t="shared" si="12"/>
        <v>8688622.2000000011</v>
      </c>
      <c r="T49" s="147">
        <f t="shared" si="6"/>
        <v>26065866.600000001</v>
      </c>
      <c r="V49" s="137">
        <v>28962073</v>
      </c>
    </row>
    <row r="50" spans="1:30" ht="33" customHeight="1" x14ac:dyDescent="0.25">
      <c r="A50" s="55" t="s">
        <v>130</v>
      </c>
      <c r="B50" s="120" t="s">
        <v>124</v>
      </c>
      <c r="C50" s="212">
        <v>2167973</v>
      </c>
      <c r="D50" s="212">
        <f t="shared" si="13"/>
        <v>130078.37999999999</v>
      </c>
      <c r="E50" s="212">
        <f t="shared" si="14"/>
        <v>130078.37999999999</v>
      </c>
      <c r="F50" s="212">
        <f t="shared" si="15"/>
        <v>130078.37999999999</v>
      </c>
      <c r="G50" s="212">
        <f t="shared" si="16"/>
        <v>390235.13999999996</v>
      </c>
      <c r="H50" s="212">
        <f t="shared" si="17"/>
        <v>151758.11000000002</v>
      </c>
      <c r="I50" s="212">
        <f t="shared" si="18"/>
        <v>195117.57</v>
      </c>
      <c r="J50" s="212">
        <f t="shared" si="19"/>
        <v>195117.57</v>
      </c>
      <c r="K50" s="212">
        <f t="shared" si="7"/>
        <v>541993.25</v>
      </c>
      <c r="L50" s="212">
        <f t="shared" si="20"/>
        <v>195117.57</v>
      </c>
      <c r="M50" s="212">
        <f t="shared" si="21"/>
        <v>195117.57</v>
      </c>
      <c r="N50" s="212">
        <f t="shared" si="22"/>
        <v>195117.57</v>
      </c>
      <c r="O50" s="212">
        <f t="shared" si="8"/>
        <v>585352.71</v>
      </c>
      <c r="P50" s="212">
        <f t="shared" si="9"/>
        <v>216797.30000000002</v>
      </c>
      <c r="Q50" s="212">
        <f t="shared" si="10"/>
        <v>216797.30000000002</v>
      </c>
      <c r="R50" s="212">
        <f t="shared" si="11"/>
        <v>216797.30000000002</v>
      </c>
      <c r="S50" s="212">
        <f t="shared" si="12"/>
        <v>650391.9</v>
      </c>
      <c r="T50" s="147">
        <f t="shared" si="6"/>
        <v>1951175.7000000004</v>
      </c>
      <c r="V50" s="137">
        <v>2167973</v>
      </c>
    </row>
    <row r="51" spans="1:30" ht="47.25" x14ac:dyDescent="0.25">
      <c r="A51" s="41" t="s">
        <v>133</v>
      </c>
      <c r="B51" s="117" t="s">
        <v>125</v>
      </c>
      <c r="C51" s="212">
        <v>1277635</v>
      </c>
      <c r="D51" s="212">
        <f t="shared" si="13"/>
        <v>76658.099999999991</v>
      </c>
      <c r="E51" s="212">
        <f t="shared" si="14"/>
        <v>76658.099999999991</v>
      </c>
      <c r="F51" s="212">
        <f t="shared" si="15"/>
        <v>76658.099999999991</v>
      </c>
      <c r="G51" s="212">
        <f t="shared" si="16"/>
        <v>229974.3</v>
      </c>
      <c r="H51" s="212">
        <f t="shared" si="17"/>
        <v>89434.450000000012</v>
      </c>
      <c r="I51" s="212">
        <f t="shared" si="18"/>
        <v>114987.15</v>
      </c>
      <c r="J51" s="212">
        <f t="shared" si="19"/>
        <v>114987.15</v>
      </c>
      <c r="K51" s="212">
        <f t="shared" si="7"/>
        <v>319408.75</v>
      </c>
      <c r="L51" s="212">
        <f t="shared" si="20"/>
        <v>114987.15</v>
      </c>
      <c r="M51" s="212">
        <f t="shared" si="21"/>
        <v>114987.15</v>
      </c>
      <c r="N51" s="212">
        <f t="shared" si="22"/>
        <v>114987.15</v>
      </c>
      <c r="O51" s="212">
        <f t="shared" si="8"/>
        <v>344961.44999999995</v>
      </c>
      <c r="P51" s="212">
        <f t="shared" si="9"/>
        <v>127763.5</v>
      </c>
      <c r="Q51" s="212">
        <f t="shared" si="10"/>
        <v>127763.5</v>
      </c>
      <c r="R51" s="212">
        <f t="shared" si="11"/>
        <v>127763.5</v>
      </c>
      <c r="S51" s="212">
        <f t="shared" si="12"/>
        <v>383290.5</v>
      </c>
      <c r="T51" s="147">
        <f t="shared" si="6"/>
        <v>1149871.5</v>
      </c>
      <c r="V51" s="137">
        <v>1277635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12658371</v>
      </c>
      <c r="D53" s="212">
        <f t="shared" si="13"/>
        <v>759502.26</v>
      </c>
      <c r="E53" s="212">
        <f t="shared" si="14"/>
        <v>759502.26</v>
      </c>
      <c r="F53" s="212">
        <f t="shared" si="15"/>
        <v>759502.26</v>
      </c>
      <c r="G53" s="212">
        <f t="shared" si="16"/>
        <v>2278506.7800000003</v>
      </c>
      <c r="H53" s="212">
        <f t="shared" si="17"/>
        <v>886085.97000000009</v>
      </c>
      <c r="I53" s="212">
        <f t="shared" si="18"/>
        <v>1139253.3899999999</v>
      </c>
      <c r="J53" s="212">
        <f t="shared" si="19"/>
        <v>1139253.3899999999</v>
      </c>
      <c r="K53" s="212">
        <f t="shared" si="7"/>
        <v>3164592.75</v>
      </c>
      <c r="L53" s="212">
        <f t="shared" si="20"/>
        <v>1139253.3899999999</v>
      </c>
      <c r="M53" s="212">
        <f t="shared" si="21"/>
        <v>1139253.3899999999</v>
      </c>
      <c r="N53" s="212">
        <f t="shared" si="22"/>
        <v>1139253.3899999999</v>
      </c>
      <c r="O53" s="212">
        <f t="shared" si="8"/>
        <v>3417760.17</v>
      </c>
      <c r="P53" s="212">
        <f t="shared" si="9"/>
        <v>1265837.1000000001</v>
      </c>
      <c r="Q53" s="212">
        <f t="shared" si="10"/>
        <v>1265837.1000000001</v>
      </c>
      <c r="R53" s="212">
        <f t="shared" si="11"/>
        <v>1265837.1000000001</v>
      </c>
      <c r="S53" s="212">
        <f t="shared" si="12"/>
        <v>3797511.3000000003</v>
      </c>
      <c r="T53" s="147">
        <f t="shared" si="6"/>
        <v>11392533.899999999</v>
      </c>
      <c r="V53" s="137">
        <v>12658371</v>
      </c>
    </row>
    <row r="54" spans="1:30" ht="33" customHeight="1" x14ac:dyDescent="0.25">
      <c r="A54" s="55" t="s">
        <v>17</v>
      </c>
      <c r="B54" s="120" t="s">
        <v>128</v>
      </c>
      <c r="C54" s="212">
        <v>12858095</v>
      </c>
      <c r="D54" s="212">
        <f t="shared" si="13"/>
        <v>771485.7</v>
      </c>
      <c r="E54" s="212">
        <f t="shared" si="14"/>
        <v>771485.7</v>
      </c>
      <c r="F54" s="212">
        <f t="shared" si="15"/>
        <v>771485.7</v>
      </c>
      <c r="G54" s="212">
        <f t="shared" si="16"/>
        <v>2314457.0999999996</v>
      </c>
      <c r="H54" s="212">
        <f t="shared" si="17"/>
        <v>900066.65000000014</v>
      </c>
      <c r="I54" s="212">
        <f t="shared" si="18"/>
        <v>1157228.55</v>
      </c>
      <c r="J54" s="212">
        <f t="shared" si="19"/>
        <v>1157228.55</v>
      </c>
      <c r="K54" s="212">
        <f t="shared" si="7"/>
        <v>3214523.75</v>
      </c>
      <c r="L54" s="212">
        <f t="shared" si="20"/>
        <v>1157228.55</v>
      </c>
      <c r="M54" s="212">
        <f t="shared" si="21"/>
        <v>1157228.55</v>
      </c>
      <c r="N54" s="212">
        <f t="shared" si="22"/>
        <v>1157228.55</v>
      </c>
      <c r="O54" s="212">
        <f t="shared" si="8"/>
        <v>3471685.6500000004</v>
      </c>
      <c r="P54" s="212">
        <f t="shared" si="9"/>
        <v>1285809.5</v>
      </c>
      <c r="Q54" s="212">
        <f t="shared" si="10"/>
        <v>1285809.5</v>
      </c>
      <c r="R54" s="212">
        <f t="shared" si="11"/>
        <v>1285809.5</v>
      </c>
      <c r="S54" s="212">
        <f t="shared" si="12"/>
        <v>3857428.5</v>
      </c>
      <c r="T54" s="147">
        <f t="shared" si="6"/>
        <v>11572285.5</v>
      </c>
      <c r="V54" s="137">
        <v>12858095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1550622</v>
      </c>
      <c r="D56" s="167">
        <f t="shared" si="13"/>
        <v>93037.319999999992</v>
      </c>
      <c r="E56" s="167">
        <f t="shared" si="14"/>
        <v>93037.319999999992</v>
      </c>
      <c r="F56" s="167">
        <f t="shared" si="15"/>
        <v>93037.319999999992</v>
      </c>
      <c r="G56" s="167">
        <f t="shared" si="16"/>
        <v>279111.95999999996</v>
      </c>
      <c r="H56" s="167">
        <f t="shared" si="17"/>
        <v>108543.54000000001</v>
      </c>
      <c r="I56" s="167">
        <f t="shared" si="18"/>
        <v>139555.97999999998</v>
      </c>
      <c r="J56" s="167">
        <f t="shared" si="19"/>
        <v>139555.97999999998</v>
      </c>
      <c r="K56" s="167">
        <f t="shared" si="7"/>
        <v>387655.5</v>
      </c>
      <c r="L56" s="167">
        <f t="shared" si="20"/>
        <v>139555.97999999998</v>
      </c>
      <c r="M56" s="167">
        <f t="shared" si="21"/>
        <v>139555.97999999998</v>
      </c>
      <c r="N56" s="167">
        <f t="shared" si="22"/>
        <v>139555.97999999998</v>
      </c>
      <c r="O56" s="167">
        <f t="shared" si="8"/>
        <v>418667.93999999994</v>
      </c>
      <c r="P56" s="167">
        <f t="shared" si="9"/>
        <v>155062.20000000001</v>
      </c>
      <c r="Q56" s="167">
        <f t="shared" si="10"/>
        <v>155062.20000000001</v>
      </c>
      <c r="R56" s="167">
        <f t="shared" si="11"/>
        <v>155062.20000000001</v>
      </c>
      <c r="S56" s="167">
        <f t="shared" si="12"/>
        <v>465186.60000000003</v>
      </c>
      <c r="T56" s="147">
        <f t="shared" si="6"/>
        <v>1395559.7999999998</v>
      </c>
      <c r="V56" s="137">
        <v>1550622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493445</v>
      </c>
      <c r="D57" s="213">
        <f t="shared" si="13"/>
        <v>29606.699999999997</v>
      </c>
      <c r="E57" s="213">
        <f t="shared" si="14"/>
        <v>29606.699999999997</v>
      </c>
      <c r="F57" s="213">
        <f t="shared" si="15"/>
        <v>29606.699999999997</v>
      </c>
      <c r="G57" s="212">
        <f t="shared" si="16"/>
        <v>88820.099999999991</v>
      </c>
      <c r="H57" s="212">
        <f t="shared" si="17"/>
        <v>34541.15</v>
      </c>
      <c r="I57" s="212">
        <f t="shared" si="18"/>
        <v>44410.049999999996</v>
      </c>
      <c r="J57" s="212">
        <f t="shared" si="19"/>
        <v>44410.049999999996</v>
      </c>
      <c r="K57" s="212">
        <f t="shared" si="7"/>
        <v>123361.25</v>
      </c>
      <c r="L57" s="212">
        <f t="shared" si="20"/>
        <v>44410.049999999996</v>
      </c>
      <c r="M57" s="212">
        <f t="shared" si="21"/>
        <v>44410.049999999996</v>
      </c>
      <c r="N57" s="212">
        <f t="shared" si="22"/>
        <v>44410.049999999996</v>
      </c>
      <c r="O57" s="212">
        <f t="shared" si="8"/>
        <v>133230.15</v>
      </c>
      <c r="P57" s="212">
        <f t="shared" si="9"/>
        <v>49344.5</v>
      </c>
      <c r="Q57" s="212">
        <f t="shared" si="10"/>
        <v>49344.5</v>
      </c>
      <c r="R57" s="212">
        <f t="shared" si="11"/>
        <v>49344.5</v>
      </c>
      <c r="S57" s="212">
        <f t="shared" si="12"/>
        <v>148033.5</v>
      </c>
      <c r="T57" s="147">
        <f t="shared" si="6"/>
        <v>444100.49999999994</v>
      </c>
      <c r="U57" s="139"/>
      <c r="V57" s="137">
        <v>493445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1046207</v>
      </c>
      <c r="D58" s="213">
        <f t="shared" si="13"/>
        <v>62772.42</v>
      </c>
      <c r="E58" s="213">
        <f t="shared" si="14"/>
        <v>62772.42</v>
      </c>
      <c r="F58" s="213">
        <f t="shared" si="15"/>
        <v>62772.42</v>
      </c>
      <c r="G58" s="212">
        <f t="shared" si="16"/>
        <v>188317.26</v>
      </c>
      <c r="H58" s="212">
        <f t="shared" si="17"/>
        <v>73234.490000000005</v>
      </c>
      <c r="I58" s="212">
        <f t="shared" si="18"/>
        <v>94158.62999999999</v>
      </c>
      <c r="J58" s="212">
        <f t="shared" si="19"/>
        <v>94158.62999999999</v>
      </c>
      <c r="K58" s="212">
        <f t="shared" si="7"/>
        <v>261551.75</v>
      </c>
      <c r="L58" s="212">
        <f t="shared" si="20"/>
        <v>94158.62999999999</v>
      </c>
      <c r="M58" s="212">
        <f t="shared" si="21"/>
        <v>94158.62999999999</v>
      </c>
      <c r="N58" s="212">
        <f t="shared" si="22"/>
        <v>94158.62999999999</v>
      </c>
      <c r="O58" s="212">
        <f t="shared" si="8"/>
        <v>282475.88999999996</v>
      </c>
      <c r="P58" s="212">
        <f t="shared" si="9"/>
        <v>104620.70000000001</v>
      </c>
      <c r="Q58" s="212">
        <f t="shared" si="10"/>
        <v>104620.70000000001</v>
      </c>
      <c r="R58" s="212">
        <f t="shared" si="11"/>
        <v>104620.70000000001</v>
      </c>
      <c r="S58" s="212">
        <f t="shared" si="12"/>
        <v>313862.10000000003</v>
      </c>
      <c r="T58" s="147">
        <f t="shared" si="6"/>
        <v>941586.3</v>
      </c>
      <c r="U58" s="139"/>
      <c r="V58" s="137">
        <v>1046207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9770</v>
      </c>
      <c r="D59" s="213">
        <f t="shared" si="13"/>
        <v>586.19999999999993</v>
      </c>
      <c r="E59" s="213">
        <f t="shared" si="14"/>
        <v>586.19999999999993</v>
      </c>
      <c r="F59" s="213">
        <f t="shared" si="15"/>
        <v>586.19999999999993</v>
      </c>
      <c r="G59" s="212">
        <f t="shared" si="16"/>
        <v>1758.6</v>
      </c>
      <c r="H59" s="212">
        <f t="shared" si="17"/>
        <v>683.90000000000009</v>
      </c>
      <c r="I59" s="212">
        <f t="shared" si="18"/>
        <v>879.3</v>
      </c>
      <c r="J59" s="212">
        <f t="shared" si="19"/>
        <v>879.3</v>
      </c>
      <c r="K59" s="212">
        <f t="shared" si="7"/>
        <v>2442.5</v>
      </c>
      <c r="L59" s="212">
        <f t="shared" si="20"/>
        <v>879.3</v>
      </c>
      <c r="M59" s="212">
        <f t="shared" si="21"/>
        <v>879.3</v>
      </c>
      <c r="N59" s="212">
        <f t="shared" si="22"/>
        <v>879.3</v>
      </c>
      <c r="O59" s="212">
        <f t="shared" si="8"/>
        <v>2637.8999999999996</v>
      </c>
      <c r="P59" s="212">
        <f t="shared" si="9"/>
        <v>977</v>
      </c>
      <c r="Q59" s="212">
        <f t="shared" si="10"/>
        <v>977</v>
      </c>
      <c r="R59" s="212">
        <f t="shared" si="11"/>
        <v>977</v>
      </c>
      <c r="S59" s="212">
        <f t="shared" si="12"/>
        <v>2931</v>
      </c>
      <c r="T59" s="147">
        <f t="shared" si="6"/>
        <v>8793</v>
      </c>
      <c r="V59" s="137">
        <v>9770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11191814</v>
      </c>
      <c r="D61" s="167">
        <f t="shared" si="13"/>
        <v>671508.84</v>
      </c>
      <c r="E61" s="167">
        <f t="shared" si="14"/>
        <v>671508.84</v>
      </c>
      <c r="F61" s="167">
        <f t="shared" si="15"/>
        <v>671508.84</v>
      </c>
      <c r="G61" s="167">
        <f t="shared" si="16"/>
        <v>2014526.52</v>
      </c>
      <c r="H61" s="167">
        <f t="shared" si="17"/>
        <v>783426.9800000001</v>
      </c>
      <c r="I61" s="167">
        <f t="shared" si="18"/>
        <v>1007263.26</v>
      </c>
      <c r="J61" s="167">
        <f t="shared" si="19"/>
        <v>1007263.26</v>
      </c>
      <c r="K61" s="167">
        <f t="shared" si="7"/>
        <v>2797953.5</v>
      </c>
      <c r="L61" s="167">
        <f t="shared" si="20"/>
        <v>1007263.26</v>
      </c>
      <c r="M61" s="167">
        <f t="shared" si="21"/>
        <v>1007263.26</v>
      </c>
      <c r="N61" s="167">
        <f t="shared" si="22"/>
        <v>1007263.26</v>
      </c>
      <c r="O61" s="167">
        <f t="shared" si="8"/>
        <v>3021789.7800000003</v>
      </c>
      <c r="P61" s="167">
        <f t="shared" si="9"/>
        <v>1119181.4000000001</v>
      </c>
      <c r="Q61" s="167">
        <f t="shared" si="10"/>
        <v>1119181.4000000001</v>
      </c>
      <c r="R61" s="167">
        <f t="shared" si="11"/>
        <v>1119181.4000000001</v>
      </c>
      <c r="S61" s="167">
        <f t="shared" si="12"/>
        <v>3357544.2</v>
      </c>
      <c r="T61" s="147">
        <f t="shared" si="6"/>
        <v>10072632.6</v>
      </c>
      <c r="V61" s="137">
        <v>11086814</v>
      </c>
    </row>
    <row r="62" spans="1:30" ht="33" customHeight="1" x14ac:dyDescent="0.25">
      <c r="A62" s="41">
        <v>56102</v>
      </c>
      <c r="B62" s="117" t="s">
        <v>110</v>
      </c>
      <c r="C62" s="212">
        <f>6738719+55000</f>
        <v>6793719</v>
      </c>
      <c r="D62" s="212">
        <f t="shared" si="13"/>
        <v>407623.14</v>
      </c>
      <c r="E62" s="212">
        <f t="shared" si="14"/>
        <v>407623.14</v>
      </c>
      <c r="F62" s="212">
        <f t="shared" si="15"/>
        <v>407623.14</v>
      </c>
      <c r="G62" s="212">
        <f t="shared" si="16"/>
        <v>1222869.42</v>
      </c>
      <c r="H62" s="212">
        <f t="shared" si="17"/>
        <v>475560.33</v>
      </c>
      <c r="I62" s="212">
        <f t="shared" si="18"/>
        <v>611434.71</v>
      </c>
      <c r="J62" s="212">
        <f t="shared" si="19"/>
        <v>611434.71</v>
      </c>
      <c r="K62" s="212">
        <f t="shared" si="7"/>
        <v>1698429.75</v>
      </c>
      <c r="L62" s="212">
        <f t="shared" si="20"/>
        <v>611434.71</v>
      </c>
      <c r="M62" s="212">
        <f t="shared" si="21"/>
        <v>611434.71</v>
      </c>
      <c r="N62" s="212">
        <f t="shared" si="22"/>
        <v>611434.71</v>
      </c>
      <c r="O62" s="212">
        <f t="shared" si="8"/>
        <v>1834304.13</v>
      </c>
      <c r="P62" s="212">
        <f t="shared" si="9"/>
        <v>679371.9</v>
      </c>
      <c r="Q62" s="212">
        <f t="shared" si="10"/>
        <v>679371.9</v>
      </c>
      <c r="R62" s="212">
        <f t="shared" si="11"/>
        <v>679371.9</v>
      </c>
      <c r="S62" s="212">
        <f t="shared" si="12"/>
        <v>2038115.7000000002</v>
      </c>
      <c r="T62" s="147">
        <f t="shared" si="6"/>
        <v>6114347.1000000006</v>
      </c>
      <c r="V62" s="137">
        <v>6738719</v>
      </c>
    </row>
    <row r="63" spans="1:30" ht="33" customHeight="1" x14ac:dyDescent="0.25">
      <c r="A63" s="41" t="s">
        <v>20</v>
      </c>
      <c r="B63" s="117" t="s">
        <v>109</v>
      </c>
      <c r="C63" s="212">
        <f>2008876+50000</f>
        <v>2058876</v>
      </c>
      <c r="D63" s="212">
        <f t="shared" si="13"/>
        <v>123532.56</v>
      </c>
      <c r="E63" s="212">
        <f t="shared" si="14"/>
        <v>123532.56</v>
      </c>
      <c r="F63" s="212">
        <f t="shared" si="15"/>
        <v>123532.56</v>
      </c>
      <c r="G63" s="212">
        <f t="shared" si="16"/>
        <v>370597.68</v>
      </c>
      <c r="H63" s="212">
        <f t="shared" si="17"/>
        <v>144121.32</v>
      </c>
      <c r="I63" s="212">
        <f t="shared" si="18"/>
        <v>185298.84</v>
      </c>
      <c r="J63" s="212">
        <f t="shared" si="19"/>
        <v>185298.84</v>
      </c>
      <c r="K63" s="212">
        <f t="shared" si="7"/>
        <v>514719</v>
      </c>
      <c r="L63" s="212">
        <f t="shared" si="20"/>
        <v>185298.84</v>
      </c>
      <c r="M63" s="212">
        <f t="shared" si="21"/>
        <v>185298.84</v>
      </c>
      <c r="N63" s="212">
        <f t="shared" si="22"/>
        <v>185298.84</v>
      </c>
      <c r="O63" s="212">
        <f t="shared" si="8"/>
        <v>555896.52</v>
      </c>
      <c r="P63" s="212">
        <f t="shared" si="9"/>
        <v>205887.6</v>
      </c>
      <c r="Q63" s="212">
        <f t="shared" si="10"/>
        <v>205887.6</v>
      </c>
      <c r="R63" s="212">
        <f t="shared" si="11"/>
        <v>205887.6</v>
      </c>
      <c r="S63" s="212">
        <f t="shared" si="12"/>
        <v>617662.80000000005</v>
      </c>
      <c r="T63" s="147">
        <f t="shared" si="6"/>
        <v>1852988.4000000004</v>
      </c>
      <c r="V63" s="137">
        <v>2008876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0</v>
      </c>
      <c r="D65" s="212">
        <f t="shared" si="13"/>
        <v>0</v>
      </c>
      <c r="E65" s="212">
        <f t="shared" si="14"/>
        <v>0</v>
      </c>
      <c r="F65" s="212">
        <f t="shared" si="15"/>
        <v>0</v>
      </c>
      <c r="G65" s="212">
        <f t="shared" si="16"/>
        <v>0</v>
      </c>
      <c r="H65" s="212">
        <f t="shared" si="17"/>
        <v>0</v>
      </c>
      <c r="I65" s="212">
        <f t="shared" si="18"/>
        <v>0</v>
      </c>
      <c r="J65" s="212">
        <f t="shared" si="19"/>
        <v>0</v>
      </c>
      <c r="K65" s="212">
        <f t="shared" si="7"/>
        <v>0</v>
      </c>
      <c r="L65" s="212">
        <f t="shared" si="20"/>
        <v>0</v>
      </c>
      <c r="M65" s="212">
        <f t="shared" si="21"/>
        <v>0</v>
      </c>
      <c r="N65" s="212">
        <f t="shared" si="22"/>
        <v>0</v>
      </c>
      <c r="O65" s="212">
        <f t="shared" si="8"/>
        <v>0</v>
      </c>
      <c r="P65" s="212">
        <f t="shared" si="9"/>
        <v>0</v>
      </c>
      <c r="Q65" s="212">
        <f t="shared" si="10"/>
        <v>0</v>
      </c>
      <c r="R65" s="212">
        <f t="shared" si="11"/>
        <v>0</v>
      </c>
      <c r="S65" s="212">
        <f t="shared" si="12"/>
        <v>0</v>
      </c>
      <c r="T65" s="147">
        <f t="shared" si="6"/>
        <v>0</v>
      </c>
      <c r="V65" s="137">
        <v>0</v>
      </c>
    </row>
    <row r="66" spans="1:30" ht="33" customHeight="1" x14ac:dyDescent="0.25">
      <c r="A66" s="41">
        <v>56118</v>
      </c>
      <c r="B66" s="117" t="s">
        <v>75</v>
      </c>
      <c r="C66" s="212">
        <v>936667</v>
      </c>
      <c r="D66" s="212">
        <f t="shared" si="13"/>
        <v>56200.02</v>
      </c>
      <c r="E66" s="212">
        <f t="shared" si="14"/>
        <v>56200.02</v>
      </c>
      <c r="F66" s="212">
        <f t="shared" si="15"/>
        <v>56200.02</v>
      </c>
      <c r="G66" s="212">
        <f t="shared" si="16"/>
        <v>168600.06</v>
      </c>
      <c r="H66" s="212">
        <f t="shared" si="17"/>
        <v>65566.69</v>
      </c>
      <c r="I66" s="212">
        <f t="shared" si="18"/>
        <v>84300.03</v>
      </c>
      <c r="J66" s="212">
        <f t="shared" si="19"/>
        <v>84300.03</v>
      </c>
      <c r="K66" s="212">
        <f t="shared" si="7"/>
        <v>234166.75</v>
      </c>
      <c r="L66" s="212">
        <f t="shared" si="20"/>
        <v>84300.03</v>
      </c>
      <c r="M66" s="212">
        <f t="shared" si="21"/>
        <v>84300.03</v>
      </c>
      <c r="N66" s="212">
        <f t="shared" si="22"/>
        <v>84300.03</v>
      </c>
      <c r="O66" s="212">
        <f t="shared" si="8"/>
        <v>252900.09</v>
      </c>
      <c r="P66" s="212">
        <f t="shared" si="9"/>
        <v>93666.700000000012</v>
      </c>
      <c r="Q66" s="212">
        <f t="shared" si="10"/>
        <v>93666.700000000012</v>
      </c>
      <c r="R66" s="212">
        <f t="shared" si="11"/>
        <v>93666.700000000012</v>
      </c>
      <c r="S66" s="212">
        <f t="shared" si="12"/>
        <v>281000.10000000003</v>
      </c>
      <c r="T66" s="147">
        <f t="shared" si="6"/>
        <v>843000.3</v>
      </c>
      <c r="V66" s="137">
        <v>936667</v>
      </c>
    </row>
    <row r="67" spans="1:30" ht="33" customHeight="1" x14ac:dyDescent="0.25">
      <c r="A67" s="41" t="s">
        <v>21</v>
      </c>
      <c r="B67" s="117" t="s">
        <v>76</v>
      </c>
      <c r="C67" s="212">
        <v>171229</v>
      </c>
      <c r="D67" s="212">
        <f t="shared" si="13"/>
        <v>10273.74</v>
      </c>
      <c r="E67" s="212">
        <f t="shared" si="14"/>
        <v>10273.74</v>
      </c>
      <c r="F67" s="212">
        <f t="shared" si="15"/>
        <v>10273.74</v>
      </c>
      <c r="G67" s="212">
        <f t="shared" si="16"/>
        <v>30821.22</v>
      </c>
      <c r="H67" s="212">
        <f t="shared" si="17"/>
        <v>11986.03</v>
      </c>
      <c r="I67" s="212">
        <f t="shared" si="18"/>
        <v>15410.609999999999</v>
      </c>
      <c r="J67" s="212">
        <f t="shared" si="19"/>
        <v>15410.609999999999</v>
      </c>
      <c r="K67" s="212">
        <f t="shared" si="7"/>
        <v>42807.25</v>
      </c>
      <c r="L67" s="212">
        <f t="shared" si="20"/>
        <v>15410.609999999999</v>
      </c>
      <c r="M67" s="212">
        <f t="shared" si="21"/>
        <v>15410.609999999999</v>
      </c>
      <c r="N67" s="212">
        <f t="shared" si="22"/>
        <v>15410.609999999999</v>
      </c>
      <c r="O67" s="212">
        <f t="shared" si="8"/>
        <v>46231.829999999994</v>
      </c>
      <c r="P67" s="212">
        <f t="shared" si="9"/>
        <v>17122.900000000001</v>
      </c>
      <c r="Q67" s="212">
        <f t="shared" si="10"/>
        <v>17122.900000000001</v>
      </c>
      <c r="R67" s="212">
        <f t="shared" si="11"/>
        <v>17122.900000000001</v>
      </c>
      <c r="S67" s="212">
        <f t="shared" si="12"/>
        <v>51368.700000000004</v>
      </c>
      <c r="T67" s="147">
        <f t="shared" si="6"/>
        <v>154106.1</v>
      </c>
      <c r="V67" s="137">
        <v>171229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1231323</v>
      </c>
      <c r="D68" s="212">
        <f t="shared" si="13"/>
        <v>73879.37999999999</v>
      </c>
      <c r="E68" s="212">
        <f t="shared" si="14"/>
        <v>73879.37999999999</v>
      </c>
      <c r="F68" s="212">
        <f t="shared" si="15"/>
        <v>73879.37999999999</v>
      </c>
      <c r="G68" s="212">
        <f t="shared" si="16"/>
        <v>221638.13999999996</v>
      </c>
      <c r="H68" s="212">
        <f t="shared" si="17"/>
        <v>86192.610000000015</v>
      </c>
      <c r="I68" s="212">
        <f t="shared" si="18"/>
        <v>110819.06999999999</v>
      </c>
      <c r="J68" s="212">
        <f t="shared" si="19"/>
        <v>110819.06999999999</v>
      </c>
      <c r="K68" s="212">
        <f t="shared" si="7"/>
        <v>307830.75</v>
      </c>
      <c r="L68" s="212">
        <f t="shared" si="20"/>
        <v>110819.06999999999</v>
      </c>
      <c r="M68" s="212">
        <f t="shared" si="21"/>
        <v>110819.06999999999</v>
      </c>
      <c r="N68" s="212">
        <f t="shared" si="22"/>
        <v>110819.06999999999</v>
      </c>
      <c r="O68" s="212">
        <f t="shared" si="8"/>
        <v>332457.20999999996</v>
      </c>
      <c r="P68" s="212">
        <f t="shared" si="9"/>
        <v>123132.3</v>
      </c>
      <c r="Q68" s="212">
        <f t="shared" si="10"/>
        <v>123132.3</v>
      </c>
      <c r="R68" s="212">
        <f t="shared" si="11"/>
        <v>123132.3</v>
      </c>
      <c r="S68" s="212">
        <f t="shared" si="12"/>
        <v>369396.9</v>
      </c>
      <c r="T68" s="147">
        <f t="shared" si="6"/>
        <v>1108190.7</v>
      </c>
      <c r="U68" s="139"/>
      <c r="V68" s="137">
        <v>1231323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2754000</v>
      </c>
      <c r="D69" s="167">
        <f t="shared" si="13"/>
        <v>165240</v>
      </c>
      <c r="E69" s="167">
        <f t="shared" si="14"/>
        <v>165240</v>
      </c>
      <c r="F69" s="167">
        <f t="shared" si="15"/>
        <v>165240</v>
      </c>
      <c r="G69" s="167">
        <f t="shared" si="16"/>
        <v>495720</v>
      </c>
      <c r="H69" s="167">
        <f t="shared" si="17"/>
        <v>192780.00000000003</v>
      </c>
      <c r="I69" s="167">
        <f t="shared" si="18"/>
        <v>247860</v>
      </c>
      <c r="J69" s="167">
        <f t="shared" si="19"/>
        <v>247860</v>
      </c>
      <c r="K69" s="167">
        <f t="shared" si="7"/>
        <v>688500</v>
      </c>
      <c r="L69" s="167">
        <f t="shared" si="20"/>
        <v>247860</v>
      </c>
      <c r="M69" s="167">
        <f t="shared" si="21"/>
        <v>247860</v>
      </c>
      <c r="N69" s="167">
        <f t="shared" si="22"/>
        <v>247860</v>
      </c>
      <c r="O69" s="167">
        <f t="shared" si="8"/>
        <v>743580</v>
      </c>
      <c r="P69" s="167">
        <f t="shared" si="9"/>
        <v>275400</v>
      </c>
      <c r="Q69" s="167">
        <f t="shared" si="10"/>
        <v>275400</v>
      </c>
      <c r="R69" s="167">
        <f t="shared" si="11"/>
        <v>275400</v>
      </c>
      <c r="S69" s="167">
        <f t="shared" si="12"/>
        <v>826200</v>
      </c>
      <c r="T69" s="147">
        <f t="shared" si="6"/>
        <v>2478600</v>
      </c>
      <c r="V69" s="137">
        <v>2754000</v>
      </c>
    </row>
    <row r="70" spans="1:30" ht="33" customHeight="1" x14ac:dyDescent="0.25">
      <c r="A70" s="57">
        <v>56202</v>
      </c>
      <c r="B70" s="122" t="s">
        <v>79</v>
      </c>
      <c r="C70" s="212">
        <v>214000</v>
      </c>
      <c r="D70" s="213">
        <f t="shared" si="13"/>
        <v>12840</v>
      </c>
      <c r="E70" s="213">
        <f t="shared" si="14"/>
        <v>12840</v>
      </c>
      <c r="F70" s="213">
        <f t="shared" si="15"/>
        <v>12840</v>
      </c>
      <c r="G70" s="212">
        <f t="shared" si="16"/>
        <v>38520</v>
      </c>
      <c r="H70" s="212">
        <f t="shared" si="17"/>
        <v>14980.000000000002</v>
      </c>
      <c r="I70" s="212">
        <f t="shared" si="18"/>
        <v>19260</v>
      </c>
      <c r="J70" s="212">
        <f t="shared" si="19"/>
        <v>19260</v>
      </c>
      <c r="K70" s="212">
        <f t="shared" si="7"/>
        <v>53500</v>
      </c>
      <c r="L70" s="212">
        <f t="shared" si="20"/>
        <v>19260</v>
      </c>
      <c r="M70" s="212">
        <f t="shared" si="21"/>
        <v>19260</v>
      </c>
      <c r="N70" s="212">
        <f t="shared" si="22"/>
        <v>19260</v>
      </c>
      <c r="O70" s="212">
        <f t="shared" si="8"/>
        <v>57780</v>
      </c>
      <c r="P70" s="212">
        <f t="shared" si="9"/>
        <v>21400</v>
      </c>
      <c r="Q70" s="212">
        <f t="shared" si="10"/>
        <v>21400</v>
      </c>
      <c r="R70" s="212">
        <f t="shared" si="11"/>
        <v>21400</v>
      </c>
      <c r="S70" s="212">
        <f t="shared" si="12"/>
        <v>64200</v>
      </c>
      <c r="T70" s="147">
        <f t="shared" si="6"/>
        <v>192600</v>
      </c>
      <c r="V70" s="137">
        <v>214000</v>
      </c>
    </row>
    <row r="71" spans="1:30" s="140" customFormat="1" ht="33" customHeight="1" collapsed="1" x14ac:dyDescent="0.25">
      <c r="A71" s="57">
        <v>56206</v>
      </c>
      <c r="B71" s="126" t="s">
        <v>80</v>
      </c>
      <c r="C71" s="212">
        <v>15000</v>
      </c>
      <c r="D71" s="213">
        <f t="shared" si="13"/>
        <v>900</v>
      </c>
      <c r="E71" s="213">
        <f t="shared" si="14"/>
        <v>900</v>
      </c>
      <c r="F71" s="213">
        <f t="shared" si="15"/>
        <v>900</v>
      </c>
      <c r="G71" s="212">
        <f t="shared" si="16"/>
        <v>2700</v>
      </c>
      <c r="H71" s="212">
        <f t="shared" si="17"/>
        <v>1050</v>
      </c>
      <c r="I71" s="212">
        <f t="shared" si="18"/>
        <v>1350</v>
      </c>
      <c r="J71" s="212">
        <f t="shared" si="19"/>
        <v>1350</v>
      </c>
      <c r="K71" s="212">
        <f t="shared" si="7"/>
        <v>3750</v>
      </c>
      <c r="L71" s="212">
        <f t="shared" si="20"/>
        <v>1350</v>
      </c>
      <c r="M71" s="212">
        <f t="shared" si="21"/>
        <v>1350</v>
      </c>
      <c r="N71" s="212">
        <f t="shared" si="22"/>
        <v>1350</v>
      </c>
      <c r="O71" s="212">
        <f t="shared" si="8"/>
        <v>4050</v>
      </c>
      <c r="P71" s="212">
        <f t="shared" si="9"/>
        <v>1500</v>
      </c>
      <c r="Q71" s="212">
        <f t="shared" si="10"/>
        <v>1500</v>
      </c>
      <c r="R71" s="212">
        <f t="shared" si="11"/>
        <v>1500</v>
      </c>
      <c r="S71" s="212">
        <f t="shared" si="12"/>
        <v>4500</v>
      </c>
      <c r="T71" s="147">
        <f t="shared" si="6"/>
        <v>13500</v>
      </c>
      <c r="U71" s="139"/>
      <c r="V71" s="137">
        <v>15000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6" t="s">
        <v>81</v>
      </c>
      <c r="C72" s="212">
        <v>176000</v>
      </c>
      <c r="D72" s="213">
        <f t="shared" si="13"/>
        <v>10560</v>
      </c>
      <c r="E72" s="213">
        <f t="shared" si="14"/>
        <v>10560</v>
      </c>
      <c r="F72" s="213">
        <f t="shared" si="15"/>
        <v>10560</v>
      </c>
      <c r="G72" s="212">
        <f t="shared" si="16"/>
        <v>31680</v>
      </c>
      <c r="H72" s="212">
        <f t="shared" si="17"/>
        <v>12320.000000000002</v>
      </c>
      <c r="I72" s="212">
        <f t="shared" si="18"/>
        <v>15840</v>
      </c>
      <c r="J72" s="212">
        <f t="shared" si="19"/>
        <v>15840</v>
      </c>
      <c r="K72" s="212">
        <f t="shared" si="7"/>
        <v>44000</v>
      </c>
      <c r="L72" s="212">
        <f t="shared" si="20"/>
        <v>15840</v>
      </c>
      <c r="M72" s="212">
        <f t="shared" si="21"/>
        <v>15840</v>
      </c>
      <c r="N72" s="212">
        <f t="shared" si="22"/>
        <v>15840</v>
      </c>
      <c r="O72" s="212">
        <f t="shared" si="8"/>
        <v>47520</v>
      </c>
      <c r="P72" s="212">
        <f t="shared" si="9"/>
        <v>17600</v>
      </c>
      <c r="Q72" s="212">
        <f t="shared" si="10"/>
        <v>17600</v>
      </c>
      <c r="R72" s="212">
        <f t="shared" si="11"/>
        <v>17600</v>
      </c>
      <c r="S72" s="212">
        <f t="shared" si="12"/>
        <v>52800</v>
      </c>
      <c r="T72" s="147">
        <f t="shared" si="6"/>
        <v>158400</v>
      </c>
      <c r="U72" s="153"/>
      <c r="V72" s="137">
        <v>176000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122" t="s">
        <v>82</v>
      </c>
      <c r="C73" s="212">
        <v>379000</v>
      </c>
      <c r="D73" s="213">
        <f t="shared" si="13"/>
        <v>22740</v>
      </c>
      <c r="E73" s="213">
        <f t="shared" si="14"/>
        <v>22740</v>
      </c>
      <c r="F73" s="213">
        <f t="shared" si="15"/>
        <v>22740</v>
      </c>
      <c r="G73" s="212">
        <f t="shared" si="16"/>
        <v>68220</v>
      </c>
      <c r="H73" s="212">
        <f t="shared" si="17"/>
        <v>26530.000000000004</v>
      </c>
      <c r="I73" s="212">
        <f t="shared" si="18"/>
        <v>34110</v>
      </c>
      <c r="J73" s="212">
        <f t="shared" si="19"/>
        <v>34110</v>
      </c>
      <c r="K73" s="212">
        <f t="shared" si="7"/>
        <v>94750</v>
      </c>
      <c r="L73" s="212">
        <f t="shared" si="20"/>
        <v>34110</v>
      </c>
      <c r="M73" s="212">
        <f t="shared" si="21"/>
        <v>34110</v>
      </c>
      <c r="N73" s="212">
        <f t="shared" si="22"/>
        <v>34110</v>
      </c>
      <c r="O73" s="212">
        <f t="shared" si="8"/>
        <v>102330</v>
      </c>
      <c r="P73" s="212">
        <f t="shared" si="9"/>
        <v>37900</v>
      </c>
      <c r="Q73" s="212">
        <f t="shared" si="10"/>
        <v>37900</v>
      </c>
      <c r="R73" s="212">
        <f t="shared" si="11"/>
        <v>37900</v>
      </c>
      <c r="S73" s="212">
        <f t="shared" si="12"/>
        <v>113700</v>
      </c>
      <c r="T73" s="147">
        <f t="shared" si="6"/>
        <v>341100</v>
      </c>
      <c r="V73" s="137">
        <v>379000</v>
      </c>
    </row>
    <row r="74" spans="1:30" ht="33" customHeight="1" collapsed="1" x14ac:dyDescent="0.25">
      <c r="A74" s="56">
        <v>56218</v>
      </c>
      <c r="B74" s="122" t="s">
        <v>83</v>
      </c>
      <c r="C74" s="212">
        <v>1970000</v>
      </c>
      <c r="D74" s="213">
        <f t="shared" si="13"/>
        <v>118200</v>
      </c>
      <c r="E74" s="213">
        <f t="shared" si="14"/>
        <v>118200</v>
      </c>
      <c r="F74" s="213">
        <f t="shared" si="15"/>
        <v>118200</v>
      </c>
      <c r="G74" s="212">
        <f t="shared" si="16"/>
        <v>354600</v>
      </c>
      <c r="H74" s="212">
        <f t="shared" si="17"/>
        <v>137900</v>
      </c>
      <c r="I74" s="212">
        <f t="shared" si="18"/>
        <v>177300</v>
      </c>
      <c r="J74" s="212">
        <f t="shared" si="19"/>
        <v>177300</v>
      </c>
      <c r="K74" s="212">
        <f t="shared" si="7"/>
        <v>492500</v>
      </c>
      <c r="L74" s="212">
        <f t="shared" si="20"/>
        <v>177300</v>
      </c>
      <c r="M74" s="212">
        <f t="shared" si="21"/>
        <v>177300</v>
      </c>
      <c r="N74" s="212">
        <f t="shared" si="22"/>
        <v>177300</v>
      </c>
      <c r="O74" s="212">
        <f t="shared" si="8"/>
        <v>531900</v>
      </c>
      <c r="P74" s="212">
        <f t="shared" si="9"/>
        <v>197000</v>
      </c>
      <c r="Q74" s="212">
        <f t="shared" si="10"/>
        <v>197000</v>
      </c>
      <c r="R74" s="212">
        <f t="shared" si="11"/>
        <v>197000</v>
      </c>
      <c r="S74" s="212">
        <f t="shared" si="12"/>
        <v>591000</v>
      </c>
      <c r="T74" s="147">
        <f t="shared" si="6"/>
        <v>1773000</v>
      </c>
      <c r="V74" s="137">
        <v>1970000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179000</v>
      </c>
      <c r="D75" s="167">
        <f t="shared" si="13"/>
        <v>10740</v>
      </c>
      <c r="E75" s="167">
        <f t="shared" si="14"/>
        <v>10740</v>
      </c>
      <c r="F75" s="167">
        <f t="shared" si="15"/>
        <v>10740</v>
      </c>
      <c r="G75" s="167">
        <f t="shared" si="16"/>
        <v>32220</v>
      </c>
      <c r="H75" s="167">
        <f t="shared" si="17"/>
        <v>12530.000000000002</v>
      </c>
      <c r="I75" s="167">
        <f t="shared" si="18"/>
        <v>16110</v>
      </c>
      <c r="J75" s="167">
        <f t="shared" si="19"/>
        <v>16110</v>
      </c>
      <c r="K75" s="167">
        <f t="shared" si="7"/>
        <v>44750</v>
      </c>
      <c r="L75" s="167">
        <f t="shared" si="20"/>
        <v>16110</v>
      </c>
      <c r="M75" s="167">
        <f t="shared" si="21"/>
        <v>16110</v>
      </c>
      <c r="N75" s="167">
        <f t="shared" si="22"/>
        <v>16110</v>
      </c>
      <c r="O75" s="167">
        <f t="shared" si="8"/>
        <v>48330</v>
      </c>
      <c r="P75" s="167">
        <f t="shared" si="9"/>
        <v>17900</v>
      </c>
      <c r="Q75" s="167">
        <f t="shared" si="10"/>
        <v>17900</v>
      </c>
      <c r="R75" s="167">
        <f t="shared" si="11"/>
        <v>17900</v>
      </c>
      <c r="S75" s="167">
        <f t="shared" si="12"/>
        <v>53700</v>
      </c>
      <c r="T75" s="147">
        <f t="shared" si="6"/>
        <v>161100</v>
      </c>
      <c r="V75" s="137">
        <v>159000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100000</v>
      </c>
      <c r="D76" s="212">
        <f t="shared" si="13"/>
        <v>6000</v>
      </c>
      <c r="E76" s="212">
        <f t="shared" si="14"/>
        <v>6000</v>
      </c>
      <c r="F76" s="212">
        <f t="shared" si="15"/>
        <v>6000</v>
      </c>
      <c r="G76" s="212">
        <f t="shared" si="16"/>
        <v>18000</v>
      </c>
      <c r="H76" s="212">
        <f t="shared" si="17"/>
        <v>7000.0000000000009</v>
      </c>
      <c r="I76" s="212">
        <f t="shared" si="18"/>
        <v>9000</v>
      </c>
      <c r="J76" s="212">
        <f t="shared" si="19"/>
        <v>9000</v>
      </c>
      <c r="K76" s="212">
        <f t="shared" si="7"/>
        <v>25000</v>
      </c>
      <c r="L76" s="212">
        <f t="shared" si="20"/>
        <v>9000</v>
      </c>
      <c r="M76" s="212">
        <f t="shared" si="21"/>
        <v>9000</v>
      </c>
      <c r="N76" s="212">
        <f t="shared" si="22"/>
        <v>9000</v>
      </c>
      <c r="O76" s="212">
        <f t="shared" si="8"/>
        <v>27000</v>
      </c>
      <c r="P76" s="212">
        <f t="shared" si="9"/>
        <v>10000</v>
      </c>
      <c r="Q76" s="212">
        <f t="shared" si="10"/>
        <v>10000</v>
      </c>
      <c r="R76" s="212">
        <f t="shared" si="11"/>
        <v>10000</v>
      </c>
      <c r="S76" s="212">
        <f t="shared" si="12"/>
        <v>30000</v>
      </c>
      <c r="T76" s="147">
        <f t="shared" si="6"/>
        <v>90000</v>
      </c>
      <c r="U76" s="139"/>
      <c r="V76" s="137">
        <v>100000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5000</v>
      </c>
      <c r="D77" s="212">
        <f t="shared" si="13"/>
        <v>300</v>
      </c>
      <c r="E77" s="212">
        <f t="shared" si="14"/>
        <v>300</v>
      </c>
      <c r="F77" s="212">
        <f t="shared" si="15"/>
        <v>300</v>
      </c>
      <c r="G77" s="212">
        <f t="shared" si="16"/>
        <v>900</v>
      </c>
      <c r="H77" s="212">
        <f t="shared" si="17"/>
        <v>350.00000000000006</v>
      </c>
      <c r="I77" s="212">
        <f t="shared" si="18"/>
        <v>450</v>
      </c>
      <c r="J77" s="212">
        <f t="shared" si="19"/>
        <v>450</v>
      </c>
      <c r="K77" s="212">
        <f t="shared" si="7"/>
        <v>1250</v>
      </c>
      <c r="L77" s="212">
        <f t="shared" si="20"/>
        <v>450</v>
      </c>
      <c r="M77" s="212">
        <f t="shared" si="21"/>
        <v>450</v>
      </c>
      <c r="N77" s="212">
        <f t="shared" si="22"/>
        <v>450</v>
      </c>
      <c r="O77" s="212">
        <f t="shared" si="8"/>
        <v>1350</v>
      </c>
      <c r="P77" s="212">
        <f t="shared" si="9"/>
        <v>500</v>
      </c>
      <c r="Q77" s="212">
        <f t="shared" si="10"/>
        <v>500</v>
      </c>
      <c r="R77" s="212">
        <f t="shared" si="11"/>
        <v>500</v>
      </c>
      <c r="S77" s="212">
        <f t="shared" si="12"/>
        <v>1500</v>
      </c>
      <c r="T77" s="147">
        <f t="shared" si="6"/>
        <v>4500</v>
      </c>
      <c r="U77" s="139"/>
      <c r="V77" s="137">
        <v>5000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74000</v>
      </c>
      <c r="D78" s="212">
        <f t="shared" si="13"/>
        <v>4440</v>
      </c>
      <c r="E78" s="212">
        <f t="shared" si="14"/>
        <v>4440</v>
      </c>
      <c r="F78" s="212">
        <f t="shared" si="15"/>
        <v>4440</v>
      </c>
      <c r="G78" s="212">
        <f t="shared" si="16"/>
        <v>13320</v>
      </c>
      <c r="H78" s="212">
        <f t="shared" si="17"/>
        <v>5180.0000000000009</v>
      </c>
      <c r="I78" s="212">
        <f t="shared" si="18"/>
        <v>6660</v>
      </c>
      <c r="J78" s="212">
        <f t="shared" si="19"/>
        <v>6660</v>
      </c>
      <c r="K78" s="212">
        <f t="shared" si="7"/>
        <v>18500</v>
      </c>
      <c r="L78" s="212">
        <f t="shared" si="20"/>
        <v>6660</v>
      </c>
      <c r="M78" s="212">
        <f t="shared" si="21"/>
        <v>6660</v>
      </c>
      <c r="N78" s="212">
        <f t="shared" si="22"/>
        <v>6660</v>
      </c>
      <c r="O78" s="212">
        <f t="shared" si="8"/>
        <v>19980</v>
      </c>
      <c r="P78" s="212">
        <f t="shared" si="9"/>
        <v>7400</v>
      </c>
      <c r="Q78" s="212">
        <f t="shared" si="10"/>
        <v>7400</v>
      </c>
      <c r="R78" s="212">
        <f t="shared" si="11"/>
        <v>7400</v>
      </c>
      <c r="S78" s="212">
        <f t="shared" si="12"/>
        <v>22200</v>
      </c>
      <c r="T78" s="147">
        <f t="shared" si="6"/>
        <v>66600</v>
      </c>
      <c r="U78" s="139"/>
      <c r="V78" s="137">
        <v>54000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397000</v>
      </c>
      <c r="D79" s="167">
        <f t="shared" si="13"/>
        <v>23820</v>
      </c>
      <c r="E79" s="167">
        <f t="shared" si="14"/>
        <v>23820</v>
      </c>
      <c r="F79" s="167">
        <f t="shared" si="15"/>
        <v>23820</v>
      </c>
      <c r="G79" s="167">
        <f t="shared" si="16"/>
        <v>71460</v>
      </c>
      <c r="H79" s="167">
        <f t="shared" si="17"/>
        <v>27790.000000000004</v>
      </c>
      <c r="I79" s="167">
        <f t="shared" si="18"/>
        <v>35730</v>
      </c>
      <c r="J79" s="167">
        <f t="shared" si="19"/>
        <v>35730</v>
      </c>
      <c r="K79" s="167">
        <f t="shared" si="7"/>
        <v>99250</v>
      </c>
      <c r="L79" s="167">
        <f t="shared" si="20"/>
        <v>35730</v>
      </c>
      <c r="M79" s="167">
        <f t="shared" si="21"/>
        <v>35730</v>
      </c>
      <c r="N79" s="167">
        <f t="shared" si="22"/>
        <v>35730</v>
      </c>
      <c r="O79" s="167">
        <f t="shared" si="8"/>
        <v>107190</v>
      </c>
      <c r="P79" s="167">
        <f t="shared" si="9"/>
        <v>39700</v>
      </c>
      <c r="Q79" s="167">
        <f t="shared" si="10"/>
        <v>39700</v>
      </c>
      <c r="R79" s="167">
        <f t="shared" si="11"/>
        <v>39700</v>
      </c>
      <c r="S79" s="167">
        <f t="shared" si="12"/>
        <v>119100</v>
      </c>
      <c r="T79" s="147">
        <f t="shared" ref="T79:T99" si="23">D79+E79+F79+H79+I79+J79+L79+M79+N79+P79+Q79</f>
        <v>357300</v>
      </c>
      <c r="V79" s="137">
        <v>397000</v>
      </c>
    </row>
    <row r="80" spans="1:30" ht="33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160">
        <v>56406</v>
      </c>
      <c r="B81" s="122" t="s">
        <v>111</v>
      </c>
      <c r="C81" s="212">
        <v>245000</v>
      </c>
      <c r="D81" s="213">
        <f t="shared" si="13"/>
        <v>14700</v>
      </c>
      <c r="E81" s="213">
        <f t="shared" si="14"/>
        <v>14700</v>
      </c>
      <c r="F81" s="213">
        <f t="shared" si="15"/>
        <v>14700</v>
      </c>
      <c r="G81" s="212">
        <f t="shared" si="16"/>
        <v>44100</v>
      </c>
      <c r="H81" s="212">
        <f t="shared" si="17"/>
        <v>17150</v>
      </c>
      <c r="I81" s="212">
        <f t="shared" si="18"/>
        <v>22050</v>
      </c>
      <c r="J81" s="212">
        <f t="shared" si="19"/>
        <v>22050</v>
      </c>
      <c r="K81" s="212">
        <f t="shared" si="7"/>
        <v>61250</v>
      </c>
      <c r="L81" s="212">
        <f t="shared" si="20"/>
        <v>22050</v>
      </c>
      <c r="M81" s="212">
        <f t="shared" si="21"/>
        <v>22050</v>
      </c>
      <c r="N81" s="212">
        <f t="shared" si="22"/>
        <v>22050</v>
      </c>
      <c r="O81" s="212">
        <f t="shared" si="8"/>
        <v>66150</v>
      </c>
      <c r="P81" s="212">
        <f t="shared" si="9"/>
        <v>24500</v>
      </c>
      <c r="Q81" s="212">
        <f t="shared" si="10"/>
        <v>24500</v>
      </c>
      <c r="R81" s="212">
        <f t="shared" si="11"/>
        <v>24500</v>
      </c>
      <c r="S81" s="212">
        <f t="shared" si="12"/>
        <v>73500</v>
      </c>
      <c r="T81" s="147">
        <f t="shared" si="23"/>
        <v>220500</v>
      </c>
      <c r="V81" s="137">
        <v>245000</v>
      </c>
    </row>
    <row r="82" spans="1:30" ht="33" customHeight="1" collapsed="1" x14ac:dyDescent="0.25">
      <c r="A82" s="57" t="s">
        <v>100</v>
      </c>
      <c r="B82" s="122" t="s">
        <v>114</v>
      </c>
      <c r="C82" s="212">
        <v>89000</v>
      </c>
      <c r="D82" s="213">
        <f t="shared" si="13"/>
        <v>5340</v>
      </c>
      <c r="E82" s="213">
        <f t="shared" si="14"/>
        <v>5340</v>
      </c>
      <c r="F82" s="213">
        <f t="shared" si="15"/>
        <v>5340</v>
      </c>
      <c r="G82" s="212">
        <f t="shared" si="16"/>
        <v>16020</v>
      </c>
      <c r="H82" s="212">
        <f t="shared" si="17"/>
        <v>6230.0000000000009</v>
      </c>
      <c r="I82" s="212">
        <f t="shared" si="18"/>
        <v>8010</v>
      </c>
      <c r="J82" s="212">
        <f t="shared" si="19"/>
        <v>8010</v>
      </c>
      <c r="K82" s="212">
        <f t="shared" ref="K82:K99" si="24">SUM(H82:J82)</f>
        <v>22250</v>
      </c>
      <c r="L82" s="212">
        <f t="shared" si="20"/>
        <v>8010</v>
      </c>
      <c r="M82" s="212">
        <f t="shared" si="21"/>
        <v>8010</v>
      </c>
      <c r="N82" s="212">
        <f t="shared" si="22"/>
        <v>8010</v>
      </c>
      <c r="O82" s="212">
        <f t="shared" ref="O82:O99" si="25">SUM(L82:N82)</f>
        <v>24030</v>
      </c>
      <c r="P82" s="212">
        <f t="shared" ref="P82:P99" si="26">C82*0.1</f>
        <v>8900</v>
      </c>
      <c r="Q82" s="212">
        <f t="shared" ref="Q82:Q99" si="27">C82*0.1</f>
        <v>8900</v>
      </c>
      <c r="R82" s="212">
        <f t="shared" ref="R82:R99" si="28">C82*0.1</f>
        <v>8900</v>
      </c>
      <c r="S82" s="212">
        <f t="shared" ref="S82:S99" si="29">SUM(P82:R82)</f>
        <v>26700</v>
      </c>
      <c r="T82" s="147">
        <f t="shared" si="23"/>
        <v>80100</v>
      </c>
      <c r="V82" s="137">
        <v>89000</v>
      </c>
    </row>
    <row r="83" spans="1:30" s="140" customFormat="1" ht="33" customHeight="1" collapsed="1" x14ac:dyDescent="0.25">
      <c r="A83" s="55">
        <v>56418</v>
      </c>
      <c r="B83" s="122" t="s">
        <v>113</v>
      </c>
      <c r="C83" s="212">
        <v>13000</v>
      </c>
      <c r="D83" s="213">
        <f t="shared" ref="D83:D99" si="30">C83*0.06</f>
        <v>780</v>
      </c>
      <c r="E83" s="213">
        <f t="shared" ref="E83:E99" si="31">C83*0.06</f>
        <v>780</v>
      </c>
      <c r="F83" s="213">
        <f t="shared" ref="F83:F99" si="32">C83*0.06</f>
        <v>780</v>
      </c>
      <c r="G83" s="212">
        <f t="shared" ref="G83:G99" si="33">SUM(D83:F83)</f>
        <v>2340</v>
      </c>
      <c r="H83" s="212">
        <f t="shared" ref="H83:H99" si="34">C83*0.07</f>
        <v>910.00000000000011</v>
      </c>
      <c r="I83" s="212">
        <f t="shared" ref="I83:I99" si="35">C83*0.09</f>
        <v>1170</v>
      </c>
      <c r="J83" s="212">
        <f t="shared" ref="J83:J99" si="36">C83*0.09</f>
        <v>1170</v>
      </c>
      <c r="K83" s="212">
        <f t="shared" si="24"/>
        <v>3250</v>
      </c>
      <c r="L83" s="212">
        <f t="shared" ref="L83:L99" si="37">C83*0.09</f>
        <v>1170</v>
      </c>
      <c r="M83" s="212">
        <f t="shared" ref="M83:M99" si="38">C83*0.09</f>
        <v>1170</v>
      </c>
      <c r="N83" s="212">
        <f t="shared" ref="N83:N99" si="39">C83*0.09</f>
        <v>1170</v>
      </c>
      <c r="O83" s="212">
        <f t="shared" si="25"/>
        <v>3510</v>
      </c>
      <c r="P83" s="212">
        <f t="shared" si="26"/>
        <v>1300</v>
      </c>
      <c r="Q83" s="212">
        <f t="shared" si="27"/>
        <v>1300</v>
      </c>
      <c r="R83" s="212">
        <f t="shared" si="28"/>
        <v>1300</v>
      </c>
      <c r="S83" s="212">
        <f t="shared" si="29"/>
        <v>3900</v>
      </c>
      <c r="T83" s="147">
        <f t="shared" si="23"/>
        <v>11700</v>
      </c>
      <c r="U83" s="139"/>
      <c r="V83" s="137">
        <v>13000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293500</v>
      </c>
      <c r="D84" s="167">
        <f t="shared" si="30"/>
        <v>17610</v>
      </c>
      <c r="E84" s="167">
        <f t="shared" si="31"/>
        <v>17610</v>
      </c>
      <c r="F84" s="167">
        <f t="shared" si="32"/>
        <v>17610</v>
      </c>
      <c r="G84" s="167">
        <f t="shared" si="33"/>
        <v>52830</v>
      </c>
      <c r="H84" s="167">
        <f t="shared" si="34"/>
        <v>20545.000000000004</v>
      </c>
      <c r="I84" s="167">
        <f t="shared" si="35"/>
        <v>26415</v>
      </c>
      <c r="J84" s="167">
        <f t="shared" si="36"/>
        <v>26415</v>
      </c>
      <c r="K84" s="167">
        <f t="shared" si="24"/>
        <v>73375</v>
      </c>
      <c r="L84" s="167">
        <f t="shared" si="37"/>
        <v>26415</v>
      </c>
      <c r="M84" s="167">
        <f t="shared" si="38"/>
        <v>26415</v>
      </c>
      <c r="N84" s="167">
        <f t="shared" si="39"/>
        <v>26415</v>
      </c>
      <c r="O84" s="167">
        <f t="shared" si="25"/>
        <v>79245</v>
      </c>
      <c r="P84" s="167">
        <f t="shared" si="26"/>
        <v>29350</v>
      </c>
      <c r="Q84" s="167">
        <f t="shared" si="27"/>
        <v>29350</v>
      </c>
      <c r="R84" s="167">
        <f t="shared" si="28"/>
        <v>29350</v>
      </c>
      <c r="S84" s="167">
        <f t="shared" si="29"/>
        <v>88050</v>
      </c>
      <c r="T84" s="147">
        <f t="shared" si="23"/>
        <v>264150</v>
      </c>
      <c r="V84" s="137">
        <v>418500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203000</v>
      </c>
      <c r="D86" s="212">
        <f t="shared" si="30"/>
        <v>12180</v>
      </c>
      <c r="E86" s="212">
        <f t="shared" si="31"/>
        <v>12180</v>
      </c>
      <c r="F86" s="212">
        <f t="shared" si="32"/>
        <v>12180</v>
      </c>
      <c r="G86" s="212">
        <f t="shared" si="33"/>
        <v>36540</v>
      </c>
      <c r="H86" s="212">
        <f t="shared" si="34"/>
        <v>14210.000000000002</v>
      </c>
      <c r="I86" s="212">
        <f t="shared" si="35"/>
        <v>18270</v>
      </c>
      <c r="J86" s="212">
        <f t="shared" si="36"/>
        <v>18270</v>
      </c>
      <c r="K86" s="212">
        <f t="shared" si="24"/>
        <v>50750</v>
      </c>
      <c r="L86" s="212">
        <f t="shared" si="37"/>
        <v>18270</v>
      </c>
      <c r="M86" s="212">
        <f t="shared" si="38"/>
        <v>18270</v>
      </c>
      <c r="N86" s="212">
        <f t="shared" si="39"/>
        <v>18270</v>
      </c>
      <c r="O86" s="212">
        <f t="shared" si="25"/>
        <v>54810</v>
      </c>
      <c r="P86" s="212">
        <f t="shared" si="26"/>
        <v>20300</v>
      </c>
      <c r="Q86" s="212">
        <f t="shared" si="27"/>
        <v>20300</v>
      </c>
      <c r="R86" s="212">
        <f t="shared" si="28"/>
        <v>20300</v>
      </c>
      <c r="S86" s="212">
        <f t="shared" si="29"/>
        <v>60900</v>
      </c>
      <c r="T86" s="147">
        <f t="shared" si="23"/>
        <v>182700</v>
      </c>
      <c r="U86" s="139"/>
      <c r="V86" s="137">
        <v>203000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200000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2363751</v>
      </c>
      <c r="D88" s="118">
        <f t="shared" si="30"/>
        <v>141825.06</v>
      </c>
      <c r="E88" s="118">
        <f t="shared" si="31"/>
        <v>141825.06</v>
      </c>
      <c r="F88" s="118">
        <f t="shared" si="32"/>
        <v>141825.06</v>
      </c>
      <c r="G88" s="118">
        <f t="shared" si="33"/>
        <v>425475.18</v>
      </c>
      <c r="H88" s="118">
        <f t="shared" si="34"/>
        <v>165462.57</v>
      </c>
      <c r="I88" s="118">
        <f t="shared" si="35"/>
        <v>212737.59</v>
      </c>
      <c r="J88" s="118">
        <f t="shared" si="36"/>
        <v>212737.59</v>
      </c>
      <c r="K88" s="118">
        <f t="shared" si="24"/>
        <v>590937.75</v>
      </c>
      <c r="L88" s="118">
        <f t="shared" si="37"/>
        <v>212737.59</v>
      </c>
      <c r="M88" s="118">
        <f t="shared" si="38"/>
        <v>212737.59</v>
      </c>
      <c r="N88" s="118">
        <f t="shared" si="39"/>
        <v>212737.59</v>
      </c>
      <c r="O88" s="118">
        <f t="shared" si="25"/>
        <v>638212.77</v>
      </c>
      <c r="P88" s="118">
        <f t="shared" si="26"/>
        <v>236375.1</v>
      </c>
      <c r="Q88" s="118">
        <f t="shared" si="27"/>
        <v>236375.1</v>
      </c>
      <c r="R88" s="118">
        <f t="shared" si="28"/>
        <v>236375.1</v>
      </c>
      <c r="S88" s="118">
        <f t="shared" si="29"/>
        <v>709125.3</v>
      </c>
      <c r="T88" s="147">
        <f t="shared" si="23"/>
        <v>2127375.9000000004</v>
      </c>
      <c r="V88" s="137">
        <v>2363751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1258479</v>
      </c>
      <c r="D89" s="167">
        <f t="shared" si="30"/>
        <v>75508.739999999991</v>
      </c>
      <c r="E89" s="167">
        <f t="shared" si="31"/>
        <v>75508.739999999991</v>
      </c>
      <c r="F89" s="167">
        <f t="shared" si="32"/>
        <v>75508.739999999991</v>
      </c>
      <c r="G89" s="167">
        <f t="shared" si="33"/>
        <v>226526.21999999997</v>
      </c>
      <c r="H89" s="167">
        <f t="shared" si="34"/>
        <v>88093.530000000013</v>
      </c>
      <c r="I89" s="167">
        <f t="shared" si="35"/>
        <v>113263.11</v>
      </c>
      <c r="J89" s="167">
        <f t="shared" si="36"/>
        <v>113263.11</v>
      </c>
      <c r="K89" s="167">
        <f t="shared" si="24"/>
        <v>314619.75</v>
      </c>
      <c r="L89" s="167">
        <f t="shared" si="37"/>
        <v>113263.11</v>
      </c>
      <c r="M89" s="167">
        <f t="shared" si="38"/>
        <v>113263.11</v>
      </c>
      <c r="N89" s="167">
        <f t="shared" si="39"/>
        <v>113263.11</v>
      </c>
      <c r="O89" s="167">
        <f t="shared" si="25"/>
        <v>339789.33</v>
      </c>
      <c r="P89" s="167">
        <f t="shared" si="26"/>
        <v>125847.90000000001</v>
      </c>
      <c r="Q89" s="167">
        <f t="shared" si="27"/>
        <v>125847.90000000001</v>
      </c>
      <c r="R89" s="167">
        <f t="shared" si="28"/>
        <v>125847.90000000001</v>
      </c>
      <c r="S89" s="167">
        <f t="shared" si="29"/>
        <v>377543.7</v>
      </c>
      <c r="T89" s="147">
        <f t="shared" si="23"/>
        <v>1132631.0999999999</v>
      </c>
      <c r="V89" s="137">
        <v>1258479</v>
      </c>
    </row>
    <row r="90" spans="1:30" ht="33" customHeight="1" x14ac:dyDescent="0.25">
      <c r="A90" s="41" t="s">
        <v>28</v>
      </c>
      <c r="B90" s="125" t="s">
        <v>115</v>
      </c>
      <c r="C90" s="212">
        <v>403000</v>
      </c>
      <c r="D90" s="212">
        <f t="shared" si="30"/>
        <v>24180</v>
      </c>
      <c r="E90" s="212">
        <f t="shared" si="31"/>
        <v>24180</v>
      </c>
      <c r="F90" s="212">
        <f t="shared" si="32"/>
        <v>24180</v>
      </c>
      <c r="G90" s="212">
        <f t="shared" si="33"/>
        <v>72540</v>
      </c>
      <c r="H90" s="212">
        <f t="shared" si="34"/>
        <v>28210.000000000004</v>
      </c>
      <c r="I90" s="212">
        <f t="shared" si="35"/>
        <v>36270</v>
      </c>
      <c r="J90" s="212">
        <f t="shared" si="36"/>
        <v>36270</v>
      </c>
      <c r="K90" s="212">
        <f t="shared" si="24"/>
        <v>100750</v>
      </c>
      <c r="L90" s="212">
        <f t="shared" si="37"/>
        <v>36270</v>
      </c>
      <c r="M90" s="212">
        <f t="shared" si="38"/>
        <v>36270</v>
      </c>
      <c r="N90" s="212">
        <f t="shared" si="39"/>
        <v>36270</v>
      </c>
      <c r="O90" s="212">
        <f t="shared" si="25"/>
        <v>108810</v>
      </c>
      <c r="P90" s="212">
        <f t="shared" si="26"/>
        <v>40300</v>
      </c>
      <c r="Q90" s="212">
        <f t="shared" si="27"/>
        <v>40300</v>
      </c>
      <c r="R90" s="212">
        <f t="shared" si="28"/>
        <v>40300</v>
      </c>
      <c r="S90" s="212">
        <f t="shared" si="29"/>
        <v>120900</v>
      </c>
      <c r="T90" s="147">
        <f t="shared" si="23"/>
        <v>362700</v>
      </c>
      <c r="V90" s="137">
        <v>403000</v>
      </c>
    </row>
    <row r="91" spans="1:30" ht="33" customHeight="1" x14ac:dyDescent="0.25">
      <c r="A91" s="54">
        <v>56710</v>
      </c>
      <c r="B91" s="125" t="s">
        <v>92</v>
      </c>
      <c r="C91" s="212">
        <v>56000</v>
      </c>
      <c r="D91" s="212">
        <f t="shared" si="30"/>
        <v>3360</v>
      </c>
      <c r="E91" s="212">
        <f t="shared" si="31"/>
        <v>3360</v>
      </c>
      <c r="F91" s="212">
        <f t="shared" si="32"/>
        <v>3360</v>
      </c>
      <c r="G91" s="212">
        <f t="shared" si="33"/>
        <v>10080</v>
      </c>
      <c r="H91" s="212">
        <f t="shared" si="34"/>
        <v>3920.0000000000005</v>
      </c>
      <c r="I91" s="212">
        <f t="shared" si="35"/>
        <v>5040</v>
      </c>
      <c r="J91" s="212">
        <f t="shared" si="36"/>
        <v>5040</v>
      </c>
      <c r="K91" s="212">
        <f t="shared" si="24"/>
        <v>14000</v>
      </c>
      <c r="L91" s="212">
        <f t="shared" si="37"/>
        <v>5040</v>
      </c>
      <c r="M91" s="212">
        <f t="shared" si="38"/>
        <v>5040</v>
      </c>
      <c r="N91" s="212">
        <f t="shared" si="39"/>
        <v>5040</v>
      </c>
      <c r="O91" s="212">
        <f t="shared" si="25"/>
        <v>15120</v>
      </c>
      <c r="P91" s="212">
        <f t="shared" si="26"/>
        <v>5600</v>
      </c>
      <c r="Q91" s="212">
        <f t="shared" si="27"/>
        <v>5600</v>
      </c>
      <c r="R91" s="212">
        <f t="shared" si="28"/>
        <v>5600</v>
      </c>
      <c r="S91" s="212">
        <f t="shared" si="29"/>
        <v>16800</v>
      </c>
      <c r="T91" s="147">
        <f t="shared" si="23"/>
        <v>50400</v>
      </c>
      <c r="V91" s="137">
        <v>56000</v>
      </c>
    </row>
    <row r="92" spans="1:30" ht="33" customHeight="1" x14ac:dyDescent="0.25">
      <c r="A92" s="41">
        <v>56714</v>
      </c>
      <c r="B92" s="122" t="s">
        <v>107</v>
      </c>
      <c r="C92" s="212">
        <v>774072</v>
      </c>
      <c r="D92" s="213">
        <f t="shared" si="30"/>
        <v>46444.32</v>
      </c>
      <c r="E92" s="213">
        <f t="shared" si="31"/>
        <v>46444.32</v>
      </c>
      <c r="F92" s="213">
        <f t="shared" si="32"/>
        <v>46444.32</v>
      </c>
      <c r="G92" s="212">
        <f t="shared" si="33"/>
        <v>139332.96</v>
      </c>
      <c r="H92" s="212">
        <f t="shared" si="34"/>
        <v>54185.040000000008</v>
      </c>
      <c r="I92" s="212">
        <f t="shared" si="35"/>
        <v>69666.48</v>
      </c>
      <c r="J92" s="212">
        <f t="shared" si="36"/>
        <v>69666.48</v>
      </c>
      <c r="K92" s="212">
        <f t="shared" si="24"/>
        <v>193518</v>
      </c>
      <c r="L92" s="212">
        <f t="shared" si="37"/>
        <v>69666.48</v>
      </c>
      <c r="M92" s="212">
        <f t="shared" si="38"/>
        <v>69666.48</v>
      </c>
      <c r="N92" s="212">
        <f t="shared" si="39"/>
        <v>69666.48</v>
      </c>
      <c r="O92" s="212">
        <f t="shared" si="25"/>
        <v>208999.44</v>
      </c>
      <c r="P92" s="212">
        <f t="shared" si="26"/>
        <v>77407.199999999997</v>
      </c>
      <c r="Q92" s="212">
        <f t="shared" si="27"/>
        <v>77407.199999999997</v>
      </c>
      <c r="R92" s="212">
        <f t="shared" si="28"/>
        <v>77407.199999999997</v>
      </c>
      <c r="S92" s="212">
        <f t="shared" si="29"/>
        <v>232221.59999999998</v>
      </c>
      <c r="T92" s="147">
        <f t="shared" si="23"/>
        <v>696664.79999999981</v>
      </c>
      <c r="V92" s="137">
        <v>774072</v>
      </c>
    </row>
    <row r="93" spans="1:30" ht="33" customHeight="1" collapsed="1" x14ac:dyDescent="0.25">
      <c r="A93" s="55" t="s">
        <v>5</v>
      </c>
      <c r="B93" s="124" t="s">
        <v>108</v>
      </c>
      <c r="C93" s="212">
        <v>25407</v>
      </c>
      <c r="D93" s="213">
        <f t="shared" si="30"/>
        <v>1524.4199999999998</v>
      </c>
      <c r="E93" s="213">
        <f t="shared" si="31"/>
        <v>1524.4199999999998</v>
      </c>
      <c r="F93" s="213">
        <f t="shared" si="32"/>
        <v>1524.4199999999998</v>
      </c>
      <c r="G93" s="212">
        <f t="shared" si="33"/>
        <v>4573.2599999999993</v>
      </c>
      <c r="H93" s="212">
        <f t="shared" si="34"/>
        <v>1778.4900000000002</v>
      </c>
      <c r="I93" s="212">
        <f t="shared" si="35"/>
        <v>2286.63</v>
      </c>
      <c r="J93" s="212">
        <f t="shared" si="36"/>
        <v>2286.63</v>
      </c>
      <c r="K93" s="212">
        <f t="shared" si="24"/>
        <v>6351.75</v>
      </c>
      <c r="L93" s="212">
        <f t="shared" si="37"/>
        <v>2286.63</v>
      </c>
      <c r="M93" s="212">
        <f t="shared" si="38"/>
        <v>2286.63</v>
      </c>
      <c r="N93" s="212">
        <f t="shared" si="39"/>
        <v>2286.63</v>
      </c>
      <c r="O93" s="212">
        <f t="shared" si="25"/>
        <v>6859.89</v>
      </c>
      <c r="P93" s="212">
        <f t="shared" si="26"/>
        <v>2540.7000000000003</v>
      </c>
      <c r="Q93" s="212">
        <f t="shared" si="27"/>
        <v>2540.7000000000003</v>
      </c>
      <c r="R93" s="212">
        <f t="shared" si="28"/>
        <v>2540.7000000000003</v>
      </c>
      <c r="S93" s="212">
        <f t="shared" si="29"/>
        <v>7622.1</v>
      </c>
      <c r="T93" s="147">
        <f t="shared" si="23"/>
        <v>22866.300000000007</v>
      </c>
      <c r="V93" s="137">
        <v>25407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3266306</v>
      </c>
      <c r="D94" s="167">
        <f t="shared" si="30"/>
        <v>195978.36</v>
      </c>
      <c r="E94" s="167">
        <f t="shared" si="31"/>
        <v>195978.36</v>
      </c>
      <c r="F94" s="167">
        <f t="shared" si="32"/>
        <v>195978.36</v>
      </c>
      <c r="G94" s="167">
        <f t="shared" si="33"/>
        <v>587935.07999999996</v>
      </c>
      <c r="H94" s="167">
        <f t="shared" si="34"/>
        <v>228641.42</v>
      </c>
      <c r="I94" s="167">
        <f t="shared" si="35"/>
        <v>293967.53999999998</v>
      </c>
      <c r="J94" s="167">
        <f t="shared" si="36"/>
        <v>293967.53999999998</v>
      </c>
      <c r="K94" s="167">
        <f t="shared" si="24"/>
        <v>816576.5</v>
      </c>
      <c r="L94" s="167">
        <f t="shared" si="37"/>
        <v>293967.53999999998</v>
      </c>
      <c r="M94" s="167">
        <f t="shared" si="38"/>
        <v>293967.53999999998</v>
      </c>
      <c r="N94" s="167">
        <f t="shared" si="39"/>
        <v>293967.53999999998</v>
      </c>
      <c r="O94" s="167">
        <f t="shared" si="25"/>
        <v>881902.61999999988</v>
      </c>
      <c r="P94" s="167">
        <f t="shared" si="26"/>
        <v>326630.60000000003</v>
      </c>
      <c r="Q94" s="167">
        <f t="shared" si="27"/>
        <v>326630.60000000003</v>
      </c>
      <c r="R94" s="167">
        <f t="shared" si="28"/>
        <v>326630.60000000003</v>
      </c>
      <c r="S94" s="167">
        <f t="shared" si="29"/>
        <v>979891.8</v>
      </c>
      <c r="T94" s="147">
        <f t="shared" si="23"/>
        <v>2939675.4000000004</v>
      </c>
      <c r="V94" s="137">
        <v>3266306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3253706</v>
      </c>
      <c r="D95" s="212">
        <f t="shared" si="30"/>
        <v>195222.36</v>
      </c>
      <c r="E95" s="212">
        <f t="shared" si="31"/>
        <v>195222.36</v>
      </c>
      <c r="F95" s="212">
        <f t="shared" si="32"/>
        <v>195222.36</v>
      </c>
      <c r="G95" s="212">
        <f t="shared" si="33"/>
        <v>585667.07999999996</v>
      </c>
      <c r="H95" s="212">
        <f t="shared" si="34"/>
        <v>227759.42</v>
      </c>
      <c r="I95" s="212">
        <f t="shared" si="35"/>
        <v>292833.53999999998</v>
      </c>
      <c r="J95" s="212">
        <f t="shared" si="36"/>
        <v>292833.53999999998</v>
      </c>
      <c r="K95" s="212">
        <f t="shared" si="24"/>
        <v>813426.5</v>
      </c>
      <c r="L95" s="212">
        <f t="shared" si="37"/>
        <v>292833.53999999998</v>
      </c>
      <c r="M95" s="212">
        <f t="shared" si="38"/>
        <v>292833.53999999998</v>
      </c>
      <c r="N95" s="212">
        <f t="shared" si="39"/>
        <v>292833.53999999998</v>
      </c>
      <c r="O95" s="212">
        <f t="shared" si="25"/>
        <v>878500.61999999988</v>
      </c>
      <c r="P95" s="212">
        <f t="shared" si="26"/>
        <v>325370.60000000003</v>
      </c>
      <c r="Q95" s="212">
        <f t="shared" si="27"/>
        <v>325370.60000000003</v>
      </c>
      <c r="R95" s="212">
        <f t="shared" si="28"/>
        <v>325370.60000000003</v>
      </c>
      <c r="S95" s="212">
        <f t="shared" si="29"/>
        <v>976111.8</v>
      </c>
      <c r="T95" s="147">
        <f t="shared" si="23"/>
        <v>2928335.4000000004</v>
      </c>
      <c r="U95" s="139"/>
      <c r="V95" s="137">
        <v>3253706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12600</v>
      </c>
      <c r="D96" s="212">
        <f t="shared" si="30"/>
        <v>756</v>
      </c>
      <c r="E96" s="212">
        <f t="shared" si="31"/>
        <v>756</v>
      </c>
      <c r="F96" s="212">
        <f t="shared" si="32"/>
        <v>756</v>
      </c>
      <c r="G96" s="212">
        <f t="shared" si="33"/>
        <v>2268</v>
      </c>
      <c r="H96" s="212">
        <f t="shared" si="34"/>
        <v>882.00000000000011</v>
      </c>
      <c r="I96" s="212">
        <f t="shared" si="35"/>
        <v>1134</v>
      </c>
      <c r="J96" s="212">
        <f t="shared" si="36"/>
        <v>1134</v>
      </c>
      <c r="K96" s="212">
        <f t="shared" si="24"/>
        <v>3150</v>
      </c>
      <c r="L96" s="212">
        <f t="shared" si="37"/>
        <v>1134</v>
      </c>
      <c r="M96" s="212">
        <f t="shared" si="38"/>
        <v>1134</v>
      </c>
      <c r="N96" s="212">
        <f t="shared" si="39"/>
        <v>1134</v>
      </c>
      <c r="O96" s="212">
        <f t="shared" si="25"/>
        <v>3402</v>
      </c>
      <c r="P96" s="212">
        <f t="shared" si="26"/>
        <v>1260</v>
      </c>
      <c r="Q96" s="212">
        <f t="shared" si="27"/>
        <v>1260</v>
      </c>
      <c r="R96" s="212">
        <f t="shared" si="28"/>
        <v>1260</v>
      </c>
      <c r="S96" s="212">
        <f t="shared" si="29"/>
        <v>3780</v>
      </c>
      <c r="T96" s="147">
        <f t="shared" si="23"/>
        <v>11340</v>
      </c>
      <c r="U96" s="139"/>
      <c r="V96" s="137">
        <v>12600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2488315</v>
      </c>
      <c r="D97" s="118">
        <f t="shared" si="30"/>
        <v>149298.9</v>
      </c>
      <c r="E97" s="118">
        <f t="shared" si="31"/>
        <v>149298.9</v>
      </c>
      <c r="F97" s="118">
        <f t="shared" si="32"/>
        <v>149298.9</v>
      </c>
      <c r="G97" s="118">
        <f t="shared" si="33"/>
        <v>447896.69999999995</v>
      </c>
      <c r="H97" s="118">
        <f t="shared" si="34"/>
        <v>174182.05000000002</v>
      </c>
      <c r="I97" s="118">
        <f t="shared" si="35"/>
        <v>223948.35</v>
      </c>
      <c r="J97" s="118">
        <f t="shared" si="36"/>
        <v>223948.35</v>
      </c>
      <c r="K97" s="118">
        <f t="shared" si="24"/>
        <v>622078.75</v>
      </c>
      <c r="L97" s="118">
        <f t="shared" si="37"/>
        <v>223948.35</v>
      </c>
      <c r="M97" s="118">
        <f t="shared" si="38"/>
        <v>223948.35</v>
      </c>
      <c r="N97" s="118">
        <f t="shared" si="39"/>
        <v>223948.35</v>
      </c>
      <c r="O97" s="118">
        <f t="shared" si="25"/>
        <v>671845.05</v>
      </c>
      <c r="P97" s="118">
        <f t="shared" si="26"/>
        <v>248831.5</v>
      </c>
      <c r="Q97" s="118">
        <f t="shared" si="27"/>
        <v>248831.5</v>
      </c>
      <c r="R97" s="118">
        <f t="shared" si="28"/>
        <v>248831.5</v>
      </c>
      <c r="S97" s="118">
        <f t="shared" si="29"/>
        <v>746494.5</v>
      </c>
      <c r="T97" s="147">
        <f t="shared" si="23"/>
        <v>2239483.5</v>
      </c>
      <c r="V97" s="137">
        <v>2488315</v>
      </c>
    </row>
    <row r="98" spans="1:33" ht="38.25" customHeight="1" x14ac:dyDescent="0.25">
      <c r="A98" s="55" t="s">
        <v>284</v>
      </c>
      <c r="B98" s="117" t="s">
        <v>285</v>
      </c>
      <c r="C98" s="212">
        <v>818104</v>
      </c>
      <c r="D98" s="212">
        <f t="shared" si="30"/>
        <v>49086.239999999998</v>
      </c>
      <c r="E98" s="212">
        <f t="shared" si="31"/>
        <v>49086.239999999998</v>
      </c>
      <c r="F98" s="212">
        <f t="shared" si="32"/>
        <v>49086.239999999998</v>
      </c>
      <c r="G98" s="212">
        <f t="shared" si="33"/>
        <v>147258.72</v>
      </c>
      <c r="H98" s="212">
        <f t="shared" si="34"/>
        <v>57267.280000000006</v>
      </c>
      <c r="I98" s="212">
        <f t="shared" si="35"/>
        <v>73629.36</v>
      </c>
      <c r="J98" s="212">
        <f t="shared" si="36"/>
        <v>73629.36</v>
      </c>
      <c r="K98" s="212">
        <f t="shared" si="24"/>
        <v>204526</v>
      </c>
      <c r="L98" s="212">
        <f t="shared" si="37"/>
        <v>73629.36</v>
      </c>
      <c r="M98" s="212">
        <f t="shared" si="38"/>
        <v>73629.36</v>
      </c>
      <c r="N98" s="212">
        <f t="shared" si="39"/>
        <v>73629.36</v>
      </c>
      <c r="O98" s="212">
        <f t="shared" si="25"/>
        <v>220888.08000000002</v>
      </c>
      <c r="P98" s="212">
        <f t="shared" si="26"/>
        <v>81810.400000000009</v>
      </c>
      <c r="Q98" s="212">
        <f t="shared" si="27"/>
        <v>81810.400000000009</v>
      </c>
      <c r="R98" s="212">
        <f t="shared" si="28"/>
        <v>81810.400000000009</v>
      </c>
      <c r="S98" s="212">
        <f t="shared" si="29"/>
        <v>245431.2</v>
      </c>
      <c r="T98" s="147">
        <f t="shared" si="23"/>
        <v>736293.6</v>
      </c>
      <c r="V98" s="137">
        <v>818106</v>
      </c>
    </row>
    <row r="99" spans="1:33" s="147" customFormat="1" ht="33" customHeight="1" x14ac:dyDescent="0.25">
      <c r="A99" s="116"/>
      <c r="B99" s="116" t="s">
        <v>95</v>
      </c>
      <c r="C99" s="168">
        <f>C16-C47</f>
        <v>8500000</v>
      </c>
      <c r="D99" s="168">
        <f t="shared" si="30"/>
        <v>510000</v>
      </c>
      <c r="E99" s="168">
        <f t="shared" si="31"/>
        <v>510000</v>
      </c>
      <c r="F99" s="168">
        <f t="shared" si="32"/>
        <v>510000</v>
      </c>
      <c r="G99" s="168">
        <f t="shared" si="33"/>
        <v>1530000</v>
      </c>
      <c r="H99" s="168">
        <f t="shared" si="34"/>
        <v>595000</v>
      </c>
      <c r="I99" s="168">
        <f t="shared" si="35"/>
        <v>765000</v>
      </c>
      <c r="J99" s="168">
        <f t="shared" si="36"/>
        <v>765000</v>
      </c>
      <c r="K99" s="168">
        <f t="shared" si="24"/>
        <v>2125000</v>
      </c>
      <c r="L99" s="168">
        <f t="shared" si="37"/>
        <v>765000</v>
      </c>
      <c r="M99" s="168">
        <f t="shared" si="38"/>
        <v>765000</v>
      </c>
      <c r="N99" s="168">
        <f t="shared" si="39"/>
        <v>765000</v>
      </c>
      <c r="O99" s="168">
        <f t="shared" si="25"/>
        <v>2295000</v>
      </c>
      <c r="P99" s="168">
        <f t="shared" si="26"/>
        <v>850000</v>
      </c>
      <c r="Q99" s="168">
        <f t="shared" si="27"/>
        <v>850000</v>
      </c>
      <c r="R99" s="168">
        <f t="shared" si="28"/>
        <v>850000</v>
      </c>
      <c r="S99" s="168">
        <f t="shared" si="29"/>
        <v>2550000</v>
      </c>
      <c r="T99" s="147">
        <f t="shared" si="23"/>
        <v>7650000</v>
      </c>
      <c r="V99" s="137">
        <v>8500000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0.15308980707352354</v>
      </c>
      <c r="D100" s="158">
        <f t="shared" si="40"/>
        <v>0.15308980707352354</v>
      </c>
      <c r="E100" s="158">
        <f t="shared" si="40"/>
        <v>0.15308980707352354</v>
      </c>
      <c r="F100" s="158">
        <f t="shared" si="40"/>
        <v>0.15308980707352354</v>
      </c>
      <c r="G100" s="158">
        <f t="shared" si="40"/>
        <v>0.15308980707352354</v>
      </c>
      <c r="H100" s="158">
        <f t="shared" si="40"/>
        <v>0.15308980707352354</v>
      </c>
      <c r="I100" s="158">
        <f t="shared" si="40"/>
        <v>0.15308980707352354</v>
      </c>
      <c r="J100" s="158">
        <f t="shared" si="40"/>
        <v>0.15308980707352354</v>
      </c>
      <c r="K100" s="158">
        <f t="shared" si="40"/>
        <v>0.15308980707352354</v>
      </c>
      <c r="L100" s="158">
        <f t="shared" si="40"/>
        <v>0.15308980707352354</v>
      </c>
      <c r="M100" s="158">
        <f t="shared" si="40"/>
        <v>0.15308980707352354</v>
      </c>
      <c r="N100" s="158">
        <f t="shared" si="40"/>
        <v>0.15308980707352354</v>
      </c>
      <c r="O100" s="158">
        <f t="shared" si="40"/>
        <v>0.15308980707352354</v>
      </c>
      <c r="P100" s="158">
        <f t="shared" si="40"/>
        <v>0.15308980707352354</v>
      </c>
      <c r="Q100" s="158">
        <f t="shared" si="40"/>
        <v>0.15308980707352354</v>
      </c>
      <c r="R100" s="158">
        <f t="shared" si="40"/>
        <v>0.15308980707352354</v>
      </c>
      <c r="S100" s="170">
        <f t="shared" si="40"/>
        <v>0.15308980707352354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1830652.24</v>
      </c>
    </row>
    <row r="108" spans="1:33" x14ac:dyDescent="0.25">
      <c r="C108" s="189">
        <f>+C99-C106</f>
        <v>6669347.7599999998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horizontalDpi="300" verticalDpi="200" r:id="rId1"/>
  <headerFooter alignWithMargins="0"/>
  <rowBreaks count="1" manualBreakCount="1">
    <brk id="46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1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6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64" sqref="C64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4.5703125" style="128" hidden="1" customWidth="1"/>
    <col min="5" max="6" width="14.5703125" style="3" hidden="1" customWidth="1"/>
    <col min="7" max="7" width="15.7109375" style="5" customWidth="1"/>
    <col min="8" max="10" width="14.5703125" style="5" hidden="1" customWidth="1"/>
    <col min="11" max="11" width="15.7109375" style="5" customWidth="1"/>
    <col min="12" max="14" width="14.5703125" style="5" hidden="1" customWidth="1"/>
    <col min="15" max="15" width="15.7109375" style="5" customWidth="1"/>
    <col min="16" max="18" width="14.5703125" style="5" hidden="1" customWidth="1"/>
    <col min="19" max="19" width="15.7109375" style="5" customWidth="1"/>
    <col min="20" max="20" width="15.8554687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26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12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27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241580831</v>
      </c>
      <c r="D16" s="168">
        <f>C16*0.06</f>
        <v>14494849.859999999</v>
      </c>
      <c r="E16" s="168">
        <f>C16*0.06</f>
        <v>14494849.859999999</v>
      </c>
      <c r="F16" s="168">
        <f>C16*0.06</f>
        <v>14494849.859999999</v>
      </c>
      <c r="G16" s="168">
        <f>SUM(D16:F16)</f>
        <v>43484549.579999998</v>
      </c>
      <c r="H16" s="168">
        <f>C16*0.07</f>
        <v>16910658.170000002</v>
      </c>
      <c r="I16" s="168">
        <f>C16*0.09</f>
        <v>21742274.789999999</v>
      </c>
      <c r="J16" s="168">
        <f>C16*0.09</f>
        <v>21742274.789999999</v>
      </c>
      <c r="K16" s="168">
        <f t="shared" ref="K16" si="0">SUM(H16:J16)</f>
        <v>60395207.75</v>
      </c>
      <c r="L16" s="168">
        <f>C16*0.09</f>
        <v>21742274.789999999</v>
      </c>
      <c r="M16" s="168">
        <f>C16*0.09</f>
        <v>21742274.789999999</v>
      </c>
      <c r="N16" s="168">
        <f>C16*0.09</f>
        <v>21742274.789999999</v>
      </c>
      <c r="O16" s="168">
        <f t="shared" ref="O16" si="1">SUM(L16:N16)</f>
        <v>65226824.369999997</v>
      </c>
      <c r="P16" s="168">
        <f t="shared" ref="P16" si="2">C16*0.1</f>
        <v>24158083.100000001</v>
      </c>
      <c r="Q16" s="168">
        <f t="shared" ref="Q16" si="3">C16*0.1</f>
        <v>24158083.100000001</v>
      </c>
      <c r="R16" s="168">
        <f t="shared" ref="R16" si="4">C16*0.1</f>
        <v>24158083.100000001</v>
      </c>
      <c r="S16" s="168">
        <f t="shared" ref="S16" si="5">SUM(P16:R16)</f>
        <v>72474249.300000012</v>
      </c>
      <c r="T16" s="147">
        <f>D16+E16+F16+H16+I16+J16+L16+M16+N16+P16+Q16</f>
        <v>217422747.89999995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103190720</v>
      </c>
      <c r="D18" s="167">
        <f>C18*0.06</f>
        <v>6191443.2000000002</v>
      </c>
      <c r="E18" s="167">
        <f>C18*0.06</f>
        <v>6191443.2000000002</v>
      </c>
      <c r="F18" s="167">
        <f>C18*0.06</f>
        <v>6191443.2000000002</v>
      </c>
      <c r="G18" s="167">
        <f>SUM(D18:F18)</f>
        <v>18574329.600000001</v>
      </c>
      <c r="H18" s="167">
        <f>C18*0.07</f>
        <v>7223350.4000000004</v>
      </c>
      <c r="I18" s="167">
        <f>C18*0.09</f>
        <v>9287164.7999999989</v>
      </c>
      <c r="J18" s="167">
        <f>C18*0.09</f>
        <v>9287164.7999999989</v>
      </c>
      <c r="K18" s="167">
        <f t="shared" ref="K18:K81" si="7">SUM(H18:J18)</f>
        <v>25797680</v>
      </c>
      <c r="L18" s="167">
        <f>C18*0.09</f>
        <v>9287164.7999999989</v>
      </c>
      <c r="M18" s="167">
        <f>C18*0.09</f>
        <v>9287164.7999999989</v>
      </c>
      <c r="N18" s="167">
        <f>C18*0.09</f>
        <v>9287164.7999999989</v>
      </c>
      <c r="O18" s="167">
        <f t="shared" ref="O18:O81" si="8">SUM(L18:N18)</f>
        <v>27861494.399999999</v>
      </c>
      <c r="P18" s="167">
        <f t="shared" ref="P18:P81" si="9">C18*0.1</f>
        <v>10319072</v>
      </c>
      <c r="Q18" s="167">
        <f t="shared" ref="Q18:Q81" si="10">C18*0.1</f>
        <v>10319072</v>
      </c>
      <c r="R18" s="167">
        <f t="shared" ref="R18:R81" si="11">C18*0.1</f>
        <v>10319072</v>
      </c>
      <c r="S18" s="167">
        <f t="shared" ref="S18:S81" si="12">SUM(P18:R18)</f>
        <v>30957216</v>
      </c>
      <c r="T18" s="147">
        <f t="shared" si="6"/>
        <v>92871647.999999985</v>
      </c>
    </row>
    <row r="19" spans="1:30" ht="33" customHeight="1" x14ac:dyDescent="0.25">
      <c r="A19" s="41" t="s">
        <v>13</v>
      </c>
      <c r="B19" s="119" t="s">
        <v>120</v>
      </c>
      <c r="C19" s="212">
        <v>16435815</v>
      </c>
      <c r="D19" s="212">
        <f t="shared" ref="D19:D82" si="13">C19*0.06</f>
        <v>986148.89999999991</v>
      </c>
      <c r="E19" s="212">
        <f t="shared" ref="E19:E82" si="14">C19*0.06</f>
        <v>986148.89999999991</v>
      </c>
      <c r="F19" s="212">
        <f t="shared" ref="F19:F82" si="15">C19*0.06</f>
        <v>986148.89999999991</v>
      </c>
      <c r="G19" s="212">
        <f t="shared" ref="G19:G82" si="16">SUM(D19:F19)</f>
        <v>2958446.6999999997</v>
      </c>
      <c r="H19" s="212">
        <f t="shared" ref="H19:H82" si="17">C19*0.07</f>
        <v>1150507.05</v>
      </c>
      <c r="I19" s="212">
        <f t="shared" ref="I19:I82" si="18">C19*0.09</f>
        <v>1479223.3499999999</v>
      </c>
      <c r="J19" s="212">
        <f t="shared" ref="J19:J82" si="19">C19*0.09</f>
        <v>1479223.3499999999</v>
      </c>
      <c r="K19" s="212">
        <f t="shared" si="7"/>
        <v>4108953.75</v>
      </c>
      <c r="L19" s="212">
        <f t="shared" ref="L19:L82" si="20">C19*0.09</f>
        <v>1479223.3499999999</v>
      </c>
      <c r="M19" s="212">
        <f t="shared" ref="M19:M82" si="21">C19*0.09</f>
        <v>1479223.3499999999</v>
      </c>
      <c r="N19" s="212">
        <f t="shared" ref="N19:N82" si="22">C19*0.09</f>
        <v>1479223.3499999999</v>
      </c>
      <c r="O19" s="212">
        <f t="shared" si="8"/>
        <v>4437670.05</v>
      </c>
      <c r="P19" s="212">
        <f t="shared" si="9"/>
        <v>1643581.5</v>
      </c>
      <c r="Q19" s="212">
        <f t="shared" si="10"/>
        <v>1643581.5</v>
      </c>
      <c r="R19" s="212">
        <f t="shared" si="11"/>
        <v>1643581.5</v>
      </c>
      <c r="S19" s="212">
        <f t="shared" si="12"/>
        <v>4930744.5</v>
      </c>
      <c r="T19" s="147">
        <f t="shared" si="6"/>
        <v>14792233.499999998</v>
      </c>
      <c r="V19" s="137">
        <v>16435815</v>
      </c>
    </row>
    <row r="20" spans="1:30" ht="33" customHeight="1" x14ac:dyDescent="0.25">
      <c r="A20" s="41" t="s">
        <v>42</v>
      </c>
      <c r="B20" s="119" t="s">
        <v>146</v>
      </c>
      <c r="C20" s="212">
        <v>86685105</v>
      </c>
      <c r="D20" s="212">
        <f t="shared" si="13"/>
        <v>5201106.3</v>
      </c>
      <c r="E20" s="212">
        <f t="shared" si="14"/>
        <v>5201106.3</v>
      </c>
      <c r="F20" s="212">
        <f t="shared" si="15"/>
        <v>5201106.3</v>
      </c>
      <c r="G20" s="212">
        <f t="shared" si="16"/>
        <v>15603318.899999999</v>
      </c>
      <c r="H20" s="212">
        <f t="shared" si="17"/>
        <v>6067957.3500000006</v>
      </c>
      <c r="I20" s="212">
        <f t="shared" si="18"/>
        <v>7801659.4499999993</v>
      </c>
      <c r="J20" s="212">
        <f t="shared" si="19"/>
        <v>7801659.4499999993</v>
      </c>
      <c r="K20" s="212">
        <f t="shared" si="7"/>
        <v>21671276.25</v>
      </c>
      <c r="L20" s="212">
        <f t="shared" si="20"/>
        <v>7801659.4499999993</v>
      </c>
      <c r="M20" s="212">
        <f t="shared" si="21"/>
        <v>7801659.4499999993</v>
      </c>
      <c r="N20" s="212">
        <f t="shared" si="22"/>
        <v>7801659.4499999993</v>
      </c>
      <c r="O20" s="212">
        <f t="shared" si="8"/>
        <v>23404978.349999998</v>
      </c>
      <c r="P20" s="212">
        <f t="shared" si="9"/>
        <v>8668510.5</v>
      </c>
      <c r="Q20" s="212">
        <f t="shared" si="10"/>
        <v>8668510.5</v>
      </c>
      <c r="R20" s="212">
        <f t="shared" si="11"/>
        <v>8668510.5</v>
      </c>
      <c r="S20" s="212">
        <f t="shared" si="12"/>
        <v>26005531.5</v>
      </c>
      <c r="T20" s="147">
        <f t="shared" si="6"/>
        <v>78016594.5</v>
      </c>
      <c r="V20" s="137">
        <v>86685105</v>
      </c>
    </row>
    <row r="21" spans="1:30" ht="33" customHeight="1" x14ac:dyDescent="0.25">
      <c r="A21" s="41" t="s">
        <v>104</v>
      </c>
      <c r="B21" s="119" t="s">
        <v>140</v>
      </c>
      <c r="C21" s="212">
        <v>69800</v>
      </c>
      <c r="D21" s="212">
        <f t="shared" si="13"/>
        <v>4188</v>
      </c>
      <c r="E21" s="212">
        <f t="shared" si="14"/>
        <v>4188</v>
      </c>
      <c r="F21" s="212">
        <f t="shared" si="15"/>
        <v>4188</v>
      </c>
      <c r="G21" s="212">
        <f t="shared" si="16"/>
        <v>12564</v>
      </c>
      <c r="H21" s="212">
        <f t="shared" si="17"/>
        <v>4886.0000000000009</v>
      </c>
      <c r="I21" s="212">
        <f t="shared" si="18"/>
        <v>6282</v>
      </c>
      <c r="J21" s="212">
        <f t="shared" si="19"/>
        <v>6282</v>
      </c>
      <c r="K21" s="212">
        <f t="shared" si="7"/>
        <v>17450</v>
      </c>
      <c r="L21" s="212">
        <f t="shared" si="20"/>
        <v>6282</v>
      </c>
      <c r="M21" s="212">
        <f t="shared" si="21"/>
        <v>6282</v>
      </c>
      <c r="N21" s="212">
        <f t="shared" si="22"/>
        <v>6282</v>
      </c>
      <c r="O21" s="212">
        <f t="shared" si="8"/>
        <v>18846</v>
      </c>
      <c r="P21" s="212">
        <f t="shared" si="9"/>
        <v>6980</v>
      </c>
      <c r="Q21" s="212">
        <f t="shared" si="10"/>
        <v>6980</v>
      </c>
      <c r="R21" s="212">
        <f t="shared" si="11"/>
        <v>6980</v>
      </c>
      <c r="S21" s="212">
        <f t="shared" si="12"/>
        <v>20940</v>
      </c>
      <c r="T21" s="147">
        <f t="shared" si="6"/>
        <v>62820</v>
      </c>
      <c r="V21" s="137">
        <v>69800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0</v>
      </c>
      <c r="D26" s="212">
        <f t="shared" si="13"/>
        <v>0</v>
      </c>
      <c r="E26" s="212">
        <f t="shared" si="14"/>
        <v>0</v>
      </c>
      <c r="F26" s="212">
        <f t="shared" si="15"/>
        <v>0</v>
      </c>
      <c r="G26" s="212">
        <f t="shared" si="16"/>
        <v>0</v>
      </c>
      <c r="H26" s="212">
        <f t="shared" si="17"/>
        <v>0</v>
      </c>
      <c r="I26" s="212">
        <f t="shared" si="18"/>
        <v>0</v>
      </c>
      <c r="J26" s="212">
        <f t="shared" si="19"/>
        <v>0</v>
      </c>
      <c r="K26" s="212">
        <f t="shared" si="7"/>
        <v>0</v>
      </c>
      <c r="L26" s="212">
        <f t="shared" si="20"/>
        <v>0</v>
      </c>
      <c r="M26" s="212">
        <f t="shared" si="21"/>
        <v>0</v>
      </c>
      <c r="N26" s="212">
        <f t="shared" si="22"/>
        <v>0</v>
      </c>
      <c r="O26" s="212">
        <f t="shared" si="8"/>
        <v>0</v>
      </c>
      <c r="P26" s="212">
        <f t="shared" si="9"/>
        <v>0</v>
      </c>
      <c r="Q26" s="212">
        <f t="shared" si="10"/>
        <v>0</v>
      </c>
      <c r="R26" s="212">
        <f t="shared" si="11"/>
        <v>0</v>
      </c>
      <c r="S26" s="212">
        <f t="shared" si="12"/>
        <v>0</v>
      </c>
      <c r="T26" s="147">
        <f t="shared" si="6"/>
        <v>0</v>
      </c>
      <c r="V26" s="137">
        <v>0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138390111</v>
      </c>
      <c r="D30" s="167">
        <f t="shared" si="13"/>
        <v>8303406.6600000001</v>
      </c>
      <c r="E30" s="167">
        <f t="shared" si="14"/>
        <v>8303406.6600000001</v>
      </c>
      <c r="F30" s="167">
        <f t="shared" si="15"/>
        <v>8303406.6600000001</v>
      </c>
      <c r="G30" s="167">
        <f t="shared" si="16"/>
        <v>24910219.98</v>
      </c>
      <c r="H30" s="167">
        <f t="shared" si="17"/>
        <v>9687307.7700000014</v>
      </c>
      <c r="I30" s="167">
        <f t="shared" si="18"/>
        <v>12455109.99</v>
      </c>
      <c r="J30" s="167">
        <f t="shared" si="19"/>
        <v>12455109.99</v>
      </c>
      <c r="K30" s="167">
        <f t="shared" si="7"/>
        <v>34597527.75</v>
      </c>
      <c r="L30" s="167">
        <f t="shared" si="20"/>
        <v>12455109.99</v>
      </c>
      <c r="M30" s="167">
        <f t="shared" si="21"/>
        <v>12455109.99</v>
      </c>
      <c r="N30" s="167">
        <f t="shared" si="22"/>
        <v>12455109.99</v>
      </c>
      <c r="O30" s="167">
        <f t="shared" si="8"/>
        <v>37365329.969999999</v>
      </c>
      <c r="P30" s="167">
        <f t="shared" si="9"/>
        <v>13839011.100000001</v>
      </c>
      <c r="Q30" s="167">
        <f t="shared" si="10"/>
        <v>13839011.100000001</v>
      </c>
      <c r="R30" s="167">
        <f t="shared" si="11"/>
        <v>13839011.100000001</v>
      </c>
      <c r="S30" s="167">
        <f t="shared" si="12"/>
        <v>41517033.300000004</v>
      </c>
      <c r="T30" s="147">
        <f t="shared" si="6"/>
        <v>124551099.89999998</v>
      </c>
      <c r="V30" s="137">
        <v>138390111</v>
      </c>
    </row>
    <row r="31" spans="1:30" ht="33" customHeight="1" x14ac:dyDescent="0.25">
      <c r="A31" s="41">
        <v>45217</v>
      </c>
      <c r="B31" s="120" t="s">
        <v>50</v>
      </c>
      <c r="C31" s="212">
        <v>50000</v>
      </c>
      <c r="D31" s="212">
        <f t="shared" si="13"/>
        <v>3000</v>
      </c>
      <c r="E31" s="212">
        <f t="shared" si="14"/>
        <v>3000</v>
      </c>
      <c r="F31" s="212">
        <f t="shared" si="15"/>
        <v>3000</v>
      </c>
      <c r="G31" s="212">
        <f t="shared" si="16"/>
        <v>9000</v>
      </c>
      <c r="H31" s="212">
        <f t="shared" si="17"/>
        <v>3500.0000000000005</v>
      </c>
      <c r="I31" s="212">
        <f t="shared" si="18"/>
        <v>4500</v>
      </c>
      <c r="J31" s="212">
        <f t="shared" si="19"/>
        <v>4500</v>
      </c>
      <c r="K31" s="212">
        <f t="shared" si="7"/>
        <v>12500</v>
      </c>
      <c r="L31" s="212">
        <f t="shared" si="20"/>
        <v>4500</v>
      </c>
      <c r="M31" s="212">
        <f t="shared" si="21"/>
        <v>4500</v>
      </c>
      <c r="N31" s="212">
        <f t="shared" si="22"/>
        <v>4500</v>
      </c>
      <c r="O31" s="212">
        <f t="shared" si="8"/>
        <v>13500</v>
      </c>
      <c r="P31" s="212">
        <f t="shared" si="9"/>
        <v>5000</v>
      </c>
      <c r="Q31" s="212">
        <f t="shared" si="10"/>
        <v>5000</v>
      </c>
      <c r="R31" s="212">
        <f t="shared" si="11"/>
        <v>5000</v>
      </c>
      <c r="S31" s="212">
        <f t="shared" si="12"/>
        <v>15000</v>
      </c>
      <c r="T31" s="147">
        <f t="shared" si="6"/>
        <v>45000</v>
      </c>
      <c r="V31" s="137">
        <v>50000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31000</v>
      </c>
      <c r="D32" s="212">
        <f t="shared" si="13"/>
        <v>1860</v>
      </c>
      <c r="E32" s="212">
        <f t="shared" si="14"/>
        <v>1860</v>
      </c>
      <c r="F32" s="212">
        <f t="shared" si="15"/>
        <v>1860</v>
      </c>
      <c r="G32" s="212">
        <f t="shared" si="16"/>
        <v>5580</v>
      </c>
      <c r="H32" s="212">
        <f t="shared" si="17"/>
        <v>2170</v>
      </c>
      <c r="I32" s="212">
        <f t="shared" si="18"/>
        <v>2790</v>
      </c>
      <c r="J32" s="212">
        <f t="shared" si="19"/>
        <v>2790</v>
      </c>
      <c r="K32" s="212">
        <f t="shared" si="7"/>
        <v>7750</v>
      </c>
      <c r="L32" s="212">
        <f t="shared" si="20"/>
        <v>2790</v>
      </c>
      <c r="M32" s="212">
        <f t="shared" si="21"/>
        <v>2790</v>
      </c>
      <c r="N32" s="212">
        <f t="shared" si="22"/>
        <v>2790</v>
      </c>
      <c r="O32" s="212">
        <f t="shared" si="8"/>
        <v>8370</v>
      </c>
      <c r="P32" s="212">
        <f t="shared" si="9"/>
        <v>3100</v>
      </c>
      <c r="Q32" s="212">
        <f t="shared" si="10"/>
        <v>3100</v>
      </c>
      <c r="R32" s="212">
        <f t="shared" si="11"/>
        <v>3100</v>
      </c>
      <c r="S32" s="212">
        <f t="shared" si="12"/>
        <v>9300</v>
      </c>
      <c r="T32" s="147">
        <f t="shared" si="6"/>
        <v>27900</v>
      </c>
      <c r="U32" s="139"/>
      <c r="V32" s="137">
        <v>31000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4067821</v>
      </c>
      <c r="D33" s="212">
        <f t="shared" si="13"/>
        <v>244069.25999999998</v>
      </c>
      <c r="E33" s="212">
        <f t="shared" si="14"/>
        <v>244069.25999999998</v>
      </c>
      <c r="F33" s="212">
        <f t="shared" si="15"/>
        <v>244069.25999999998</v>
      </c>
      <c r="G33" s="212">
        <f t="shared" si="16"/>
        <v>732207.77999999991</v>
      </c>
      <c r="H33" s="212">
        <f t="shared" si="17"/>
        <v>284747.47000000003</v>
      </c>
      <c r="I33" s="212">
        <f t="shared" si="18"/>
        <v>366103.89</v>
      </c>
      <c r="J33" s="212">
        <f t="shared" si="19"/>
        <v>366103.89</v>
      </c>
      <c r="K33" s="212">
        <f t="shared" si="7"/>
        <v>1016955.2500000001</v>
      </c>
      <c r="L33" s="212">
        <f t="shared" si="20"/>
        <v>366103.89</v>
      </c>
      <c r="M33" s="212">
        <f t="shared" si="21"/>
        <v>366103.89</v>
      </c>
      <c r="N33" s="212">
        <f t="shared" si="22"/>
        <v>366103.89</v>
      </c>
      <c r="O33" s="212">
        <f t="shared" si="8"/>
        <v>1098311.67</v>
      </c>
      <c r="P33" s="212">
        <f t="shared" si="9"/>
        <v>406782.10000000003</v>
      </c>
      <c r="Q33" s="212">
        <f t="shared" si="10"/>
        <v>406782.10000000003</v>
      </c>
      <c r="R33" s="212">
        <f t="shared" si="11"/>
        <v>406782.10000000003</v>
      </c>
      <c r="S33" s="212">
        <f t="shared" si="12"/>
        <v>1220346.3</v>
      </c>
      <c r="T33" s="147">
        <f t="shared" si="6"/>
        <v>3661038.9000000008</v>
      </c>
      <c r="U33" s="139"/>
      <c r="V33" s="137">
        <v>4067821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1572000</v>
      </c>
      <c r="D34" s="212">
        <f t="shared" si="13"/>
        <v>94320</v>
      </c>
      <c r="E34" s="212">
        <f t="shared" si="14"/>
        <v>94320</v>
      </c>
      <c r="F34" s="212">
        <f t="shared" si="15"/>
        <v>94320</v>
      </c>
      <c r="G34" s="212">
        <f t="shared" si="16"/>
        <v>282960</v>
      </c>
      <c r="H34" s="212">
        <f t="shared" si="17"/>
        <v>110040.00000000001</v>
      </c>
      <c r="I34" s="212">
        <f t="shared" si="18"/>
        <v>141480</v>
      </c>
      <c r="J34" s="212">
        <f t="shared" si="19"/>
        <v>141480</v>
      </c>
      <c r="K34" s="212">
        <f t="shared" si="7"/>
        <v>393000</v>
      </c>
      <c r="L34" s="212">
        <f t="shared" si="20"/>
        <v>141480</v>
      </c>
      <c r="M34" s="212">
        <f t="shared" si="21"/>
        <v>141480</v>
      </c>
      <c r="N34" s="212">
        <f t="shared" si="22"/>
        <v>141480</v>
      </c>
      <c r="O34" s="212">
        <f t="shared" si="8"/>
        <v>424440</v>
      </c>
      <c r="P34" s="212">
        <f t="shared" si="9"/>
        <v>157200</v>
      </c>
      <c r="Q34" s="212">
        <f t="shared" si="10"/>
        <v>157200</v>
      </c>
      <c r="R34" s="212">
        <f t="shared" si="11"/>
        <v>157200</v>
      </c>
      <c r="S34" s="212">
        <f t="shared" si="12"/>
        <v>471600</v>
      </c>
      <c r="T34" s="147">
        <f t="shared" si="6"/>
        <v>1414800</v>
      </c>
      <c r="V34" s="137">
        <v>1572000</v>
      </c>
    </row>
    <row r="35" spans="1:30" ht="33" customHeight="1" x14ac:dyDescent="0.25">
      <c r="A35" s="41" t="s">
        <v>286</v>
      </c>
      <c r="B35" s="120" t="s">
        <v>287</v>
      </c>
      <c r="C35" s="212">
        <v>2353643</v>
      </c>
      <c r="D35" s="212">
        <f t="shared" si="13"/>
        <v>141218.57999999999</v>
      </c>
      <c r="E35" s="212">
        <f t="shared" si="14"/>
        <v>141218.57999999999</v>
      </c>
      <c r="F35" s="212">
        <f t="shared" si="15"/>
        <v>141218.57999999999</v>
      </c>
      <c r="G35" s="212">
        <f t="shared" si="16"/>
        <v>423655.74</v>
      </c>
      <c r="H35" s="212">
        <f t="shared" si="17"/>
        <v>164755.01</v>
      </c>
      <c r="I35" s="212">
        <f t="shared" si="18"/>
        <v>211827.87</v>
      </c>
      <c r="J35" s="212">
        <f t="shared" si="19"/>
        <v>211827.87</v>
      </c>
      <c r="K35" s="212">
        <f t="shared" si="7"/>
        <v>588410.75</v>
      </c>
      <c r="L35" s="212">
        <f t="shared" si="20"/>
        <v>211827.87</v>
      </c>
      <c r="M35" s="212">
        <f t="shared" si="21"/>
        <v>211827.87</v>
      </c>
      <c r="N35" s="212">
        <f t="shared" si="22"/>
        <v>211827.87</v>
      </c>
      <c r="O35" s="212">
        <f t="shared" si="8"/>
        <v>635483.61</v>
      </c>
      <c r="P35" s="212">
        <f t="shared" si="9"/>
        <v>235364.30000000002</v>
      </c>
      <c r="Q35" s="212">
        <f t="shared" si="10"/>
        <v>235364.30000000002</v>
      </c>
      <c r="R35" s="212">
        <f t="shared" si="11"/>
        <v>235364.30000000002</v>
      </c>
      <c r="S35" s="212">
        <f t="shared" si="12"/>
        <v>706092.9</v>
      </c>
      <c r="T35" s="147"/>
      <c r="V35" s="137">
        <v>2353643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6600425</v>
      </c>
      <c r="D36" s="212">
        <f t="shared" si="13"/>
        <v>396025.5</v>
      </c>
      <c r="E36" s="212">
        <f t="shared" si="14"/>
        <v>396025.5</v>
      </c>
      <c r="F36" s="212">
        <f t="shared" si="15"/>
        <v>396025.5</v>
      </c>
      <c r="G36" s="212">
        <f t="shared" si="16"/>
        <v>1188076.5</v>
      </c>
      <c r="H36" s="212">
        <f t="shared" si="17"/>
        <v>462029.75000000006</v>
      </c>
      <c r="I36" s="212">
        <f t="shared" si="18"/>
        <v>594038.25</v>
      </c>
      <c r="J36" s="212">
        <f t="shared" si="19"/>
        <v>594038.25</v>
      </c>
      <c r="K36" s="212">
        <f t="shared" si="7"/>
        <v>1650106.25</v>
      </c>
      <c r="L36" s="212">
        <f t="shared" si="20"/>
        <v>594038.25</v>
      </c>
      <c r="M36" s="212">
        <f t="shared" si="21"/>
        <v>594038.25</v>
      </c>
      <c r="N36" s="212">
        <f t="shared" si="22"/>
        <v>594038.25</v>
      </c>
      <c r="O36" s="212">
        <f t="shared" si="8"/>
        <v>1782114.75</v>
      </c>
      <c r="P36" s="212">
        <f t="shared" si="9"/>
        <v>660042.5</v>
      </c>
      <c r="Q36" s="212">
        <f t="shared" si="10"/>
        <v>660042.5</v>
      </c>
      <c r="R36" s="212">
        <f t="shared" si="11"/>
        <v>660042.5</v>
      </c>
      <c r="S36" s="212">
        <f t="shared" si="12"/>
        <v>1980127.5</v>
      </c>
      <c r="T36" s="147">
        <f t="shared" si="6"/>
        <v>5940382.5</v>
      </c>
      <c r="U36" s="139"/>
      <c r="V36" s="137">
        <v>6600425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120546372</v>
      </c>
      <c r="D37" s="169">
        <f t="shared" si="13"/>
        <v>7232782.3199999994</v>
      </c>
      <c r="E37" s="169">
        <f t="shared" si="14"/>
        <v>7232782.3199999994</v>
      </c>
      <c r="F37" s="169">
        <f t="shared" si="15"/>
        <v>7232782.3199999994</v>
      </c>
      <c r="G37" s="169">
        <f t="shared" si="16"/>
        <v>21698346.959999997</v>
      </c>
      <c r="H37" s="169">
        <f t="shared" si="17"/>
        <v>8438246.040000001</v>
      </c>
      <c r="I37" s="169">
        <f t="shared" si="18"/>
        <v>10849173.48</v>
      </c>
      <c r="J37" s="169">
        <f t="shared" si="19"/>
        <v>10849173.48</v>
      </c>
      <c r="K37" s="169">
        <f t="shared" si="7"/>
        <v>30136593.000000004</v>
      </c>
      <c r="L37" s="169">
        <f t="shared" si="20"/>
        <v>10849173.48</v>
      </c>
      <c r="M37" s="169">
        <f t="shared" si="21"/>
        <v>10849173.48</v>
      </c>
      <c r="N37" s="169">
        <f t="shared" si="22"/>
        <v>10849173.48</v>
      </c>
      <c r="O37" s="169">
        <f t="shared" si="8"/>
        <v>32547520.440000001</v>
      </c>
      <c r="P37" s="169">
        <f t="shared" si="9"/>
        <v>12054637.200000001</v>
      </c>
      <c r="Q37" s="169">
        <f t="shared" si="10"/>
        <v>12054637.200000001</v>
      </c>
      <c r="R37" s="169">
        <f t="shared" si="11"/>
        <v>12054637.200000001</v>
      </c>
      <c r="S37" s="169">
        <f t="shared" si="12"/>
        <v>36163911.600000001</v>
      </c>
      <c r="T37" s="147">
        <f t="shared" si="6"/>
        <v>108491734.80000003</v>
      </c>
      <c r="V37" s="137">
        <v>120546371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4676494</v>
      </c>
      <c r="D38" s="212">
        <f t="shared" si="13"/>
        <v>280589.64</v>
      </c>
      <c r="E38" s="212">
        <f t="shared" si="14"/>
        <v>280589.64</v>
      </c>
      <c r="F38" s="212">
        <f t="shared" si="15"/>
        <v>280589.64</v>
      </c>
      <c r="G38" s="212">
        <f t="shared" si="16"/>
        <v>841768.92</v>
      </c>
      <c r="H38" s="212">
        <f t="shared" si="17"/>
        <v>327354.58</v>
      </c>
      <c r="I38" s="212">
        <f t="shared" si="18"/>
        <v>420884.45999999996</v>
      </c>
      <c r="J38" s="212">
        <f t="shared" si="19"/>
        <v>420884.45999999996</v>
      </c>
      <c r="K38" s="212">
        <f t="shared" si="7"/>
        <v>1169123.5</v>
      </c>
      <c r="L38" s="212">
        <f t="shared" si="20"/>
        <v>420884.45999999996</v>
      </c>
      <c r="M38" s="212">
        <f t="shared" si="21"/>
        <v>420884.45999999996</v>
      </c>
      <c r="N38" s="212">
        <f t="shared" si="22"/>
        <v>420884.45999999996</v>
      </c>
      <c r="O38" s="212">
        <f t="shared" si="8"/>
        <v>1262653.3799999999</v>
      </c>
      <c r="P38" s="212">
        <f t="shared" si="9"/>
        <v>467649.4</v>
      </c>
      <c r="Q38" s="212">
        <f t="shared" si="10"/>
        <v>467649.4</v>
      </c>
      <c r="R38" s="212">
        <f t="shared" si="11"/>
        <v>467649.4</v>
      </c>
      <c r="S38" s="212">
        <f t="shared" si="12"/>
        <v>1402948.2000000002</v>
      </c>
      <c r="T38" s="147">
        <f t="shared" si="6"/>
        <v>4208844.5999999996</v>
      </c>
      <c r="U38" s="139"/>
      <c r="V38" s="137">
        <v>4676494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3217851</v>
      </c>
      <c r="D39" s="212">
        <f t="shared" si="13"/>
        <v>193071.06</v>
      </c>
      <c r="E39" s="212">
        <f t="shared" si="14"/>
        <v>193071.06</v>
      </c>
      <c r="F39" s="212">
        <f t="shared" si="15"/>
        <v>193071.06</v>
      </c>
      <c r="G39" s="212">
        <f t="shared" si="16"/>
        <v>579213.17999999993</v>
      </c>
      <c r="H39" s="212">
        <f t="shared" si="17"/>
        <v>225249.57</v>
      </c>
      <c r="I39" s="212">
        <f t="shared" si="18"/>
        <v>289606.58999999997</v>
      </c>
      <c r="J39" s="212">
        <f t="shared" si="19"/>
        <v>289606.58999999997</v>
      </c>
      <c r="K39" s="212">
        <f t="shared" si="7"/>
        <v>804462.75</v>
      </c>
      <c r="L39" s="212">
        <f t="shared" si="20"/>
        <v>289606.58999999997</v>
      </c>
      <c r="M39" s="212">
        <f t="shared" si="21"/>
        <v>289606.58999999997</v>
      </c>
      <c r="N39" s="212">
        <f t="shared" si="22"/>
        <v>289606.58999999997</v>
      </c>
      <c r="O39" s="212">
        <f t="shared" si="8"/>
        <v>868819.7699999999</v>
      </c>
      <c r="P39" s="212">
        <f t="shared" si="9"/>
        <v>321785.10000000003</v>
      </c>
      <c r="Q39" s="212">
        <f t="shared" si="10"/>
        <v>321785.10000000003</v>
      </c>
      <c r="R39" s="212">
        <f t="shared" si="11"/>
        <v>321785.10000000003</v>
      </c>
      <c r="S39" s="212">
        <f t="shared" si="12"/>
        <v>965355.3</v>
      </c>
      <c r="T39" s="147">
        <f t="shared" si="6"/>
        <v>2896065.8999999994</v>
      </c>
      <c r="U39" s="139"/>
      <c r="V39" s="137">
        <v>3217851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112652027</v>
      </c>
      <c r="D40" s="212">
        <f t="shared" si="13"/>
        <v>6759121.6200000001</v>
      </c>
      <c r="E40" s="212">
        <f t="shared" si="14"/>
        <v>6759121.6200000001</v>
      </c>
      <c r="F40" s="212">
        <f t="shared" si="15"/>
        <v>6759121.6200000001</v>
      </c>
      <c r="G40" s="212">
        <f t="shared" si="16"/>
        <v>20277364.859999999</v>
      </c>
      <c r="H40" s="212">
        <f t="shared" si="17"/>
        <v>7885641.8900000006</v>
      </c>
      <c r="I40" s="212">
        <f t="shared" si="18"/>
        <v>10138682.43</v>
      </c>
      <c r="J40" s="212">
        <f t="shared" si="19"/>
        <v>10138682.43</v>
      </c>
      <c r="K40" s="212">
        <f t="shared" si="7"/>
        <v>28163006.75</v>
      </c>
      <c r="L40" s="212">
        <f t="shared" si="20"/>
        <v>10138682.43</v>
      </c>
      <c r="M40" s="212">
        <f t="shared" si="21"/>
        <v>10138682.43</v>
      </c>
      <c r="N40" s="212">
        <f t="shared" si="22"/>
        <v>10138682.43</v>
      </c>
      <c r="O40" s="212">
        <f t="shared" si="8"/>
        <v>30416047.289999999</v>
      </c>
      <c r="P40" s="212">
        <f t="shared" si="9"/>
        <v>11265202.700000001</v>
      </c>
      <c r="Q40" s="212">
        <f t="shared" si="10"/>
        <v>11265202.700000001</v>
      </c>
      <c r="R40" s="212">
        <f t="shared" si="11"/>
        <v>11265202.700000001</v>
      </c>
      <c r="S40" s="212">
        <f t="shared" si="12"/>
        <v>33795608.100000001</v>
      </c>
      <c r="T40" s="147">
        <f t="shared" si="6"/>
        <v>101386824.30000001</v>
      </c>
      <c r="V40" s="137">
        <v>112652027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3168850</v>
      </c>
      <c r="D42" s="169">
        <f t="shared" si="13"/>
        <v>190131</v>
      </c>
      <c r="E42" s="169">
        <f t="shared" si="14"/>
        <v>190131</v>
      </c>
      <c r="F42" s="169">
        <f t="shared" si="15"/>
        <v>190131</v>
      </c>
      <c r="G42" s="169">
        <f t="shared" si="16"/>
        <v>570393</v>
      </c>
      <c r="H42" s="169">
        <f t="shared" si="17"/>
        <v>221819.50000000003</v>
      </c>
      <c r="I42" s="169">
        <f t="shared" si="18"/>
        <v>285196.5</v>
      </c>
      <c r="J42" s="169">
        <f t="shared" si="19"/>
        <v>285196.5</v>
      </c>
      <c r="K42" s="169">
        <f t="shared" si="7"/>
        <v>792212.5</v>
      </c>
      <c r="L42" s="169">
        <f t="shared" si="20"/>
        <v>285196.5</v>
      </c>
      <c r="M42" s="169">
        <f t="shared" si="21"/>
        <v>285196.5</v>
      </c>
      <c r="N42" s="169">
        <f t="shared" si="22"/>
        <v>285196.5</v>
      </c>
      <c r="O42" s="169">
        <f t="shared" si="8"/>
        <v>855589.5</v>
      </c>
      <c r="P42" s="169">
        <f t="shared" si="9"/>
        <v>316885</v>
      </c>
      <c r="Q42" s="169">
        <f t="shared" si="10"/>
        <v>316885</v>
      </c>
      <c r="R42" s="169">
        <f t="shared" si="11"/>
        <v>316885</v>
      </c>
      <c r="S42" s="169">
        <f t="shared" si="12"/>
        <v>950655</v>
      </c>
      <c r="T42" s="147">
        <f t="shared" si="6"/>
        <v>2851965</v>
      </c>
      <c r="V42" s="137">
        <v>3168851</v>
      </c>
    </row>
    <row r="43" spans="1:30" ht="33" customHeight="1" x14ac:dyDescent="0.25">
      <c r="A43" s="54" t="s">
        <v>62</v>
      </c>
      <c r="B43" s="119" t="s">
        <v>63</v>
      </c>
      <c r="C43" s="212">
        <v>19500</v>
      </c>
      <c r="D43" s="212">
        <f t="shared" si="13"/>
        <v>1170</v>
      </c>
      <c r="E43" s="212">
        <f t="shared" si="14"/>
        <v>1170</v>
      </c>
      <c r="F43" s="212">
        <f t="shared" si="15"/>
        <v>1170</v>
      </c>
      <c r="G43" s="212">
        <f t="shared" si="16"/>
        <v>3510</v>
      </c>
      <c r="H43" s="212">
        <f t="shared" si="17"/>
        <v>1365.0000000000002</v>
      </c>
      <c r="I43" s="212">
        <f t="shared" si="18"/>
        <v>1755</v>
      </c>
      <c r="J43" s="212">
        <f t="shared" si="19"/>
        <v>1755</v>
      </c>
      <c r="K43" s="212">
        <f t="shared" si="7"/>
        <v>4875</v>
      </c>
      <c r="L43" s="212">
        <f t="shared" si="20"/>
        <v>1755</v>
      </c>
      <c r="M43" s="212">
        <f t="shared" si="21"/>
        <v>1755</v>
      </c>
      <c r="N43" s="212">
        <f t="shared" si="22"/>
        <v>1755</v>
      </c>
      <c r="O43" s="212">
        <f t="shared" si="8"/>
        <v>5265</v>
      </c>
      <c r="P43" s="212">
        <f t="shared" si="9"/>
        <v>1950</v>
      </c>
      <c r="Q43" s="212">
        <f t="shared" si="10"/>
        <v>1950</v>
      </c>
      <c r="R43" s="212">
        <f t="shared" si="11"/>
        <v>1950</v>
      </c>
      <c r="S43" s="212">
        <f t="shared" si="12"/>
        <v>5850</v>
      </c>
      <c r="T43" s="147">
        <f t="shared" si="6"/>
        <v>17550</v>
      </c>
      <c r="V43" s="137">
        <v>19500</v>
      </c>
    </row>
    <row r="44" spans="1:30" ht="33" customHeight="1" x14ac:dyDescent="0.25">
      <c r="A44" s="41">
        <v>45921</v>
      </c>
      <c r="B44" s="119" t="s">
        <v>64</v>
      </c>
      <c r="C44" s="212">
        <v>1435378</v>
      </c>
      <c r="D44" s="212">
        <f t="shared" si="13"/>
        <v>86122.68</v>
      </c>
      <c r="E44" s="212">
        <f t="shared" si="14"/>
        <v>86122.68</v>
      </c>
      <c r="F44" s="212">
        <f t="shared" si="15"/>
        <v>86122.68</v>
      </c>
      <c r="G44" s="212">
        <f t="shared" si="16"/>
        <v>258368.03999999998</v>
      </c>
      <c r="H44" s="212">
        <f t="shared" si="17"/>
        <v>100476.46</v>
      </c>
      <c r="I44" s="212">
        <f t="shared" si="18"/>
        <v>129184.01999999999</v>
      </c>
      <c r="J44" s="212">
        <f t="shared" si="19"/>
        <v>129184.01999999999</v>
      </c>
      <c r="K44" s="212">
        <f t="shared" si="7"/>
        <v>358844.5</v>
      </c>
      <c r="L44" s="212">
        <f t="shared" si="20"/>
        <v>129184.01999999999</v>
      </c>
      <c r="M44" s="212">
        <f t="shared" si="21"/>
        <v>129184.01999999999</v>
      </c>
      <c r="N44" s="212">
        <f t="shared" si="22"/>
        <v>129184.01999999999</v>
      </c>
      <c r="O44" s="212">
        <f t="shared" si="8"/>
        <v>387552.05999999994</v>
      </c>
      <c r="P44" s="212">
        <f t="shared" si="9"/>
        <v>143537.80000000002</v>
      </c>
      <c r="Q44" s="212">
        <f t="shared" si="10"/>
        <v>143537.80000000002</v>
      </c>
      <c r="R44" s="212">
        <f t="shared" si="11"/>
        <v>143537.80000000002</v>
      </c>
      <c r="S44" s="212">
        <f t="shared" si="12"/>
        <v>430613.4</v>
      </c>
      <c r="T44" s="147">
        <f t="shared" si="6"/>
        <v>1291840.2000000002</v>
      </c>
      <c r="V44" s="137">
        <v>1435378</v>
      </c>
    </row>
    <row r="45" spans="1:30" ht="33" customHeight="1" x14ac:dyDescent="0.25">
      <c r="A45" s="41">
        <v>45994</v>
      </c>
      <c r="B45" s="119" t="s">
        <v>65</v>
      </c>
      <c r="C45" s="212">
        <v>1713972</v>
      </c>
      <c r="D45" s="212">
        <f t="shared" si="13"/>
        <v>102838.31999999999</v>
      </c>
      <c r="E45" s="212">
        <f t="shared" si="14"/>
        <v>102838.31999999999</v>
      </c>
      <c r="F45" s="212">
        <f t="shared" si="15"/>
        <v>102838.31999999999</v>
      </c>
      <c r="G45" s="212">
        <f t="shared" si="16"/>
        <v>308514.95999999996</v>
      </c>
      <c r="H45" s="212">
        <f t="shared" si="17"/>
        <v>119978.04000000001</v>
      </c>
      <c r="I45" s="212">
        <f t="shared" si="18"/>
        <v>154257.47999999998</v>
      </c>
      <c r="J45" s="212">
        <f t="shared" si="19"/>
        <v>154257.47999999998</v>
      </c>
      <c r="K45" s="212">
        <f t="shared" si="7"/>
        <v>428493</v>
      </c>
      <c r="L45" s="212">
        <f t="shared" si="20"/>
        <v>154257.47999999998</v>
      </c>
      <c r="M45" s="212">
        <f t="shared" si="21"/>
        <v>154257.47999999998</v>
      </c>
      <c r="N45" s="212">
        <f t="shared" si="22"/>
        <v>154257.47999999998</v>
      </c>
      <c r="O45" s="212">
        <f t="shared" si="8"/>
        <v>462772.43999999994</v>
      </c>
      <c r="P45" s="212">
        <f t="shared" si="9"/>
        <v>171397.2</v>
      </c>
      <c r="Q45" s="212">
        <f t="shared" si="10"/>
        <v>171397.2</v>
      </c>
      <c r="R45" s="212">
        <f t="shared" si="11"/>
        <v>171397.2</v>
      </c>
      <c r="S45" s="212">
        <f t="shared" si="12"/>
        <v>514191.60000000003</v>
      </c>
      <c r="T45" s="147">
        <f t="shared" si="6"/>
        <v>1542574.7999999998</v>
      </c>
      <c r="V45" s="137">
        <v>1713972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232580831</v>
      </c>
      <c r="D47" s="168">
        <f t="shared" si="13"/>
        <v>13954849.859999999</v>
      </c>
      <c r="E47" s="168">
        <f t="shared" si="14"/>
        <v>13954849.859999999</v>
      </c>
      <c r="F47" s="168">
        <f t="shared" si="15"/>
        <v>13954849.859999999</v>
      </c>
      <c r="G47" s="168">
        <f t="shared" si="16"/>
        <v>41864549.579999998</v>
      </c>
      <c r="H47" s="168">
        <f t="shared" si="17"/>
        <v>16280658.170000002</v>
      </c>
      <c r="I47" s="168">
        <f t="shared" si="18"/>
        <v>20932274.789999999</v>
      </c>
      <c r="J47" s="168">
        <f t="shared" si="19"/>
        <v>20932274.789999999</v>
      </c>
      <c r="K47" s="168">
        <f t="shared" si="7"/>
        <v>58145207.75</v>
      </c>
      <c r="L47" s="168">
        <f t="shared" si="20"/>
        <v>20932274.789999999</v>
      </c>
      <c r="M47" s="168">
        <f t="shared" si="21"/>
        <v>20932274.789999999</v>
      </c>
      <c r="N47" s="168">
        <f t="shared" si="22"/>
        <v>20932274.789999999</v>
      </c>
      <c r="O47" s="168">
        <f t="shared" si="8"/>
        <v>62796824.369999997</v>
      </c>
      <c r="P47" s="168">
        <f t="shared" si="9"/>
        <v>23258083.100000001</v>
      </c>
      <c r="Q47" s="168">
        <f t="shared" si="10"/>
        <v>23258083.100000001</v>
      </c>
      <c r="R47" s="168">
        <f t="shared" si="11"/>
        <v>23258083.100000001</v>
      </c>
      <c r="S47" s="168">
        <f t="shared" si="12"/>
        <v>69774249.300000012</v>
      </c>
      <c r="T47" s="147">
        <f t="shared" si="6"/>
        <v>209322747.89999995</v>
      </c>
      <c r="V47" s="137">
        <v>232580831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72159886</v>
      </c>
      <c r="D49" s="167">
        <f t="shared" si="13"/>
        <v>4329593.16</v>
      </c>
      <c r="E49" s="167">
        <f t="shared" si="14"/>
        <v>4329593.16</v>
      </c>
      <c r="F49" s="167">
        <f t="shared" si="15"/>
        <v>4329593.16</v>
      </c>
      <c r="G49" s="167">
        <f t="shared" si="16"/>
        <v>12988779.48</v>
      </c>
      <c r="H49" s="167">
        <f t="shared" si="17"/>
        <v>5051192.0200000005</v>
      </c>
      <c r="I49" s="167">
        <f t="shared" si="18"/>
        <v>6494389.7400000002</v>
      </c>
      <c r="J49" s="167">
        <f t="shared" si="19"/>
        <v>6494389.7400000002</v>
      </c>
      <c r="K49" s="167">
        <f t="shared" si="7"/>
        <v>18039971.5</v>
      </c>
      <c r="L49" s="167">
        <f t="shared" si="20"/>
        <v>6494389.7400000002</v>
      </c>
      <c r="M49" s="167">
        <f t="shared" si="21"/>
        <v>6494389.7400000002</v>
      </c>
      <c r="N49" s="167">
        <f t="shared" si="22"/>
        <v>6494389.7400000002</v>
      </c>
      <c r="O49" s="167">
        <f t="shared" si="8"/>
        <v>19483169.219999999</v>
      </c>
      <c r="P49" s="167">
        <f t="shared" si="9"/>
        <v>7215988.6000000006</v>
      </c>
      <c r="Q49" s="167">
        <f t="shared" si="10"/>
        <v>7215988.6000000006</v>
      </c>
      <c r="R49" s="167">
        <f t="shared" si="11"/>
        <v>7215988.6000000006</v>
      </c>
      <c r="S49" s="167">
        <f t="shared" si="12"/>
        <v>21647965.800000001</v>
      </c>
      <c r="T49" s="147">
        <f t="shared" si="6"/>
        <v>64943897.400000013</v>
      </c>
      <c r="V49" s="137">
        <v>72159886</v>
      </c>
    </row>
    <row r="50" spans="1:30" ht="33" customHeight="1" x14ac:dyDescent="0.25">
      <c r="A50" s="55" t="s">
        <v>130</v>
      </c>
      <c r="B50" s="120" t="s">
        <v>124</v>
      </c>
      <c r="C50" s="212">
        <v>42641732</v>
      </c>
      <c r="D50" s="212">
        <f t="shared" si="13"/>
        <v>2558503.92</v>
      </c>
      <c r="E50" s="212">
        <f t="shared" si="14"/>
        <v>2558503.92</v>
      </c>
      <c r="F50" s="212">
        <f t="shared" si="15"/>
        <v>2558503.92</v>
      </c>
      <c r="G50" s="212">
        <f t="shared" si="16"/>
        <v>7675511.7599999998</v>
      </c>
      <c r="H50" s="212">
        <f t="shared" si="17"/>
        <v>2984921.24</v>
      </c>
      <c r="I50" s="212">
        <f t="shared" si="18"/>
        <v>3837755.88</v>
      </c>
      <c r="J50" s="212">
        <f t="shared" si="19"/>
        <v>3837755.88</v>
      </c>
      <c r="K50" s="212">
        <f t="shared" si="7"/>
        <v>10660433</v>
      </c>
      <c r="L50" s="212">
        <f t="shared" si="20"/>
        <v>3837755.88</v>
      </c>
      <c r="M50" s="212">
        <f t="shared" si="21"/>
        <v>3837755.88</v>
      </c>
      <c r="N50" s="212">
        <f t="shared" si="22"/>
        <v>3837755.88</v>
      </c>
      <c r="O50" s="212">
        <f t="shared" si="8"/>
        <v>11513267.640000001</v>
      </c>
      <c r="P50" s="212">
        <f t="shared" si="9"/>
        <v>4264173.2</v>
      </c>
      <c r="Q50" s="212">
        <f t="shared" si="10"/>
        <v>4264173.2</v>
      </c>
      <c r="R50" s="212">
        <f t="shared" si="11"/>
        <v>4264173.2</v>
      </c>
      <c r="S50" s="212">
        <f t="shared" si="12"/>
        <v>12792519.600000001</v>
      </c>
      <c r="T50" s="147">
        <f t="shared" si="6"/>
        <v>38377558.799999997</v>
      </c>
      <c r="V50" s="137">
        <v>42641732</v>
      </c>
    </row>
    <row r="51" spans="1:30" ht="47.25" x14ac:dyDescent="0.25">
      <c r="A51" s="41" t="s">
        <v>133</v>
      </c>
      <c r="B51" s="117" t="s">
        <v>125</v>
      </c>
      <c r="C51" s="212">
        <v>531250</v>
      </c>
      <c r="D51" s="212">
        <f t="shared" si="13"/>
        <v>31875</v>
      </c>
      <c r="E51" s="212">
        <f t="shared" si="14"/>
        <v>31875</v>
      </c>
      <c r="F51" s="212">
        <f t="shared" si="15"/>
        <v>31875</v>
      </c>
      <c r="G51" s="212">
        <f t="shared" si="16"/>
        <v>95625</v>
      </c>
      <c r="H51" s="212">
        <f t="shared" si="17"/>
        <v>37187.5</v>
      </c>
      <c r="I51" s="212">
        <f t="shared" si="18"/>
        <v>47812.5</v>
      </c>
      <c r="J51" s="212">
        <f t="shared" si="19"/>
        <v>47812.5</v>
      </c>
      <c r="K51" s="212">
        <f t="shared" si="7"/>
        <v>132812.5</v>
      </c>
      <c r="L51" s="212">
        <f t="shared" si="20"/>
        <v>47812.5</v>
      </c>
      <c r="M51" s="212">
        <f t="shared" si="21"/>
        <v>47812.5</v>
      </c>
      <c r="N51" s="212">
        <f t="shared" si="22"/>
        <v>47812.5</v>
      </c>
      <c r="O51" s="212">
        <f t="shared" si="8"/>
        <v>143437.5</v>
      </c>
      <c r="P51" s="212">
        <f t="shared" si="9"/>
        <v>53125</v>
      </c>
      <c r="Q51" s="212">
        <f t="shared" si="10"/>
        <v>53125</v>
      </c>
      <c r="R51" s="212">
        <f t="shared" si="11"/>
        <v>53125</v>
      </c>
      <c r="S51" s="212">
        <f t="shared" si="12"/>
        <v>159375</v>
      </c>
      <c r="T51" s="147">
        <f t="shared" si="6"/>
        <v>478125</v>
      </c>
      <c r="V51" s="137">
        <v>531250</v>
      </c>
      <c r="X51" s="137">
        <v>1760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  <c r="X52" s="137">
        <v>2200</v>
      </c>
    </row>
    <row r="53" spans="1:30" ht="33" customHeight="1" x14ac:dyDescent="0.25">
      <c r="A53" s="55" t="s">
        <v>68</v>
      </c>
      <c r="B53" s="120" t="s">
        <v>127</v>
      </c>
      <c r="C53" s="212">
        <v>3158677</v>
      </c>
      <c r="D53" s="212">
        <f t="shared" si="13"/>
        <v>189520.62</v>
      </c>
      <c r="E53" s="212">
        <f t="shared" si="14"/>
        <v>189520.62</v>
      </c>
      <c r="F53" s="212">
        <f t="shared" si="15"/>
        <v>189520.62</v>
      </c>
      <c r="G53" s="212">
        <f t="shared" si="16"/>
        <v>568561.86</v>
      </c>
      <c r="H53" s="212">
        <f t="shared" si="17"/>
        <v>221107.39</v>
      </c>
      <c r="I53" s="212">
        <f t="shared" si="18"/>
        <v>284280.93</v>
      </c>
      <c r="J53" s="212">
        <f t="shared" si="19"/>
        <v>284280.93</v>
      </c>
      <c r="K53" s="212">
        <f t="shared" si="7"/>
        <v>789669.25</v>
      </c>
      <c r="L53" s="212">
        <f t="shared" si="20"/>
        <v>284280.93</v>
      </c>
      <c r="M53" s="212">
        <f t="shared" si="21"/>
        <v>284280.93</v>
      </c>
      <c r="N53" s="212">
        <f t="shared" si="22"/>
        <v>284280.93</v>
      </c>
      <c r="O53" s="212">
        <f t="shared" si="8"/>
        <v>852842.79</v>
      </c>
      <c r="P53" s="212">
        <f t="shared" si="9"/>
        <v>315867.7</v>
      </c>
      <c r="Q53" s="212">
        <f t="shared" si="10"/>
        <v>315867.7</v>
      </c>
      <c r="R53" s="212">
        <f t="shared" si="11"/>
        <v>315867.7</v>
      </c>
      <c r="S53" s="212">
        <f t="shared" si="12"/>
        <v>947603.10000000009</v>
      </c>
      <c r="T53" s="147">
        <f t="shared" si="6"/>
        <v>2842809.3000000003</v>
      </c>
      <c r="V53" s="137">
        <v>3158677</v>
      </c>
      <c r="X53" s="137">
        <f>X52-X51</f>
        <v>440</v>
      </c>
    </row>
    <row r="54" spans="1:30" ht="33" customHeight="1" x14ac:dyDescent="0.25">
      <c r="A54" s="55" t="s">
        <v>17</v>
      </c>
      <c r="B54" s="120" t="s">
        <v>128</v>
      </c>
      <c r="C54" s="212">
        <v>25828227</v>
      </c>
      <c r="D54" s="212">
        <f t="shared" si="13"/>
        <v>1549693.6199999999</v>
      </c>
      <c r="E54" s="212">
        <f t="shared" si="14"/>
        <v>1549693.6199999999</v>
      </c>
      <c r="F54" s="212">
        <f t="shared" si="15"/>
        <v>1549693.6199999999</v>
      </c>
      <c r="G54" s="212">
        <f t="shared" si="16"/>
        <v>4649080.8599999994</v>
      </c>
      <c r="H54" s="212">
        <f t="shared" si="17"/>
        <v>1807975.8900000001</v>
      </c>
      <c r="I54" s="212">
        <f t="shared" si="18"/>
        <v>2324540.4299999997</v>
      </c>
      <c r="J54" s="212">
        <f t="shared" si="19"/>
        <v>2324540.4299999997</v>
      </c>
      <c r="K54" s="212">
        <f t="shared" si="7"/>
        <v>6457056.75</v>
      </c>
      <c r="L54" s="212">
        <f t="shared" si="20"/>
        <v>2324540.4299999997</v>
      </c>
      <c r="M54" s="212">
        <f t="shared" si="21"/>
        <v>2324540.4299999997</v>
      </c>
      <c r="N54" s="212">
        <f t="shared" si="22"/>
        <v>2324540.4299999997</v>
      </c>
      <c r="O54" s="212">
        <f t="shared" si="8"/>
        <v>6973621.2899999991</v>
      </c>
      <c r="P54" s="212">
        <f t="shared" si="9"/>
        <v>2582822.7000000002</v>
      </c>
      <c r="Q54" s="212">
        <f t="shared" si="10"/>
        <v>2582822.7000000002</v>
      </c>
      <c r="R54" s="212">
        <f t="shared" si="11"/>
        <v>2582822.7000000002</v>
      </c>
      <c r="S54" s="212">
        <f t="shared" si="12"/>
        <v>7748468.1000000006</v>
      </c>
      <c r="T54" s="147">
        <f t="shared" si="6"/>
        <v>23245404.299999997</v>
      </c>
      <c r="V54" s="137">
        <v>25828227</v>
      </c>
      <c r="X54" s="137">
        <f>X53/20</f>
        <v>22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104679013</v>
      </c>
      <c r="D56" s="167">
        <f t="shared" si="13"/>
        <v>6280740.7799999993</v>
      </c>
      <c r="E56" s="167">
        <f t="shared" si="14"/>
        <v>6280740.7799999993</v>
      </c>
      <c r="F56" s="167">
        <f t="shared" si="15"/>
        <v>6280740.7799999993</v>
      </c>
      <c r="G56" s="167">
        <f t="shared" si="16"/>
        <v>18842222.339999996</v>
      </c>
      <c r="H56" s="167">
        <f t="shared" si="17"/>
        <v>7327530.9100000011</v>
      </c>
      <c r="I56" s="167">
        <f t="shared" si="18"/>
        <v>9421111.1699999999</v>
      </c>
      <c r="J56" s="167">
        <f t="shared" si="19"/>
        <v>9421111.1699999999</v>
      </c>
      <c r="K56" s="167">
        <f t="shared" si="7"/>
        <v>26169753.25</v>
      </c>
      <c r="L56" s="167">
        <f t="shared" si="20"/>
        <v>9421111.1699999999</v>
      </c>
      <c r="M56" s="167">
        <f t="shared" si="21"/>
        <v>9421111.1699999999</v>
      </c>
      <c r="N56" s="167">
        <f t="shared" si="22"/>
        <v>9421111.1699999999</v>
      </c>
      <c r="O56" s="167">
        <f t="shared" si="8"/>
        <v>28263333.509999998</v>
      </c>
      <c r="P56" s="167">
        <f t="shared" si="9"/>
        <v>10467901.300000001</v>
      </c>
      <c r="Q56" s="167">
        <f t="shared" si="10"/>
        <v>10467901.300000001</v>
      </c>
      <c r="R56" s="167">
        <f t="shared" si="11"/>
        <v>10467901.300000001</v>
      </c>
      <c r="S56" s="167">
        <f t="shared" si="12"/>
        <v>31403703.900000002</v>
      </c>
      <c r="T56" s="147">
        <f t="shared" si="6"/>
        <v>94211111.699999988</v>
      </c>
      <c r="V56" s="137">
        <v>104679013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5971983</v>
      </c>
      <c r="D57" s="213">
        <f t="shared" si="13"/>
        <v>358318.98</v>
      </c>
      <c r="E57" s="213">
        <f t="shared" si="14"/>
        <v>358318.98</v>
      </c>
      <c r="F57" s="213">
        <f t="shared" si="15"/>
        <v>358318.98</v>
      </c>
      <c r="G57" s="212">
        <f t="shared" si="16"/>
        <v>1074956.94</v>
      </c>
      <c r="H57" s="212">
        <f t="shared" si="17"/>
        <v>418038.81000000006</v>
      </c>
      <c r="I57" s="212">
        <f t="shared" si="18"/>
        <v>537478.47</v>
      </c>
      <c r="J57" s="212">
        <f t="shared" si="19"/>
        <v>537478.47</v>
      </c>
      <c r="K57" s="212">
        <f t="shared" si="7"/>
        <v>1492995.75</v>
      </c>
      <c r="L57" s="212">
        <f t="shared" si="20"/>
        <v>537478.47</v>
      </c>
      <c r="M57" s="212">
        <f t="shared" si="21"/>
        <v>537478.47</v>
      </c>
      <c r="N57" s="212">
        <f t="shared" si="22"/>
        <v>537478.47</v>
      </c>
      <c r="O57" s="212">
        <f t="shared" si="8"/>
        <v>1612435.41</v>
      </c>
      <c r="P57" s="212">
        <f t="shared" si="9"/>
        <v>597198.30000000005</v>
      </c>
      <c r="Q57" s="212">
        <f t="shared" si="10"/>
        <v>597198.30000000005</v>
      </c>
      <c r="R57" s="212">
        <f t="shared" si="11"/>
        <v>597198.30000000005</v>
      </c>
      <c r="S57" s="212">
        <f t="shared" si="12"/>
        <v>1791594.9000000001</v>
      </c>
      <c r="T57" s="147">
        <f t="shared" si="6"/>
        <v>5374784.6999999993</v>
      </c>
      <c r="U57" s="139"/>
      <c r="V57" s="137">
        <v>5971983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8187970</v>
      </c>
      <c r="D58" s="213">
        <f t="shared" si="13"/>
        <v>491278.19999999995</v>
      </c>
      <c r="E58" s="213">
        <f t="shared" si="14"/>
        <v>491278.19999999995</v>
      </c>
      <c r="F58" s="213">
        <f t="shared" si="15"/>
        <v>491278.19999999995</v>
      </c>
      <c r="G58" s="212">
        <f t="shared" si="16"/>
        <v>1473834.5999999999</v>
      </c>
      <c r="H58" s="212">
        <f t="shared" si="17"/>
        <v>573157.9</v>
      </c>
      <c r="I58" s="212">
        <f t="shared" si="18"/>
        <v>736917.29999999993</v>
      </c>
      <c r="J58" s="212">
        <f t="shared" si="19"/>
        <v>736917.29999999993</v>
      </c>
      <c r="K58" s="212">
        <f t="shared" si="7"/>
        <v>2046992.5</v>
      </c>
      <c r="L58" s="212">
        <f t="shared" si="20"/>
        <v>736917.29999999993</v>
      </c>
      <c r="M58" s="212">
        <f t="shared" si="21"/>
        <v>736917.29999999993</v>
      </c>
      <c r="N58" s="212">
        <f t="shared" si="22"/>
        <v>736917.29999999993</v>
      </c>
      <c r="O58" s="212">
        <f t="shared" si="8"/>
        <v>2210751.9</v>
      </c>
      <c r="P58" s="212">
        <f t="shared" si="9"/>
        <v>818797</v>
      </c>
      <c r="Q58" s="212">
        <f t="shared" si="10"/>
        <v>818797</v>
      </c>
      <c r="R58" s="212">
        <f t="shared" si="11"/>
        <v>818797</v>
      </c>
      <c r="S58" s="212">
        <f t="shared" si="12"/>
        <v>2456391</v>
      </c>
      <c r="T58" s="147">
        <f t="shared" si="6"/>
        <v>7369172.9999999991</v>
      </c>
      <c r="U58" s="139"/>
      <c r="V58" s="137">
        <v>8187970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90517860</v>
      </c>
      <c r="D59" s="213">
        <f t="shared" si="13"/>
        <v>5431071.5999999996</v>
      </c>
      <c r="E59" s="213">
        <f t="shared" si="14"/>
        <v>5431071.5999999996</v>
      </c>
      <c r="F59" s="213">
        <f t="shared" si="15"/>
        <v>5431071.5999999996</v>
      </c>
      <c r="G59" s="212">
        <f t="shared" si="16"/>
        <v>16293214.799999999</v>
      </c>
      <c r="H59" s="212">
        <f t="shared" si="17"/>
        <v>6336250.2000000002</v>
      </c>
      <c r="I59" s="212">
        <f t="shared" si="18"/>
        <v>8146607.3999999994</v>
      </c>
      <c r="J59" s="212">
        <f t="shared" si="19"/>
        <v>8146607.3999999994</v>
      </c>
      <c r="K59" s="212">
        <f t="shared" si="7"/>
        <v>22629465</v>
      </c>
      <c r="L59" s="212">
        <f t="shared" si="20"/>
        <v>8146607.3999999994</v>
      </c>
      <c r="M59" s="212">
        <f t="shared" si="21"/>
        <v>8146607.3999999994</v>
      </c>
      <c r="N59" s="212">
        <f t="shared" si="22"/>
        <v>8146607.3999999994</v>
      </c>
      <c r="O59" s="212">
        <f t="shared" si="8"/>
        <v>24439822.199999999</v>
      </c>
      <c r="P59" s="212">
        <f t="shared" si="9"/>
        <v>9051786</v>
      </c>
      <c r="Q59" s="212">
        <f t="shared" si="10"/>
        <v>9051786</v>
      </c>
      <c r="R59" s="212">
        <f t="shared" si="11"/>
        <v>9051786</v>
      </c>
      <c r="S59" s="212">
        <f t="shared" si="12"/>
        <v>27155358</v>
      </c>
      <c r="T59" s="147">
        <f t="shared" si="6"/>
        <v>81466074</v>
      </c>
      <c r="V59" s="137">
        <v>90517860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15290729</v>
      </c>
      <c r="D61" s="167">
        <f t="shared" si="13"/>
        <v>917443.74</v>
      </c>
      <c r="E61" s="167">
        <f t="shared" si="14"/>
        <v>917443.74</v>
      </c>
      <c r="F61" s="167">
        <f t="shared" si="15"/>
        <v>917443.74</v>
      </c>
      <c r="G61" s="167">
        <f t="shared" si="16"/>
        <v>2752331.2199999997</v>
      </c>
      <c r="H61" s="167">
        <f t="shared" si="17"/>
        <v>1070351.03</v>
      </c>
      <c r="I61" s="167">
        <f t="shared" si="18"/>
        <v>1376165.6099999999</v>
      </c>
      <c r="J61" s="167">
        <f t="shared" si="19"/>
        <v>1376165.6099999999</v>
      </c>
      <c r="K61" s="167">
        <f t="shared" si="7"/>
        <v>3822682.2499999995</v>
      </c>
      <c r="L61" s="167">
        <f t="shared" si="20"/>
        <v>1376165.6099999999</v>
      </c>
      <c r="M61" s="167">
        <f t="shared" si="21"/>
        <v>1376165.6099999999</v>
      </c>
      <c r="N61" s="167">
        <f t="shared" si="22"/>
        <v>1376165.6099999999</v>
      </c>
      <c r="O61" s="167">
        <f t="shared" si="8"/>
        <v>4128496.8299999996</v>
      </c>
      <c r="P61" s="167">
        <f t="shared" si="9"/>
        <v>1529072.9000000001</v>
      </c>
      <c r="Q61" s="167">
        <f t="shared" si="10"/>
        <v>1529072.9000000001</v>
      </c>
      <c r="R61" s="167">
        <f t="shared" si="11"/>
        <v>1529072.9000000001</v>
      </c>
      <c r="S61" s="167">
        <f t="shared" si="12"/>
        <v>4587218.7</v>
      </c>
      <c r="T61" s="147">
        <f t="shared" si="6"/>
        <v>13761656.099999998</v>
      </c>
      <c r="V61" s="137">
        <v>15085728</v>
      </c>
    </row>
    <row r="62" spans="1:30" ht="33" customHeight="1" x14ac:dyDescent="0.25">
      <c r="A62" s="41">
        <v>56102</v>
      </c>
      <c r="B62" s="117" t="s">
        <v>110</v>
      </c>
      <c r="C62" s="212">
        <f>7914429+105000</f>
        <v>8019429</v>
      </c>
      <c r="D62" s="212">
        <f t="shared" si="13"/>
        <v>481165.74</v>
      </c>
      <c r="E62" s="212">
        <f t="shared" si="14"/>
        <v>481165.74</v>
      </c>
      <c r="F62" s="212">
        <f t="shared" si="15"/>
        <v>481165.74</v>
      </c>
      <c r="G62" s="212">
        <f t="shared" si="16"/>
        <v>1443497.22</v>
      </c>
      <c r="H62" s="212">
        <f t="shared" si="17"/>
        <v>561360.03</v>
      </c>
      <c r="I62" s="212">
        <f t="shared" si="18"/>
        <v>721748.61</v>
      </c>
      <c r="J62" s="212">
        <f t="shared" si="19"/>
        <v>721748.61</v>
      </c>
      <c r="K62" s="212">
        <f t="shared" si="7"/>
        <v>2004857.25</v>
      </c>
      <c r="L62" s="212">
        <f t="shared" si="20"/>
        <v>721748.61</v>
      </c>
      <c r="M62" s="212">
        <f t="shared" si="21"/>
        <v>721748.61</v>
      </c>
      <c r="N62" s="212">
        <f t="shared" si="22"/>
        <v>721748.61</v>
      </c>
      <c r="O62" s="212">
        <f t="shared" si="8"/>
        <v>2165245.83</v>
      </c>
      <c r="P62" s="212">
        <f t="shared" si="9"/>
        <v>801942.9</v>
      </c>
      <c r="Q62" s="212">
        <f t="shared" si="10"/>
        <v>801942.9</v>
      </c>
      <c r="R62" s="212">
        <f t="shared" si="11"/>
        <v>801942.9</v>
      </c>
      <c r="S62" s="212">
        <f t="shared" si="12"/>
        <v>2405828.7000000002</v>
      </c>
      <c r="T62" s="147">
        <f t="shared" si="6"/>
        <v>7217486.1000000006</v>
      </c>
      <c r="V62" s="137">
        <v>7914429</v>
      </c>
    </row>
    <row r="63" spans="1:30" ht="33" customHeight="1" x14ac:dyDescent="0.25">
      <c r="A63" s="41" t="s">
        <v>20</v>
      </c>
      <c r="B63" s="117" t="s">
        <v>109</v>
      </c>
      <c r="C63" s="212">
        <f>2500869+100000</f>
        <v>2600869</v>
      </c>
      <c r="D63" s="212">
        <f t="shared" si="13"/>
        <v>156052.13999999998</v>
      </c>
      <c r="E63" s="212">
        <f t="shared" si="14"/>
        <v>156052.13999999998</v>
      </c>
      <c r="F63" s="212">
        <f t="shared" si="15"/>
        <v>156052.13999999998</v>
      </c>
      <c r="G63" s="212">
        <f t="shared" si="16"/>
        <v>468156.41999999993</v>
      </c>
      <c r="H63" s="212">
        <f t="shared" si="17"/>
        <v>182060.83000000002</v>
      </c>
      <c r="I63" s="212">
        <f t="shared" si="18"/>
        <v>234078.21</v>
      </c>
      <c r="J63" s="212">
        <f t="shared" si="19"/>
        <v>234078.21</v>
      </c>
      <c r="K63" s="212">
        <f t="shared" si="7"/>
        <v>650217.25</v>
      </c>
      <c r="L63" s="212">
        <f t="shared" si="20"/>
        <v>234078.21</v>
      </c>
      <c r="M63" s="212">
        <f t="shared" si="21"/>
        <v>234078.21</v>
      </c>
      <c r="N63" s="212">
        <f t="shared" si="22"/>
        <v>234078.21</v>
      </c>
      <c r="O63" s="212">
        <f t="shared" si="8"/>
        <v>702234.63</v>
      </c>
      <c r="P63" s="212">
        <f t="shared" si="9"/>
        <v>260086.90000000002</v>
      </c>
      <c r="Q63" s="212">
        <f t="shared" si="10"/>
        <v>260086.90000000002</v>
      </c>
      <c r="R63" s="212">
        <f t="shared" si="11"/>
        <v>260086.90000000002</v>
      </c>
      <c r="S63" s="212">
        <f t="shared" si="12"/>
        <v>780260.70000000007</v>
      </c>
      <c r="T63" s="147">
        <f t="shared" si="6"/>
        <v>2340782.0999999996</v>
      </c>
      <c r="V63" s="137">
        <v>2500869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14625</v>
      </c>
      <c r="D65" s="212">
        <f t="shared" si="13"/>
        <v>877.5</v>
      </c>
      <c r="E65" s="212">
        <f t="shared" si="14"/>
        <v>877.5</v>
      </c>
      <c r="F65" s="212">
        <f t="shared" si="15"/>
        <v>877.5</v>
      </c>
      <c r="G65" s="212">
        <f t="shared" si="16"/>
        <v>2632.5</v>
      </c>
      <c r="H65" s="212">
        <f t="shared" si="17"/>
        <v>1023.7500000000001</v>
      </c>
      <c r="I65" s="212">
        <f t="shared" si="18"/>
        <v>1316.25</v>
      </c>
      <c r="J65" s="212">
        <f t="shared" si="19"/>
        <v>1316.25</v>
      </c>
      <c r="K65" s="212">
        <f t="shared" si="7"/>
        <v>3656.25</v>
      </c>
      <c r="L65" s="212">
        <f t="shared" si="20"/>
        <v>1316.25</v>
      </c>
      <c r="M65" s="212">
        <f t="shared" si="21"/>
        <v>1316.25</v>
      </c>
      <c r="N65" s="212">
        <f t="shared" si="22"/>
        <v>1316.25</v>
      </c>
      <c r="O65" s="212">
        <f t="shared" si="8"/>
        <v>3948.75</v>
      </c>
      <c r="P65" s="212">
        <f t="shared" si="9"/>
        <v>1462.5</v>
      </c>
      <c r="Q65" s="212">
        <f t="shared" si="10"/>
        <v>1462.5</v>
      </c>
      <c r="R65" s="212">
        <f t="shared" si="11"/>
        <v>1462.5</v>
      </c>
      <c r="S65" s="212">
        <f t="shared" si="12"/>
        <v>4387.5</v>
      </c>
      <c r="T65" s="147">
        <f t="shared" si="6"/>
        <v>13162.5</v>
      </c>
      <c r="V65" s="137">
        <v>14625</v>
      </c>
    </row>
    <row r="66" spans="1:30" ht="33" customHeight="1" x14ac:dyDescent="0.25">
      <c r="A66" s="41">
        <v>56118</v>
      </c>
      <c r="B66" s="117" t="s">
        <v>75</v>
      </c>
      <c r="C66" s="212">
        <v>1206449</v>
      </c>
      <c r="D66" s="212">
        <f t="shared" si="13"/>
        <v>72386.94</v>
      </c>
      <c r="E66" s="212">
        <f t="shared" si="14"/>
        <v>72386.94</v>
      </c>
      <c r="F66" s="212">
        <f t="shared" si="15"/>
        <v>72386.94</v>
      </c>
      <c r="G66" s="212">
        <f t="shared" si="16"/>
        <v>217160.82</v>
      </c>
      <c r="H66" s="212">
        <f t="shared" si="17"/>
        <v>84451.430000000008</v>
      </c>
      <c r="I66" s="212">
        <f t="shared" si="18"/>
        <v>108580.40999999999</v>
      </c>
      <c r="J66" s="212">
        <f t="shared" si="19"/>
        <v>108580.40999999999</v>
      </c>
      <c r="K66" s="212">
        <f t="shared" si="7"/>
        <v>301612.25</v>
      </c>
      <c r="L66" s="212">
        <f t="shared" si="20"/>
        <v>108580.40999999999</v>
      </c>
      <c r="M66" s="212">
        <f t="shared" si="21"/>
        <v>108580.40999999999</v>
      </c>
      <c r="N66" s="212">
        <f t="shared" si="22"/>
        <v>108580.40999999999</v>
      </c>
      <c r="O66" s="212">
        <f t="shared" si="8"/>
        <v>325741.23</v>
      </c>
      <c r="P66" s="212">
        <f t="shared" si="9"/>
        <v>120644.90000000001</v>
      </c>
      <c r="Q66" s="212">
        <f t="shared" si="10"/>
        <v>120644.90000000001</v>
      </c>
      <c r="R66" s="212">
        <f t="shared" si="11"/>
        <v>120644.90000000001</v>
      </c>
      <c r="S66" s="212">
        <f t="shared" si="12"/>
        <v>361934.7</v>
      </c>
      <c r="T66" s="147">
        <f t="shared" si="6"/>
        <v>1085804.1000000001</v>
      </c>
      <c r="V66" s="137">
        <v>1206449</v>
      </c>
    </row>
    <row r="67" spans="1:30" ht="33" customHeight="1" x14ac:dyDescent="0.25">
      <c r="A67" s="41" t="s">
        <v>21</v>
      </c>
      <c r="B67" s="117" t="s">
        <v>76</v>
      </c>
      <c r="C67" s="212">
        <v>1168319</v>
      </c>
      <c r="D67" s="212">
        <f t="shared" si="13"/>
        <v>70099.14</v>
      </c>
      <c r="E67" s="212">
        <f t="shared" si="14"/>
        <v>70099.14</v>
      </c>
      <c r="F67" s="212">
        <f t="shared" si="15"/>
        <v>70099.14</v>
      </c>
      <c r="G67" s="212">
        <f t="shared" si="16"/>
        <v>210297.41999999998</v>
      </c>
      <c r="H67" s="212">
        <f t="shared" si="17"/>
        <v>81782.33</v>
      </c>
      <c r="I67" s="212">
        <f t="shared" si="18"/>
        <v>105148.70999999999</v>
      </c>
      <c r="J67" s="212">
        <f t="shared" si="19"/>
        <v>105148.70999999999</v>
      </c>
      <c r="K67" s="212">
        <f t="shared" si="7"/>
        <v>292079.75</v>
      </c>
      <c r="L67" s="212">
        <f t="shared" si="20"/>
        <v>105148.70999999999</v>
      </c>
      <c r="M67" s="212">
        <f t="shared" si="21"/>
        <v>105148.70999999999</v>
      </c>
      <c r="N67" s="212">
        <f t="shared" si="22"/>
        <v>105148.70999999999</v>
      </c>
      <c r="O67" s="212">
        <f t="shared" si="8"/>
        <v>315446.13</v>
      </c>
      <c r="P67" s="212">
        <f t="shared" si="9"/>
        <v>116831.90000000001</v>
      </c>
      <c r="Q67" s="212">
        <f t="shared" si="10"/>
        <v>116831.90000000001</v>
      </c>
      <c r="R67" s="212">
        <f t="shared" si="11"/>
        <v>116831.90000000001</v>
      </c>
      <c r="S67" s="212">
        <f t="shared" si="12"/>
        <v>350495.7</v>
      </c>
      <c r="T67" s="147">
        <f t="shared" si="6"/>
        <v>1051487.0999999999</v>
      </c>
      <c r="V67" s="137">
        <v>1168319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2281038</v>
      </c>
      <c r="D68" s="212">
        <f t="shared" si="13"/>
        <v>136862.28</v>
      </c>
      <c r="E68" s="212">
        <f t="shared" si="14"/>
        <v>136862.28</v>
      </c>
      <c r="F68" s="212">
        <f t="shared" si="15"/>
        <v>136862.28</v>
      </c>
      <c r="G68" s="212">
        <f t="shared" si="16"/>
        <v>410586.83999999997</v>
      </c>
      <c r="H68" s="212">
        <f t="shared" si="17"/>
        <v>159672.66</v>
      </c>
      <c r="I68" s="212">
        <f t="shared" si="18"/>
        <v>205293.41999999998</v>
      </c>
      <c r="J68" s="212">
        <f t="shared" si="19"/>
        <v>205293.41999999998</v>
      </c>
      <c r="K68" s="212">
        <f t="shared" si="7"/>
        <v>570259.5</v>
      </c>
      <c r="L68" s="212">
        <f t="shared" si="20"/>
        <v>205293.41999999998</v>
      </c>
      <c r="M68" s="212">
        <f t="shared" si="21"/>
        <v>205293.41999999998</v>
      </c>
      <c r="N68" s="212">
        <f t="shared" si="22"/>
        <v>205293.41999999998</v>
      </c>
      <c r="O68" s="212">
        <f t="shared" si="8"/>
        <v>615880.26</v>
      </c>
      <c r="P68" s="212">
        <f t="shared" si="9"/>
        <v>228103.80000000002</v>
      </c>
      <c r="Q68" s="212">
        <f t="shared" si="10"/>
        <v>228103.80000000002</v>
      </c>
      <c r="R68" s="212">
        <f t="shared" si="11"/>
        <v>228103.80000000002</v>
      </c>
      <c r="S68" s="212">
        <f t="shared" si="12"/>
        <v>684311.4</v>
      </c>
      <c r="T68" s="147">
        <f t="shared" si="6"/>
        <v>2052934.1999999997</v>
      </c>
      <c r="U68" s="139"/>
      <c r="V68" s="137">
        <v>2281038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6541000</v>
      </c>
      <c r="D69" s="167">
        <f t="shared" si="13"/>
        <v>392460</v>
      </c>
      <c r="E69" s="167">
        <f t="shared" si="14"/>
        <v>392460</v>
      </c>
      <c r="F69" s="167">
        <f t="shared" si="15"/>
        <v>392460</v>
      </c>
      <c r="G69" s="167">
        <f t="shared" si="16"/>
        <v>1177380</v>
      </c>
      <c r="H69" s="167">
        <f t="shared" si="17"/>
        <v>457870.00000000006</v>
      </c>
      <c r="I69" s="167">
        <f t="shared" si="18"/>
        <v>588690</v>
      </c>
      <c r="J69" s="167">
        <f t="shared" si="19"/>
        <v>588690</v>
      </c>
      <c r="K69" s="167">
        <f t="shared" si="7"/>
        <v>1635250</v>
      </c>
      <c r="L69" s="167">
        <f t="shared" si="20"/>
        <v>588690</v>
      </c>
      <c r="M69" s="167">
        <f t="shared" si="21"/>
        <v>588690</v>
      </c>
      <c r="N69" s="167">
        <f t="shared" si="22"/>
        <v>588690</v>
      </c>
      <c r="O69" s="167">
        <f t="shared" si="8"/>
        <v>1766070</v>
      </c>
      <c r="P69" s="167">
        <f t="shared" si="9"/>
        <v>654100</v>
      </c>
      <c r="Q69" s="167">
        <f t="shared" si="10"/>
        <v>654100</v>
      </c>
      <c r="R69" s="167">
        <f t="shared" si="11"/>
        <v>654100</v>
      </c>
      <c r="S69" s="167">
        <f t="shared" si="12"/>
        <v>1962300</v>
      </c>
      <c r="T69" s="147">
        <f t="shared" si="6"/>
        <v>5886900</v>
      </c>
      <c r="V69" s="137">
        <v>6541000</v>
      </c>
    </row>
    <row r="70" spans="1:30" ht="33" customHeight="1" x14ac:dyDescent="0.25">
      <c r="A70" s="57">
        <v>56202</v>
      </c>
      <c r="B70" s="255" t="s">
        <v>79</v>
      </c>
      <c r="C70" s="212">
        <v>624000</v>
      </c>
      <c r="D70" s="213">
        <f t="shared" si="13"/>
        <v>37440</v>
      </c>
      <c r="E70" s="213">
        <f t="shared" si="14"/>
        <v>37440</v>
      </c>
      <c r="F70" s="213">
        <f t="shared" si="15"/>
        <v>37440</v>
      </c>
      <c r="G70" s="212">
        <f t="shared" si="16"/>
        <v>112320</v>
      </c>
      <c r="H70" s="212">
        <f t="shared" si="17"/>
        <v>43680.000000000007</v>
      </c>
      <c r="I70" s="212">
        <f t="shared" si="18"/>
        <v>56160</v>
      </c>
      <c r="J70" s="212">
        <f t="shared" si="19"/>
        <v>56160</v>
      </c>
      <c r="K70" s="212">
        <f t="shared" si="7"/>
        <v>156000</v>
      </c>
      <c r="L70" s="212">
        <f t="shared" si="20"/>
        <v>56160</v>
      </c>
      <c r="M70" s="212">
        <f t="shared" si="21"/>
        <v>56160</v>
      </c>
      <c r="N70" s="212">
        <f t="shared" si="22"/>
        <v>56160</v>
      </c>
      <c r="O70" s="212">
        <f t="shared" si="8"/>
        <v>168480</v>
      </c>
      <c r="P70" s="212">
        <f t="shared" si="9"/>
        <v>62400</v>
      </c>
      <c r="Q70" s="212">
        <f t="shared" si="10"/>
        <v>62400</v>
      </c>
      <c r="R70" s="212">
        <f t="shared" si="11"/>
        <v>62400</v>
      </c>
      <c r="S70" s="212">
        <f t="shared" si="12"/>
        <v>187200</v>
      </c>
      <c r="T70" s="147">
        <f t="shared" si="6"/>
        <v>561600</v>
      </c>
      <c r="V70" s="137">
        <v>624000</v>
      </c>
    </row>
    <row r="71" spans="1:30" s="140" customFormat="1" ht="33" customHeight="1" collapsed="1" x14ac:dyDescent="0.25">
      <c r="A71" s="57">
        <v>56206</v>
      </c>
      <c r="B71" s="120" t="s">
        <v>80</v>
      </c>
      <c r="C71" s="212">
        <v>114000</v>
      </c>
      <c r="D71" s="213">
        <f t="shared" si="13"/>
        <v>6840</v>
      </c>
      <c r="E71" s="213">
        <f t="shared" si="14"/>
        <v>6840</v>
      </c>
      <c r="F71" s="213">
        <f t="shared" si="15"/>
        <v>6840</v>
      </c>
      <c r="G71" s="212">
        <f t="shared" si="16"/>
        <v>20520</v>
      </c>
      <c r="H71" s="212">
        <f t="shared" si="17"/>
        <v>7980.0000000000009</v>
      </c>
      <c r="I71" s="212">
        <f t="shared" si="18"/>
        <v>10260</v>
      </c>
      <c r="J71" s="212">
        <f t="shared" si="19"/>
        <v>10260</v>
      </c>
      <c r="K71" s="212">
        <f t="shared" si="7"/>
        <v>28500</v>
      </c>
      <c r="L71" s="212">
        <f t="shared" si="20"/>
        <v>10260</v>
      </c>
      <c r="M71" s="212">
        <f t="shared" si="21"/>
        <v>10260</v>
      </c>
      <c r="N71" s="212">
        <f t="shared" si="22"/>
        <v>10260</v>
      </c>
      <c r="O71" s="212">
        <f t="shared" si="8"/>
        <v>30780</v>
      </c>
      <c r="P71" s="212">
        <f t="shared" si="9"/>
        <v>11400</v>
      </c>
      <c r="Q71" s="212">
        <f t="shared" si="10"/>
        <v>11400</v>
      </c>
      <c r="R71" s="212">
        <f t="shared" si="11"/>
        <v>11400</v>
      </c>
      <c r="S71" s="212">
        <f t="shared" si="12"/>
        <v>34200</v>
      </c>
      <c r="T71" s="147">
        <f t="shared" si="6"/>
        <v>102600</v>
      </c>
      <c r="U71" s="139"/>
      <c r="V71" s="137">
        <v>114000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0" t="s">
        <v>81</v>
      </c>
      <c r="C72" s="212">
        <v>700000</v>
      </c>
      <c r="D72" s="213">
        <f t="shared" si="13"/>
        <v>42000</v>
      </c>
      <c r="E72" s="213">
        <f t="shared" si="14"/>
        <v>42000</v>
      </c>
      <c r="F72" s="213">
        <f t="shared" si="15"/>
        <v>42000</v>
      </c>
      <c r="G72" s="212">
        <f t="shared" si="16"/>
        <v>126000</v>
      </c>
      <c r="H72" s="212">
        <f t="shared" si="17"/>
        <v>49000.000000000007</v>
      </c>
      <c r="I72" s="212">
        <f t="shared" si="18"/>
        <v>63000</v>
      </c>
      <c r="J72" s="212">
        <f t="shared" si="19"/>
        <v>63000</v>
      </c>
      <c r="K72" s="212">
        <f t="shared" si="7"/>
        <v>175000</v>
      </c>
      <c r="L72" s="212">
        <f t="shared" si="20"/>
        <v>63000</v>
      </c>
      <c r="M72" s="212">
        <f t="shared" si="21"/>
        <v>63000</v>
      </c>
      <c r="N72" s="212">
        <f t="shared" si="22"/>
        <v>63000</v>
      </c>
      <c r="O72" s="212">
        <f t="shared" si="8"/>
        <v>189000</v>
      </c>
      <c r="P72" s="212">
        <f t="shared" si="9"/>
        <v>70000</v>
      </c>
      <c r="Q72" s="212">
        <f t="shared" si="10"/>
        <v>70000</v>
      </c>
      <c r="R72" s="212">
        <f t="shared" si="11"/>
        <v>70000</v>
      </c>
      <c r="S72" s="212">
        <f t="shared" si="12"/>
        <v>210000</v>
      </c>
      <c r="T72" s="147">
        <f t="shared" si="6"/>
        <v>630000</v>
      </c>
      <c r="U72" s="153"/>
      <c r="V72" s="137">
        <v>700000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255" t="s">
        <v>82</v>
      </c>
      <c r="C73" s="212">
        <v>1569000</v>
      </c>
      <c r="D73" s="213">
        <f t="shared" si="13"/>
        <v>94140</v>
      </c>
      <c r="E73" s="213">
        <f t="shared" si="14"/>
        <v>94140</v>
      </c>
      <c r="F73" s="213">
        <f t="shared" si="15"/>
        <v>94140</v>
      </c>
      <c r="G73" s="212">
        <f t="shared" si="16"/>
        <v>282420</v>
      </c>
      <c r="H73" s="212">
        <f t="shared" si="17"/>
        <v>109830.00000000001</v>
      </c>
      <c r="I73" s="212">
        <f t="shared" si="18"/>
        <v>141210</v>
      </c>
      <c r="J73" s="212">
        <f t="shared" si="19"/>
        <v>141210</v>
      </c>
      <c r="K73" s="212">
        <f t="shared" si="7"/>
        <v>392250</v>
      </c>
      <c r="L73" s="212">
        <f t="shared" si="20"/>
        <v>141210</v>
      </c>
      <c r="M73" s="212">
        <f t="shared" si="21"/>
        <v>141210</v>
      </c>
      <c r="N73" s="212">
        <f t="shared" si="22"/>
        <v>141210</v>
      </c>
      <c r="O73" s="212">
        <f t="shared" si="8"/>
        <v>423630</v>
      </c>
      <c r="P73" s="212">
        <f t="shared" si="9"/>
        <v>156900</v>
      </c>
      <c r="Q73" s="212">
        <f t="shared" si="10"/>
        <v>156900</v>
      </c>
      <c r="R73" s="212">
        <f t="shared" si="11"/>
        <v>156900</v>
      </c>
      <c r="S73" s="212">
        <f t="shared" si="12"/>
        <v>470700</v>
      </c>
      <c r="T73" s="147">
        <f t="shared" si="6"/>
        <v>1412100</v>
      </c>
      <c r="V73" s="137">
        <v>1569000</v>
      </c>
    </row>
    <row r="74" spans="1:30" ht="33" customHeight="1" collapsed="1" x14ac:dyDescent="0.25">
      <c r="A74" s="56">
        <v>56218</v>
      </c>
      <c r="B74" s="255" t="s">
        <v>83</v>
      </c>
      <c r="C74" s="212">
        <v>3534000</v>
      </c>
      <c r="D74" s="213">
        <f t="shared" si="13"/>
        <v>212040</v>
      </c>
      <c r="E74" s="213">
        <f t="shared" si="14"/>
        <v>212040</v>
      </c>
      <c r="F74" s="213">
        <f t="shared" si="15"/>
        <v>212040</v>
      </c>
      <c r="G74" s="212">
        <f t="shared" si="16"/>
        <v>636120</v>
      </c>
      <c r="H74" s="212">
        <f t="shared" si="17"/>
        <v>247380.00000000003</v>
      </c>
      <c r="I74" s="212">
        <f t="shared" si="18"/>
        <v>318060</v>
      </c>
      <c r="J74" s="212">
        <f t="shared" si="19"/>
        <v>318060</v>
      </c>
      <c r="K74" s="212">
        <f t="shared" si="7"/>
        <v>883500</v>
      </c>
      <c r="L74" s="212">
        <f t="shared" si="20"/>
        <v>318060</v>
      </c>
      <c r="M74" s="212">
        <f t="shared" si="21"/>
        <v>318060</v>
      </c>
      <c r="N74" s="212">
        <f t="shared" si="22"/>
        <v>318060</v>
      </c>
      <c r="O74" s="212">
        <f t="shared" si="8"/>
        <v>954180</v>
      </c>
      <c r="P74" s="212">
        <f t="shared" si="9"/>
        <v>353400</v>
      </c>
      <c r="Q74" s="212">
        <f t="shared" si="10"/>
        <v>353400</v>
      </c>
      <c r="R74" s="212">
        <f t="shared" si="11"/>
        <v>353400</v>
      </c>
      <c r="S74" s="212">
        <f t="shared" si="12"/>
        <v>1060200</v>
      </c>
      <c r="T74" s="147">
        <f t="shared" si="6"/>
        <v>3180600</v>
      </c>
      <c r="V74" s="137">
        <v>3534000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110400</v>
      </c>
      <c r="D75" s="167">
        <f t="shared" si="13"/>
        <v>6624</v>
      </c>
      <c r="E75" s="167">
        <f t="shared" si="14"/>
        <v>6624</v>
      </c>
      <c r="F75" s="167">
        <f t="shared" si="15"/>
        <v>6624</v>
      </c>
      <c r="G75" s="167">
        <f t="shared" si="16"/>
        <v>19872</v>
      </c>
      <c r="H75" s="167">
        <f t="shared" si="17"/>
        <v>7728.0000000000009</v>
      </c>
      <c r="I75" s="167">
        <f t="shared" si="18"/>
        <v>9936</v>
      </c>
      <c r="J75" s="167">
        <f t="shared" si="19"/>
        <v>9936</v>
      </c>
      <c r="K75" s="167">
        <f t="shared" si="7"/>
        <v>27600</v>
      </c>
      <c r="L75" s="167">
        <f t="shared" si="20"/>
        <v>9936</v>
      </c>
      <c r="M75" s="167">
        <f t="shared" si="21"/>
        <v>9936</v>
      </c>
      <c r="N75" s="167">
        <f t="shared" si="22"/>
        <v>9936</v>
      </c>
      <c r="O75" s="167">
        <f t="shared" si="8"/>
        <v>29808</v>
      </c>
      <c r="P75" s="167">
        <f t="shared" si="9"/>
        <v>11040</v>
      </c>
      <c r="Q75" s="167">
        <f t="shared" si="10"/>
        <v>11040</v>
      </c>
      <c r="R75" s="167">
        <f t="shared" si="11"/>
        <v>11040</v>
      </c>
      <c r="S75" s="167">
        <f t="shared" si="12"/>
        <v>33120</v>
      </c>
      <c r="T75" s="147">
        <f t="shared" si="6"/>
        <v>99360</v>
      </c>
      <c r="V75" s="137">
        <v>90400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12400</v>
      </c>
      <c r="D76" s="212">
        <f t="shared" si="13"/>
        <v>744</v>
      </c>
      <c r="E76" s="212">
        <f t="shared" si="14"/>
        <v>744</v>
      </c>
      <c r="F76" s="212">
        <f t="shared" si="15"/>
        <v>744</v>
      </c>
      <c r="G76" s="212">
        <f t="shared" si="16"/>
        <v>2232</v>
      </c>
      <c r="H76" s="212">
        <f t="shared" si="17"/>
        <v>868.00000000000011</v>
      </c>
      <c r="I76" s="212">
        <f t="shared" si="18"/>
        <v>1116</v>
      </c>
      <c r="J76" s="212">
        <f t="shared" si="19"/>
        <v>1116</v>
      </c>
      <c r="K76" s="212">
        <f t="shared" si="7"/>
        <v>3100</v>
      </c>
      <c r="L76" s="212">
        <f t="shared" si="20"/>
        <v>1116</v>
      </c>
      <c r="M76" s="212">
        <f t="shared" si="21"/>
        <v>1116</v>
      </c>
      <c r="N76" s="212">
        <f t="shared" si="22"/>
        <v>1116</v>
      </c>
      <c r="O76" s="212">
        <f t="shared" si="8"/>
        <v>3348</v>
      </c>
      <c r="P76" s="212">
        <f t="shared" si="9"/>
        <v>1240</v>
      </c>
      <c r="Q76" s="212">
        <f t="shared" si="10"/>
        <v>1240</v>
      </c>
      <c r="R76" s="212">
        <f t="shared" si="11"/>
        <v>1240</v>
      </c>
      <c r="S76" s="212">
        <f t="shared" si="12"/>
        <v>3720</v>
      </c>
      <c r="T76" s="147">
        <f t="shared" si="6"/>
        <v>11160</v>
      </c>
      <c r="U76" s="139"/>
      <c r="V76" s="137">
        <v>12400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6000</v>
      </c>
      <c r="D77" s="212">
        <f t="shared" si="13"/>
        <v>360</v>
      </c>
      <c r="E77" s="212">
        <f t="shared" si="14"/>
        <v>360</v>
      </c>
      <c r="F77" s="212">
        <f t="shared" si="15"/>
        <v>360</v>
      </c>
      <c r="G77" s="212">
        <f t="shared" si="16"/>
        <v>1080</v>
      </c>
      <c r="H77" s="212">
        <f t="shared" si="17"/>
        <v>420.00000000000006</v>
      </c>
      <c r="I77" s="212">
        <f t="shared" si="18"/>
        <v>540</v>
      </c>
      <c r="J77" s="212">
        <f t="shared" si="19"/>
        <v>540</v>
      </c>
      <c r="K77" s="212">
        <f t="shared" si="7"/>
        <v>1500</v>
      </c>
      <c r="L77" s="212">
        <f t="shared" si="20"/>
        <v>540</v>
      </c>
      <c r="M77" s="212">
        <f t="shared" si="21"/>
        <v>540</v>
      </c>
      <c r="N77" s="212">
        <f t="shared" si="22"/>
        <v>540</v>
      </c>
      <c r="O77" s="212">
        <f t="shared" si="8"/>
        <v>1620</v>
      </c>
      <c r="P77" s="212">
        <f t="shared" si="9"/>
        <v>600</v>
      </c>
      <c r="Q77" s="212">
        <f t="shared" si="10"/>
        <v>600</v>
      </c>
      <c r="R77" s="212">
        <f t="shared" si="11"/>
        <v>600</v>
      </c>
      <c r="S77" s="212">
        <f t="shared" si="12"/>
        <v>1800</v>
      </c>
      <c r="T77" s="147">
        <f t="shared" si="6"/>
        <v>5400</v>
      </c>
      <c r="U77" s="139"/>
      <c r="V77" s="137">
        <v>6000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92000</v>
      </c>
      <c r="D78" s="212">
        <f t="shared" si="13"/>
        <v>5520</v>
      </c>
      <c r="E78" s="212">
        <f t="shared" si="14"/>
        <v>5520</v>
      </c>
      <c r="F78" s="212">
        <f t="shared" si="15"/>
        <v>5520</v>
      </c>
      <c r="G78" s="212">
        <f t="shared" si="16"/>
        <v>16560</v>
      </c>
      <c r="H78" s="212">
        <f t="shared" si="17"/>
        <v>6440.0000000000009</v>
      </c>
      <c r="I78" s="212">
        <f t="shared" si="18"/>
        <v>8280</v>
      </c>
      <c r="J78" s="212">
        <f t="shared" si="19"/>
        <v>8280</v>
      </c>
      <c r="K78" s="212">
        <f t="shared" si="7"/>
        <v>23000</v>
      </c>
      <c r="L78" s="212">
        <f t="shared" si="20"/>
        <v>8280</v>
      </c>
      <c r="M78" s="212">
        <f t="shared" si="21"/>
        <v>8280</v>
      </c>
      <c r="N78" s="212">
        <f t="shared" si="22"/>
        <v>8280</v>
      </c>
      <c r="O78" s="212">
        <f t="shared" si="8"/>
        <v>24840</v>
      </c>
      <c r="P78" s="212">
        <f t="shared" si="9"/>
        <v>9200</v>
      </c>
      <c r="Q78" s="212">
        <f t="shared" si="10"/>
        <v>9200</v>
      </c>
      <c r="R78" s="212">
        <f t="shared" si="11"/>
        <v>9200</v>
      </c>
      <c r="S78" s="212">
        <f t="shared" si="12"/>
        <v>27600</v>
      </c>
      <c r="T78" s="147">
        <f t="shared" si="6"/>
        <v>82800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4564000</v>
      </c>
      <c r="D79" s="167">
        <f t="shared" si="13"/>
        <v>273840</v>
      </c>
      <c r="E79" s="167">
        <f t="shared" si="14"/>
        <v>273840</v>
      </c>
      <c r="F79" s="167">
        <f t="shared" si="15"/>
        <v>273840</v>
      </c>
      <c r="G79" s="167">
        <f t="shared" si="16"/>
        <v>821520</v>
      </c>
      <c r="H79" s="167">
        <f t="shared" si="17"/>
        <v>319480.00000000006</v>
      </c>
      <c r="I79" s="167">
        <f t="shared" si="18"/>
        <v>410760</v>
      </c>
      <c r="J79" s="167">
        <f t="shared" si="19"/>
        <v>410760</v>
      </c>
      <c r="K79" s="167">
        <f t="shared" si="7"/>
        <v>1141000</v>
      </c>
      <c r="L79" s="167">
        <f t="shared" si="20"/>
        <v>410760</v>
      </c>
      <c r="M79" s="167">
        <f t="shared" si="21"/>
        <v>410760</v>
      </c>
      <c r="N79" s="167">
        <f t="shared" si="22"/>
        <v>410760</v>
      </c>
      <c r="O79" s="167">
        <f t="shared" si="8"/>
        <v>1232280</v>
      </c>
      <c r="P79" s="167">
        <f t="shared" si="9"/>
        <v>456400</v>
      </c>
      <c r="Q79" s="167">
        <f t="shared" si="10"/>
        <v>456400</v>
      </c>
      <c r="R79" s="167">
        <f t="shared" si="11"/>
        <v>456400</v>
      </c>
      <c r="S79" s="167">
        <f t="shared" si="12"/>
        <v>1369200</v>
      </c>
      <c r="T79" s="147">
        <f t="shared" ref="T79:T99" si="23">D79+E79+F79+H79+I79+J79+L79+M79+N79+P79+Q79</f>
        <v>4107600</v>
      </c>
      <c r="V79" s="137">
        <v>4564000</v>
      </c>
    </row>
    <row r="80" spans="1:30" ht="33" customHeight="1" x14ac:dyDescent="0.25">
      <c r="A80" s="56">
        <v>56402</v>
      </c>
      <c r="B80" s="126" t="s">
        <v>88</v>
      </c>
      <c r="C80" s="212">
        <v>1000000</v>
      </c>
      <c r="D80" s="213">
        <f t="shared" si="13"/>
        <v>60000</v>
      </c>
      <c r="E80" s="213">
        <f t="shared" si="14"/>
        <v>60000</v>
      </c>
      <c r="F80" s="213">
        <f t="shared" si="15"/>
        <v>60000</v>
      </c>
      <c r="G80" s="212">
        <f t="shared" si="16"/>
        <v>180000</v>
      </c>
      <c r="H80" s="212">
        <f t="shared" si="17"/>
        <v>70000</v>
      </c>
      <c r="I80" s="212">
        <f t="shared" si="18"/>
        <v>90000</v>
      </c>
      <c r="J80" s="212">
        <f t="shared" si="19"/>
        <v>90000</v>
      </c>
      <c r="K80" s="212">
        <f t="shared" si="7"/>
        <v>250000</v>
      </c>
      <c r="L80" s="212">
        <f t="shared" si="20"/>
        <v>90000</v>
      </c>
      <c r="M80" s="212">
        <f t="shared" si="21"/>
        <v>90000</v>
      </c>
      <c r="N80" s="212">
        <f t="shared" si="22"/>
        <v>90000</v>
      </c>
      <c r="O80" s="212">
        <f t="shared" si="8"/>
        <v>270000</v>
      </c>
      <c r="P80" s="212">
        <f t="shared" si="9"/>
        <v>100000</v>
      </c>
      <c r="Q80" s="212">
        <f t="shared" si="10"/>
        <v>100000</v>
      </c>
      <c r="R80" s="212">
        <f t="shared" si="11"/>
        <v>100000</v>
      </c>
      <c r="S80" s="212">
        <f t="shared" si="12"/>
        <v>300000</v>
      </c>
      <c r="T80" s="147">
        <f t="shared" si="23"/>
        <v>900000</v>
      </c>
      <c r="V80" s="137">
        <v>1000000</v>
      </c>
    </row>
    <row r="81" spans="1:30" ht="33" customHeight="1" x14ac:dyDescent="0.25">
      <c r="A81" s="56">
        <v>56406</v>
      </c>
      <c r="B81" s="132" t="s">
        <v>111</v>
      </c>
      <c r="C81" s="212">
        <v>2017000</v>
      </c>
      <c r="D81" s="213">
        <f t="shared" si="13"/>
        <v>121020</v>
      </c>
      <c r="E81" s="213">
        <f t="shared" si="14"/>
        <v>121020</v>
      </c>
      <c r="F81" s="213">
        <f t="shared" si="15"/>
        <v>121020</v>
      </c>
      <c r="G81" s="212">
        <f t="shared" si="16"/>
        <v>363060</v>
      </c>
      <c r="H81" s="212">
        <f t="shared" si="17"/>
        <v>141190</v>
      </c>
      <c r="I81" s="212">
        <f t="shared" si="18"/>
        <v>181530</v>
      </c>
      <c r="J81" s="212">
        <f t="shared" si="19"/>
        <v>181530</v>
      </c>
      <c r="K81" s="212">
        <f t="shared" si="7"/>
        <v>504250</v>
      </c>
      <c r="L81" s="212">
        <f t="shared" si="20"/>
        <v>181530</v>
      </c>
      <c r="M81" s="212">
        <f t="shared" si="21"/>
        <v>181530</v>
      </c>
      <c r="N81" s="212">
        <f t="shared" si="22"/>
        <v>181530</v>
      </c>
      <c r="O81" s="212">
        <f t="shared" si="8"/>
        <v>544590</v>
      </c>
      <c r="P81" s="212">
        <f t="shared" si="9"/>
        <v>201700</v>
      </c>
      <c r="Q81" s="212">
        <f t="shared" si="10"/>
        <v>201700</v>
      </c>
      <c r="R81" s="212">
        <f t="shared" si="11"/>
        <v>201700</v>
      </c>
      <c r="S81" s="212">
        <f t="shared" si="12"/>
        <v>605100</v>
      </c>
      <c r="T81" s="147">
        <f t="shared" si="23"/>
        <v>1815300</v>
      </c>
      <c r="V81" s="137">
        <v>2017000</v>
      </c>
    </row>
    <row r="82" spans="1:30" ht="33" customHeight="1" x14ac:dyDescent="0.25">
      <c r="A82" s="57" t="s">
        <v>100</v>
      </c>
      <c r="B82" s="122" t="s">
        <v>114</v>
      </c>
      <c r="C82" s="212">
        <v>1386000</v>
      </c>
      <c r="D82" s="213">
        <f t="shared" si="13"/>
        <v>83160</v>
      </c>
      <c r="E82" s="213">
        <f t="shared" si="14"/>
        <v>83160</v>
      </c>
      <c r="F82" s="213">
        <f t="shared" si="15"/>
        <v>83160</v>
      </c>
      <c r="G82" s="212">
        <f t="shared" si="16"/>
        <v>249480</v>
      </c>
      <c r="H82" s="212">
        <f t="shared" si="17"/>
        <v>97020.000000000015</v>
      </c>
      <c r="I82" s="212">
        <f t="shared" si="18"/>
        <v>124740</v>
      </c>
      <c r="J82" s="212">
        <f t="shared" si="19"/>
        <v>124740</v>
      </c>
      <c r="K82" s="212">
        <f t="shared" ref="K82:K99" si="24">SUM(H82:J82)</f>
        <v>346500</v>
      </c>
      <c r="L82" s="212">
        <f t="shared" si="20"/>
        <v>124740</v>
      </c>
      <c r="M82" s="212">
        <f t="shared" si="21"/>
        <v>124740</v>
      </c>
      <c r="N82" s="212">
        <f t="shared" si="22"/>
        <v>124740</v>
      </c>
      <c r="O82" s="212">
        <f t="shared" ref="O82:O99" si="25">SUM(L82:N82)</f>
        <v>374220</v>
      </c>
      <c r="P82" s="212">
        <f t="shared" ref="P82:P99" si="26">C82*0.1</f>
        <v>138600</v>
      </c>
      <c r="Q82" s="212">
        <f t="shared" ref="Q82:Q99" si="27">C82*0.1</f>
        <v>138600</v>
      </c>
      <c r="R82" s="212">
        <f t="shared" ref="R82:R99" si="28">C82*0.1</f>
        <v>138600</v>
      </c>
      <c r="S82" s="212">
        <f t="shared" ref="S82:S99" si="29">SUM(P82:R82)</f>
        <v>415800</v>
      </c>
      <c r="T82" s="147">
        <f t="shared" si="23"/>
        <v>1247400</v>
      </c>
      <c r="V82" s="137">
        <v>1386000</v>
      </c>
    </row>
    <row r="83" spans="1:30" s="140" customFormat="1" ht="33" customHeight="1" collapsed="1" x14ac:dyDescent="0.25">
      <c r="A83" s="55">
        <v>56418</v>
      </c>
      <c r="B83" s="122" t="s">
        <v>113</v>
      </c>
      <c r="C83" s="212">
        <v>161000</v>
      </c>
      <c r="D83" s="213">
        <f t="shared" ref="D83:D99" si="30">C83*0.06</f>
        <v>9660</v>
      </c>
      <c r="E83" s="213">
        <f t="shared" ref="E83:E99" si="31">C83*0.06</f>
        <v>9660</v>
      </c>
      <c r="F83" s="213">
        <f t="shared" ref="F83:F99" si="32">C83*0.06</f>
        <v>9660</v>
      </c>
      <c r="G83" s="212">
        <f t="shared" ref="G83:G99" si="33">SUM(D83:F83)</f>
        <v>28980</v>
      </c>
      <c r="H83" s="212">
        <f t="shared" ref="H83:H99" si="34">C83*0.07</f>
        <v>11270.000000000002</v>
      </c>
      <c r="I83" s="212">
        <f t="shared" ref="I83:I99" si="35">C83*0.09</f>
        <v>14490</v>
      </c>
      <c r="J83" s="212">
        <f t="shared" ref="J83:J99" si="36">C83*0.09</f>
        <v>14490</v>
      </c>
      <c r="K83" s="212">
        <f t="shared" si="24"/>
        <v>40250</v>
      </c>
      <c r="L83" s="212">
        <f t="shared" ref="L83:L99" si="37">C83*0.09</f>
        <v>14490</v>
      </c>
      <c r="M83" s="212">
        <f t="shared" ref="M83:M99" si="38">C83*0.09</f>
        <v>14490</v>
      </c>
      <c r="N83" s="212">
        <f t="shared" ref="N83:N99" si="39">C83*0.09</f>
        <v>14490</v>
      </c>
      <c r="O83" s="212">
        <f t="shared" si="25"/>
        <v>43470</v>
      </c>
      <c r="P83" s="212">
        <f t="shared" si="26"/>
        <v>16100</v>
      </c>
      <c r="Q83" s="212">
        <f t="shared" si="27"/>
        <v>16100</v>
      </c>
      <c r="R83" s="212">
        <f t="shared" si="28"/>
        <v>16100</v>
      </c>
      <c r="S83" s="212">
        <f t="shared" si="29"/>
        <v>48300</v>
      </c>
      <c r="T83" s="147">
        <f t="shared" si="23"/>
        <v>144900</v>
      </c>
      <c r="U83" s="139"/>
      <c r="V83" s="137">
        <v>161000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4121738</v>
      </c>
      <c r="D84" s="167">
        <f t="shared" si="30"/>
        <v>247304.28</v>
      </c>
      <c r="E84" s="167">
        <f t="shared" si="31"/>
        <v>247304.28</v>
      </c>
      <c r="F84" s="167">
        <f t="shared" si="32"/>
        <v>247304.28</v>
      </c>
      <c r="G84" s="167">
        <f t="shared" si="33"/>
        <v>741912.84</v>
      </c>
      <c r="H84" s="167">
        <f t="shared" si="34"/>
        <v>288521.66000000003</v>
      </c>
      <c r="I84" s="167">
        <f t="shared" si="35"/>
        <v>370956.42</v>
      </c>
      <c r="J84" s="167">
        <f t="shared" si="36"/>
        <v>370956.42</v>
      </c>
      <c r="K84" s="167">
        <f t="shared" si="24"/>
        <v>1030434.5</v>
      </c>
      <c r="L84" s="167">
        <f t="shared" si="37"/>
        <v>370956.42</v>
      </c>
      <c r="M84" s="167">
        <f t="shared" si="38"/>
        <v>370956.42</v>
      </c>
      <c r="N84" s="167">
        <f t="shared" si="39"/>
        <v>370956.42</v>
      </c>
      <c r="O84" s="167">
        <f t="shared" si="25"/>
        <v>1112869.26</v>
      </c>
      <c r="P84" s="167">
        <f t="shared" si="26"/>
        <v>412173.80000000005</v>
      </c>
      <c r="Q84" s="167">
        <f t="shared" si="27"/>
        <v>412173.80000000005</v>
      </c>
      <c r="R84" s="167">
        <f t="shared" si="28"/>
        <v>412173.80000000005</v>
      </c>
      <c r="S84" s="167">
        <f t="shared" si="29"/>
        <v>1236521.4000000001</v>
      </c>
      <c r="T84" s="147">
        <f t="shared" si="23"/>
        <v>3709564.1999999993</v>
      </c>
      <c r="V84" s="137">
        <v>4346738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1086738</v>
      </c>
      <c r="D85" s="212">
        <f t="shared" si="30"/>
        <v>65204.28</v>
      </c>
      <c r="E85" s="212">
        <f t="shared" si="31"/>
        <v>65204.28</v>
      </c>
      <c r="F85" s="212">
        <f t="shared" si="32"/>
        <v>65204.28</v>
      </c>
      <c r="G85" s="212">
        <f t="shared" si="33"/>
        <v>195612.84</v>
      </c>
      <c r="H85" s="212">
        <f t="shared" si="34"/>
        <v>76071.66</v>
      </c>
      <c r="I85" s="212">
        <f t="shared" si="35"/>
        <v>97806.42</v>
      </c>
      <c r="J85" s="212">
        <f t="shared" si="36"/>
        <v>97806.42</v>
      </c>
      <c r="K85" s="212">
        <f t="shared" si="24"/>
        <v>271684.5</v>
      </c>
      <c r="L85" s="212">
        <f t="shared" si="37"/>
        <v>97806.42</v>
      </c>
      <c r="M85" s="212">
        <f t="shared" si="38"/>
        <v>97806.42</v>
      </c>
      <c r="N85" s="212">
        <f t="shared" si="39"/>
        <v>97806.42</v>
      </c>
      <c r="O85" s="212">
        <f t="shared" si="25"/>
        <v>293419.26</v>
      </c>
      <c r="P85" s="212">
        <f t="shared" si="26"/>
        <v>108673.8</v>
      </c>
      <c r="Q85" s="212">
        <f t="shared" si="27"/>
        <v>108673.8</v>
      </c>
      <c r="R85" s="212">
        <f t="shared" si="28"/>
        <v>108673.8</v>
      </c>
      <c r="S85" s="212">
        <f t="shared" si="29"/>
        <v>326021.40000000002</v>
      </c>
      <c r="T85" s="147">
        <f t="shared" si="23"/>
        <v>978064.20000000019</v>
      </c>
      <c r="U85" s="139"/>
      <c r="V85" s="137">
        <v>1086738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2960000</v>
      </c>
      <c r="D86" s="212">
        <f t="shared" si="30"/>
        <v>177600</v>
      </c>
      <c r="E86" s="212">
        <f t="shared" si="31"/>
        <v>177600</v>
      </c>
      <c r="F86" s="212">
        <f t="shared" si="32"/>
        <v>177600</v>
      </c>
      <c r="G86" s="212">
        <f t="shared" si="33"/>
        <v>532800</v>
      </c>
      <c r="H86" s="212">
        <f t="shared" si="34"/>
        <v>207200.00000000003</v>
      </c>
      <c r="I86" s="212">
        <f t="shared" si="35"/>
        <v>266400</v>
      </c>
      <c r="J86" s="212">
        <f t="shared" si="36"/>
        <v>266400</v>
      </c>
      <c r="K86" s="212">
        <f t="shared" si="24"/>
        <v>740000</v>
      </c>
      <c r="L86" s="212">
        <f t="shared" si="37"/>
        <v>266400</v>
      </c>
      <c r="M86" s="212">
        <f t="shared" si="38"/>
        <v>266400</v>
      </c>
      <c r="N86" s="212">
        <f t="shared" si="39"/>
        <v>266400</v>
      </c>
      <c r="O86" s="212">
        <f t="shared" si="25"/>
        <v>799200</v>
      </c>
      <c r="P86" s="212">
        <f t="shared" si="26"/>
        <v>296000</v>
      </c>
      <c r="Q86" s="212">
        <f t="shared" si="27"/>
        <v>296000</v>
      </c>
      <c r="R86" s="212">
        <f t="shared" si="28"/>
        <v>296000</v>
      </c>
      <c r="S86" s="212">
        <f t="shared" si="29"/>
        <v>888000</v>
      </c>
      <c r="T86" s="147">
        <f t="shared" si="23"/>
        <v>2664000</v>
      </c>
      <c r="U86" s="139"/>
      <c r="V86" s="137">
        <v>2960000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6658125</v>
      </c>
      <c r="D88" s="118">
        <f t="shared" si="30"/>
        <v>399487.5</v>
      </c>
      <c r="E88" s="118">
        <f t="shared" si="31"/>
        <v>399487.5</v>
      </c>
      <c r="F88" s="118">
        <f t="shared" si="32"/>
        <v>399487.5</v>
      </c>
      <c r="G88" s="118">
        <f t="shared" si="33"/>
        <v>1198462.5</v>
      </c>
      <c r="H88" s="118">
        <f t="shared" si="34"/>
        <v>466068.75000000006</v>
      </c>
      <c r="I88" s="118">
        <f t="shared" si="35"/>
        <v>599231.25</v>
      </c>
      <c r="J88" s="118">
        <f t="shared" si="36"/>
        <v>599231.25</v>
      </c>
      <c r="K88" s="118">
        <f t="shared" si="24"/>
        <v>1664531.25</v>
      </c>
      <c r="L88" s="118">
        <f t="shared" si="37"/>
        <v>599231.25</v>
      </c>
      <c r="M88" s="118">
        <f t="shared" si="38"/>
        <v>599231.25</v>
      </c>
      <c r="N88" s="118">
        <f t="shared" si="39"/>
        <v>599231.25</v>
      </c>
      <c r="O88" s="118">
        <f t="shared" si="25"/>
        <v>1797693.75</v>
      </c>
      <c r="P88" s="118">
        <f t="shared" si="26"/>
        <v>665812.5</v>
      </c>
      <c r="Q88" s="118">
        <f t="shared" si="27"/>
        <v>665812.5</v>
      </c>
      <c r="R88" s="118">
        <f t="shared" si="28"/>
        <v>665812.5</v>
      </c>
      <c r="S88" s="118">
        <f t="shared" si="29"/>
        <v>1997437.5</v>
      </c>
      <c r="T88" s="147">
        <f t="shared" si="23"/>
        <v>5992312.5</v>
      </c>
      <c r="V88" s="137">
        <v>6658125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4818709</v>
      </c>
      <c r="D89" s="167">
        <f t="shared" si="30"/>
        <v>289122.53999999998</v>
      </c>
      <c r="E89" s="167">
        <f t="shared" si="31"/>
        <v>289122.53999999998</v>
      </c>
      <c r="F89" s="167">
        <f t="shared" si="32"/>
        <v>289122.53999999998</v>
      </c>
      <c r="G89" s="167">
        <f t="shared" si="33"/>
        <v>867367.61999999988</v>
      </c>
      <c r="H89" s="167">
        <f t="shared" si="34"/>
        <v>337309.63</v>
      </c>
      <c r="I89" s="167">
        <f t="shared" si="35"/>
        <v>433683.81</v>
      </c>
      <c r="J89" s="167">
        <f t="shared" si="36"/>
        <v>433683.81</v>
      </c>
      <c r="K89" s="167">
        <f t="shared" si="24"/>
        <v>1204677.25</v>
      </c>
      <c r="L89" s="167">
        <f t="shared" si="37"/>
        <v>433683.81</v>
      </c>
      <c r="M89" s="167">
        <f t="shared" si="38"/>
        <v>433683.81</v>
      </c>
      <c r="N89" s="167">
        <f t="shared" si="39"/>
        <v>433683.81</v>
      </c>
      <c r="O89" s="167">
        <f t="shared" si="25"/>
        <v>1301051.43</v>
      </c>
      <c r="P89" s="167">
        <f t="shared" si="26"/>
        <v>481870.9</v>
      </c>
      <c r="Q89" s="167">
        <f t="shared" si="27"/>
        <v>481870.9</v>
      </c>
      <c r="R89" s="167">
        <f t="shared" si="28"/>
        <v>481870.9</v>
      </c>
      <c r="S89" s="167">
        <f t="shared" si="29"/>
        <v>1445612.7000000002</v>
      </c>
      <c r="T89" s="147">
        <f t="shared" si="23"/>
        <v>4336838.1000000006</v>
      </c>
      <c r="V89" s="137">
        <v>4818709</v>
      </c>
    </row>
    <row r="90" spans="1:30" ht="33" customHeight="1" x14ac:dyDescent="0.25">
      <c r="A90" s="41" t="s">
        <v>28</v>
      </c>
      <c r="B90" s="125" t="s">
        <v>115</v>
      </c>
      <c r="C90" s="212">
        <v>2245000</v>
      </c>
      <c r="D90" s="212">
        <f t="shared" si="30"/>
        <v>134700</v>
      </c>
      <c r="E90" s="212">
        <f t="shared" si="31"/>
        <v>134700</v>
      </c>
      <c r="F90" s="212">
        <f t="shared" si="32"/>
        <v>134700</v>
      </c>
      <c r="G90" s="212">
        <f t="shared" si="33"/>
        <v>404100</v>
      </c>
      <c r="H90" s="212">
        <f t="shared" si="34"/>
        <v>157150.00000000003</v>
      </c>
      <c r="I90" s="212">
        <f t="shared" si="35"/>
        <v>202050</v>
      </c>
      <c r="J90" s="212">
        <f t="shared" si="36"/>
        <v>202050</v>
      </c>
      <c r="K90" s="212">
        <f t="shared" si="24"/>
        <v>561250</v>
      </c>
      <c r="L90" s="212">
        <f t="shared" si="37"/>
        <v>202050</v>
      </c>
      <c r="M90" s="212">
        <f t="shared" si="38"/>
        <v>202050</v>
      </c>
      <c r="N90" s="212">
        <f t="shared" si="39"/>
        <v>202050</v>
      </c>
      <c r="O90" s="212">
        <f t="shared" si="25"/>
        <v>606150</v>
      </c>
      <c r="P90" s="212">
        <f t="shared" si="26"/>
        <v>224500</v>
      </c>
      <c r="Q90" s="212">
        <f t="shared" si="27"/>
        <v>224500</v>
      </c>
      <c r="R90" s="212">
        <f t="shared" si="28"/>
        <v>224500</v>
      </c>
      <c r="S90" s="212">
        <f t="shared" si="29"/>
        <v>673500</v>
      </c>
      <c r="T90" s="147">
        <f t="shared" si="23"/>
        <v>2020500</v>
      </c>
      <c r="V90" s="137">
        <v>2245000</v>
      </c>
    </row>
    <row r="91" spans="1:30" ht="33" customHeight="1" x14ac:dyDescent="0.25">
      <c r="A91" s="54">
        <v>56710</v>
      </c>
      <c r="B91" s="125" t="s">
        <v>92</v>
      </c>
      <c r="C91" s="212">
        <v>33000</v>
      </c>
      <c r="D91" s="212">
        <f t="shared" si="30"/>
        <v>1980</v>
      </c>
      <c r="E91" s="212">
        <f t="shared" si="31"/>
        <v>1980</v>
      </c>
      <c r="F91" s="212">
        <f t="shared" si="32"/>
        <v>1980</v>
      </c>
      <c r="G91" s="212">
        <f t="shared" si="33"/>
        <v>5940</v>
      </c>
      <c r="H91" s="212">
        <f t="shared" si="34"/>
        <v>2310</v>
      </c>
      <c r="I91" s="212">
        <f t="shared" si="35"/>
        <v>2970</v>
      </c>
      <c r="J91" s="212">
        <f t="shared" si="36"/>
        <v>2970</v>
      </c>
      <c r="K91" s="212">
        <f t="shared" si="24"/>
        <v>8250</v>
      </c>
      <c r="L91" s="212">
        <f t="shared" si="37"/>
        <v>2970</v>
      </c>
      <c r="M91" s="212">
        <f t="shared" si="38"/>
        <v>2970</v>
      </c>
      <c r="N91" s="212">
        <f t="shared" si="39"/>
        <v>2970</v>
      </c>
      <c r="O91" s="212">
        <f t="shared" si="25"/>
        <v>8910</v>
      </c>
      <c r="P91" s="212">
        <f t="shared" si="26"/>
        <v>3300</v>
      </c>
      <c r="Q91" s="212">
        <f t="shared" si="27"/>
        <v>3300</v>
      </c>
      <c r="R91" s="212">
        <f t="shared" si="28"/>
        <v>3300</v>
      </c>
      <c r="S91" s="212">
        <f t="shared" si="29"/>
        <v>9900</v>
      </c>
      <c r="T91" s="147">
        <f t="shared" si="23"/>
        <v>29700</v>
      </c>
      <c r="V91" s="137">
        <v>33000</v>
      </c>
    </row>
    <row r="92" spans="1:30" ht="33" customHeight="1" x14ac:dyDescent="0.25">
      <c r="A92" s="41">
        <v>56714</v>
      </c>
      <c r="B92" s="122" t="s">
        <v>107</v>
      </c>
      <c r="C92" s="212">
        <v>2222146</v>
      </c>
      <c r="D92" s="212">
        <f t="shared" si="30"/>
        <v>133328.76</v>
      </c>
      <c r="E92" s="212">
        <f t="shared" si="31"/>
        <v>133328.76</v>
      </c>
      <c r="F92" s="212">
        <f t="shared" si="32"/>
        <v>133328.76</v>
      </c>
      <c r="G92" s="212">
        <f t="shared" si="33"/>
        <v>399986.28</v>
      </c>
      <c r="H92" s="212">
        <f t="shared" si="34"/>
        <v>155550.22</v>
      </c>
      <c r="I92" s="212">
        <f t="shared" si="35"/>
        <v>199993.13999999998</v>
      </c>
      <c r="J92" s="212">
        <f t="shared" si="36"/>
        <v>199993.13999999998</v>
      </c>
      <c r="K92" s="212">
        <f t="shared" si="24"/>
        <v>555536.5</v>
      </c>
      <c r="L92" s="212">
        <f t="shared" si="37"/>
        <v>199993.13999999998</v>
      </c>
      <c r="M92" s="212">
        <f t="shared" si="38"/>
        <v>199993.13999999998</v>
      </c>
      <c r="N92" s="212">
        <f t="shared" si="39"/>
        <v>199993.13999999998</v>
      </c>
      <c r="O92" s="212">
        <f t="shared" si="25"/>
        <v>599979.41999999993</v>
      </c>
      <c r="P92" s="212">
        <f t="shared" si="26"/>
        <v>222214.6</v>
      </c>
      <c r="Q92" s="212">
        <f t="shared" si="27"/>
        <v>222214.6</v>
      </c>
      <c r="R92" s="212">
        <f t="shared" si="28"/>
        <v>222214.6</v>
      </c>
      <c r="S92" s="212">
        <f t="shared" si="29"/>
        <v>666643.80000000005</v>
      </c>
      <c r="T92" s="147">
        <f t="shared" si="23"/>
        <v>1999931.4</v>
      </c>
      <c r="V92" s="137">
        <v>2222146</v>
      </c>
    </row>
    <row r="93" spans="1:30" ht="33" customHeight="1" collapsed="1" x14ac:dyDescent="0.25">
      <c r="A93" s="55" t="s">
        <v>5</v>
      </c>
      <c r="B93" s="124" t="s">
        <v>108</v>
      </c>
      <c r="C93" s="212">
        <v>318563</v>
      </c>
      <c r="D93" s="212">
        <f t="shared" si="30"/>
        <v>19113.78</v>
      </c>
      <c r="E93" s="212">
        <f t="shared" si="31"/>
        <v>19113.78</v>
      </c>
      <c r="F93" s="212">
        <f t="shared" si="32"/>
        <v>19113.78</v>
      </c>
      <c r="G93" s="212">
        <f t="shared" si="33"/>
        <v>57341.34</v>
      </c>
      <c r="H93" s="212">
        <f t="shared" si="34"/>
        <v>22299.410000000003</v>
      </c>
      <c r="I93" s="212">
        <f t="shared" si="35"/>
        <v>28670.67</v>
      </c>
      <c r="J93" s="212">
        <f t="shared" si="36"/>
        <v>28670.67</v>
      </c>
      <c r="K93" s="212">
        <f t="shared" si="24"/>
        <v>79640.75</v>
      </c>
      <c r="L93" s="212">
        <f t="shared" si="37"/>
        <v>28670.67</v>
      </c>
      <c r="M93" s="212">
        <f t="shared" si="38"/>
        <v>28670.67</v>
      </c>
      <c r="N93" s="212">
        <f t="shared" si="39"/>
        <v>28670.67</v>
      </c>
      <c r="O93" s="212">
        <f t="shared" si="25"/>
        <v>86012.01</v>
      </c>
      <c r="P93" s="212">
        <f t="shared" si="26"/>
        <v>31856.300000000003</v>
      </c>
      <c r="Q93" s="212">
        <f t="shared" si="27"/>
        <v>31856.300000000003</v>
      </c>
      <c r="R93" s="212">
        <f t="shared" si="28"/>
        <v>31856.300000000003</v>
      </c>
      <c r="S93" s="212">
        <f t="shared" si="29"/>
        <v>95568.900000000009</v>
      </c>
      <c r="T93" s="147">
        <f t="shared" si="23"/>
        <v>286706.69999999995</v>
      </c>
      <c r="V93" s="137">
        <v>318563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9059848</v>
      </c>
      <c r="D94" s="167">
        <f t="shared" si="30"/>
        <v>543590.88</v>
      </c>
      <c r="E94" s="167">
        <f t="shared" si="31"/>
        <v>543590.88</v>
      </c>
      <c r="F94" s="167">
        <f t="shared" si="32"/>
        <v>543590.88</v>
      </c>
      <c r="G94" s="167">
        <f t="shared" si="33"/>
        <v>1630772.6400000001</v>
      </c>
      <c r="H94" s="167">
        <f t="shared" si="34"/>
        <v>634189.3600000001</v>
      </c>
      <c r="I94" s="167">
        <f t="shared" si="35"/>
        <v>815386.32</v>
      </c>
      <c r="J94" s="167">
        <f t="shared" si="36"/>
        <v>815386.32</v>
      </c>
      <c r="K94" s="167">
        <f t="shared" si="24"/>
        <v>2264962</v>
      </c>
      <c r="L94" s="167">
        <f t="shared" si="37"/>
        <v>815386.32</v>
      </c>
      <c r="M94" s="167">
        <f t="shared" si="38"/>
        <v>815386.32</v>
      </c>
      <c r="N94" s="167">
        <f t="shared" si="39"/>
        <v>815386.32</v>
      </c>
      <c r="O94" s="167">
        <f t="shared" si="25"/>
        <v>2446158.96</v>
      </c>
      <c r="P94" s="167">
        <f t="shared" si="26"/>
        <v>905984.8</v>
      </c>
      <c r="Q94" s="167">
        <f t="shared" si="27"/>
        <v>905984.8</v>
      </c>
      <c r="R94" s="167">
        <f t="shared" si="28"/>
        <v>905984.8</v>
      </c>
      <c r="S94" s="167">
        <f t="shared" si="29"/>
        <v>2717954.4000000004</v>
      </c>
      <c r="T94" s="147">
        <f t="shared" si="23"/>
        <v>8153863.2000000002</v>
      </c>
      <c r="V94" s="137">
        <v>9059848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9050248</v>
      </c>
      <c r="D95" s="212">
        <f t="shared" si="30"/>
        <v>543014.88</v>
      </c>
      <c r="E95" s="212">
        <f t="shared" si="31"/>
        <v>543014.88</v>
      </c>
      <c r="F95" s="212">
        <f t="shared" si="32"/>
        <v>543014.88</v>
      </c>
      <c r="G95" s="212">
        <f t="shared" si="33"/>
        <v>1629044.6400000001</v>
      </c>
      <c r="H95" s="212">
        <f t="shared" si="34"/>
        <v>633517.3600000001</v>
      </c>
      <c r="I95" s="212">
        <f t="shared" si="35"/>
        <v>814522.32</v>
      </c>
      <c r="J95" s="212">
        <f t="shared" si="36"/>
        <v>814522.32</v>
      </c>
      <c r="K95" s="212">
        <f t="shared" si="24"/>
        <v>2262562</v>
      </c>
      <c r="L95" s="212">
        <f t="shared" si="37"/>
        <v>814522.32</v>
      </c>
      <c r="M95" s="212">
        <f t="shared" si="38"/>
        <v>814522.32</v>
      </c>
      <c r="N95" s="212">
        <f t="shared" si="39"/>
        <v>814522.32</v>
      </c>
      <c r="O95" s="212">
        <f t="shared" si="25"/>
        <v>2443566.96</v>
      </c>
      <c r="P95" s="212">
        <f t="shared" si="26"/>
        <v>905024.8</v>
      </c>
      <c r="Q95" s="212">
        <f t="shared" si="27"/>
        <v>905024.8</v>
      </c>
      <c r="R95" s="212">
        <f t="shared" si="28"/>
        <v>905024.8</v>
      </c>
      <c r="S95" s="212">
        <f t="shared" si="29"/>
        <v>2715074.4000000004</v>
      </c>
      <c r="T95" s="147">
        <f t="shared" si="23"/>
        <v>8145223.2000000002</v>
      </c>
      <c r="U95" s="139"/>
      <c r="V95" s="137">
        <v>9050248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9600</v>
      </c>
      <c r="D96" s="212">
        <f t="shared" si="30"/>
        <v>576</v>
      </c>
      <c r="E96" s="212">
        <f t="shared" si="31"/>
        <v>576</v>
      </c>
      <c r="F96" s="212">
        <f t="shared" si="32"/>
        <v>576</v>
      </c>
      <c r="G96" s="212">
        <f t="shared" si="33"/>
        <v>1728</v>
      </c>
      <c r="H96" s="212">
        <f t="shared" si="34"/>
        <v>672.00000000000011</v>
      </c>
      <c r="I96" s="212">
        <f t="shared" si="35"/>
        <v>864</v>
      </c>
      <c r="J96" s="212">
        <f t="shared" si="36"/>
        <v>864</v>
      </c>
      <c r="K96" s="212">
        <f t="shared" si="24"/>
        <v>2400</v>
      </c>
      <c r="L96" s="212">
        <f t="shared" si="37"/>
        <v>864</v>
      </c>
      <c r="M96" s="212">
        <f t="shared" si="38"/>
        <v>864</v>
      </c>
      <c r="N96" s="212">
        <f t="shared" si="39"/>
        <v>864</v>
      </c>
      <c r="O96" s="212">
        <f t="shared" si="25"/>
        <v>2592</v>
      </c>
      <c r="P96" s="212">
        <f t="shared" si="26"/>
        <v>960</v>
      </c>
      <c r="Q96" s="212">
        <f t="shared" si="27"/>
        <v>960</v>
      </c>
      <c r="R96" s="212">
        <f t="shared" si="28"/>
        <v>960</v>
      </c>
      <c r="S96" s="212">
        <f t="shared" si="29"/>
        <v>2880</v>
      </c>
      <c r="T96" s="147">
        <f t="shared" si="23"/>
        <v>8640</v>
      </c>
      <c r="U96" s="139"/>
      <c r="V96" s="137">
        <v>9600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2702992</v>
      </c>
      <c r="D97" s="118">
        <f t="shared" si="30"/>
        <v>162179.51999999999</v>
      </c>
      <c r="E97" s="118">
        <f t="shared" si="31"/>
        <v>162179.51999999999</v>
      </c>
      <c r="F97" s="118">
        <f t="shared" si="32"/>
        <v>162179.51999999999</v>
      </c>
      <c r="G97" s="118">
        <f t="shared" si="33"/>
        <v>486538.55999999994</v>
      </c>
      <c r="H97" s="118">
        <f t="shared" si="34"/>
        <v>189209.44000000003</v>
      </c>
      <c r="I97" s="118">
        <f t="shared" si="35"/>
        <v>243269.28</v>
      </c>
      <c r="J97" s="118">
        <f t="shared" si="36"/>
        <v>243269.28</v>
      </c>
      <c r="K97" s="118">
        <f t="shared" si="24"/>
        <v>675748</v>
      </c>
      <c r="L97" s="118">
        <f t="shared" si="37"/>
        <v>243269.28</v>
      </c>
      <c r="M97" s="118">
        <f t="shared" si="38"/>
        <v>243269.28</v>
      </c>
      <c r="N97" s="118">
        <f t="shared" si="39"/>
        <v>243269.28</v>
      </c>
      <c r="O97" s="118">
        <f t="shared" si="25"/>
        <v>729807.84</v>
      </c>
      <c r="P97" s="118">
        <f t="shared" si="26"/>
        <v>270299.2</v>
      </c>
      <c r="Q97" s="118">
        <f t="shared" si="27"/>
        <v>270299.2</v>
      </c>
      <c r="R97" s="118">
        <f t="shared" si="28"/>
        <v>270299.2</v>
      </c>
      <c r="S97" s="118">
        <f t="shared" si="29"/>
        <v>810897.60000000009</v>
      </c>
      <c r="T97" s="147">
        <f t="shared" si="23"/>
        <v>2432692.8000000003</v>
      </c>
      <c r="V97" s="137">
        <v>2702992</v>
      </c>
    </row>
    <row r="98" spans="1:33" ht="38.25" customHeight="1" x14ac:dyDescent="0.25">
      <c r="A98" s="55" t="s">
        <v>284</v>
      </c>
      <c r="B98" s="117" t="s">
        <v>285</v>
      </c>
      <c r="C98" s="212">
        <v>1874391</v>
      </c>
      <c r="D98" s="212">
        <f t="shared" si="30"/>
        <v>112463.45999999999</v>
      </c>
      <c r="E98" s="212">
        <f t="shared" si="31"/>
        <v>112463.45999999999</v>
      </c>
      <c r="F98" s="212">
        <f t="shared" si="32"/>
        <v>112463.45999999999</v>
      </c>
      <c r="G98" s="212">
        <f t="shared" si="33"/>
        <v>337390.38</v>
      </c>
      <c r="H98" s="212">
        <f t="shared" si="34"/>
        <v>131207.37000000002</v>
      </c>
      <c r="I98" s="212">
        <f t="shared" si="35"/>
        <v>168695.19</v>
      </c>
      <c r="J98" s="212">
        <f t="shared" si="36"/>
        <v>168695.19</v>
      </c>
      <c r="K98" s="212">
        <f t="shared" si="24"/>
        <v>468597.75000000006</v>
      </c>
      <c r="L98" s="212">
        <f t="shared" si="37"/>
        <v>168695.19</v>
      </c>
      <c r="M98" s="212">
        <f t="shared" si="38"/>
        <v>168695.19</v>
      </c>
      <c r="N98" s="212">
        <f t="shared" si="39"/>
        <v>168695.19</v>
      </c>
      <c r="O98" s="212">
        <f t="shared" si="25"/>
        <v>506085.57</v>
      </c>
      <c r="P98" s="212">
        <f t="shared" si="26"/>
        <v>187439.1</v>
      </c>
      <c r="Q98" s="212">
        <f t="shared" si="27"/>
        <v>187439.1</v>
      </c>
      <c r="R98" s="212">
        <f t="shared" si="28"/>
        <v>187439.1</v>
      </c>
      <c r="S98" s="212">
        <f t="shared" si="29"/>
        <v>562317.30000000005</v>
      </c>
      <c r="T98" s="147">
        <f t="shared" si="23"/>
        <v>1686951.9</v>
      </c>
      <c r="V98" s="137">
        <v>1874392</v>
      </c>
    </row>
    <row r="99" spans="1:33" s="147" customFormat="1" ht="33" customHeight="1" x14ac:dyDescent="0.25">
      <c r="A99" s="116"/>
      <c r="B99" s="116" t="s">
        <v>95</v>
      </c>
      <c r="C99" s="168">
        <f>C16-C47</f>
        <v>9000000</v>
      </c>
      <c r="D99" s="168">
        <f t="shared" si="30"/>
        <v>540000</v>
      </c>
      <c r="E99" s="168">
        <f t="shared" si="31"/>
        <v>540000</v>
      </c>
      <c r="F99" s="168">
        <f t="shared" si="32"/>
        <v>540000</v>
      </c>
      <c r="G99" s="168">
        <f t="shared" si="33"/>
        <v>1620000</v>
      </c>
      <c r="H99" s="168">
        <f t="shared" si="34"/>
        <v>630000.00000000012</v>
      </c>
      <c r="I99" s="168">
        <f t="shared" si="35"/>
        <v>810000</v>
      </c>
      <c r="J99" s="168">
        <f t="shared" si="36"/>
        <v>810000</v>
      </c>
      <c r="K99" s="168">
        <f t="shared" si="24"/>
        <v>2250000</v>
      </c>
      <c r="L99" s="168">
        <f t="shared" si="37"/>
        <v>810000</v>
      </c>
      <c r="M99" s="168">
        <f t="shared" si="38"/>
        <v>810000</v>
      </c>
      <c r="N99" s="168">
        <f t="shared" si="39"/>
        <v>810000</v>
      </c>
      <c r="O99" s="168">
        <f t="shared" si="25"/>
        <v>2430000</v>
      </c>
      <c r="P99" s="168">
        <f t="shared" si="26"/>
        <v>900000</v>
      </c>
      <c r="Q99" s="168">
        <f t="shared" si="27"/>
        <v>900000</v>
      </c>
      <c r="R99" s="168">
        <f t="shared" si="28"/>
        <v>900000</v>
      </c>
      <c r="S99" s="168">
        <f t="shared" si="29"/>
        <v>2700000</v>
      </c>
      <c r="T99" s="147">
        <f t="shared" si="23"/>
        <v>8100000</v>
      </c>
      <c r="V99" s="137">
        <v>9000000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3.8696224281699297E-2</v>
      </c>
      <c r="D100" s="158">
        <f t="shared" si="40"/>
        <v>3.8696224281699297E-2</v>
      </c>
      <c r="E100" s="158">
        <f t="shared" si="40"/>
        <v>3.8696224281699297E-2</v>
      </c>
      <c r="F100" s="158">
        <f t="shared" si="40"/>
        <v>3.8696224281699297E-2</v>
      </c>
      <c r="G100" s="158">
        <f t="shared" si="40"/>
        <v>3.8696224281699297E-2</v>
      </c>
      <c r="H100" s="158">
        <f t="shared" si="40"/>
        <v>3.8696224281699297E-2</v>
      </c>
      <c r="I100" s="158">
        <f t="shared" si="40"/>
        <v>3.8696224281699297E-2</v>
      </c>
      <c r="J100" s="158">
        <f t="shared" si="40"/>
        <v>3.8696224281699297E-2</v>
      </c>
      <c r="K100" s="158">
        <f t="shared" si="40"/>
        <v>3.8696224281699297E-2</v>
      </c>
      <c r="L100" s="158">
        <f t="shared" si="40"/>
        <v>3.8696224281699297E-2</v>
      </c>
      <c r="M100" s="158">
        <f t="shared" si="40"/>
        <v>3.8696224281699297E-2</v>
      </c>
      <c r="N100" s="158">
        <f t="shared" si="40"/>
        <v>3.8696224281699297E-2</v>
      </c>
      <c r="O100" s="158">
        <f t="shared" si="40"/>
        <v>3.8696224281699297E-2</v>
      </c>
      <c r="P100" s="158">
        <f t="shared" si="40"/>
        <v>3.869622428169929E-2</v>
      </c>
      <c r="Q100" s="158">
        <f t="shared" si="40"/>
        <v>3.869622428169929E-2</v>
      </c>
      <c r="R100" s="158">
        <f t="shared" si="40"/>
        <v>3.869622428169929E-2</v>
      </c>
      <c r="S100" s="170">
        <f t="shared" si="40"/>
        <v>3.869622428169929E-2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2162393.92</v>
      </c>
    </row>
    <row r="107" spans="1:33" x14ac:dyDescent="0.25">
      <c r="B107" s="59"/>
      <c r="C107" s="190"/>
    </row>
    <row r="108" spans="1:33" x14ac:dyDescent="0.25">
      <c r="C108" s="189">
        <f>+C99-C106</f>
        <v>6837606.0800000001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horizontalDpi="300" verticalDpi="200" r:id="rId1"/>
  <headerFooter alignWithMargins="0"/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2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78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D78" sqref="D78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customWidth="1"/>
    <col min="5" max="6" width="13.7109375" style="3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0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34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0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66992475</v>
      </c>
      <c r="D16" s="168">
        <f>C16*0.06</f>
        <v>4019548.5</v>
      </c>
      <c r="E16" s="168">
        <f>C16*0.06</f>
        <v>4019548.5</v>
      </c>
      <c r="F16" s="168">
        <f>C16*0.06</f>
        <v>4019548.5</v>
      </c>
      <c r="G16" s="168">
        <f>SUM(D16:F16)</f>
        <v>12058645.5</v>
      </c>
      <c r="H16" s="168">
        <f>C16*0.07</f>
        <v>4689473.25</v>
      </c>
      <c r="I16" s="168">
        <f>C16*0.09</f>
        <v>6029322.75</v>
      </c>
      <c r="J16" s="168">
        <f>C16*0.09</f>
        <v>6029322.75</v>
      </c>
      <c r="K16" s="168">
        <f t="shared" ref="K16" si="0">SUM(H16:J16)</f>
        <v>16748118.75</v>
      </c>
      <c r="L16" s="168">
        <f>C16*0.09</f>
        <v>6029322.75</v>
      </c>
      <c r="M16" s="168">
        <f>C16*0.09</f>
        <v>6029322.75</v>
      </c>
      <c r="N16" s="168">
        <f>C16*0.09</f>
        <v>6029322.75</v>
      </c>
      <c r="O16" s="168">
        <f t="shared" ref="O16" si="1">SUM(L16:N16)</f>
        <v>18087968.25</v>
      </c>
      <c r="P16" s="168">
        <f t="shared" ref="P16" si="2">C16*0.1</f>
        <v>6699247.5</v>
      </c>
      <c r="Q16" s="168">
        <f t="shared" ref="Q16" si="3">C16*0.1</f>
        <v>6699247.5</v>
      </c>
      <c r="R16" s="168">
        <f t="shared" ref="R16" si="4">C16*0.1</f>
        <v>6699247.5</v>
      </c>
      <c r="S16" s="168">
        <f t="shared" ref="S16" si="5">SUM(P16:R16)</f>
        <v>20097742.5</v>
      </c>
      <c r="T16" s="147">
        <f>D16+E16+F16+H16+I16+J16+L16+M16+N16+P16+Q16</f>
        <v>60293227.5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58400378</v>
      </c>
      <c r="D18" s="167">
        <f>C18*0.06</f>
        <v>3504022.6799999997</v>
      </c>
      <c r="E18" s="167">
        <f>C18*0.06</f>
        <v>3504022.6799999997</v>
      </c>
      <c r="F18" s="167">
        <f>C18*0.06</f>
        <v>3504022.6799999997</v>
      </c>
      <c r="G18" s="167">
        <f>SUM(D18:F18)</f>
        <v>10512068.039999999</v>
      </c>
      <c r="H18" s="167">
        <f>C18*0.07</f>
        <v>4088026.4600000004</v>
      </c>
      <c r="I18" s="167">
        <f>C18*0.09</f>
        <v>5256034.0199999996</v>
      </c>
      <c r="J18" s="167">
        <f>C18*0.09</f>
        <v>5256034.0199999996</v>
      </c>
      <c r="K18" s="167">
        <f t="shared" ref="K18:K81" si="7">SUM(H18:J18)</f>
        <v>14600094.5</v>
      </c>
      <c r="L18" s="167">
        <f>C18*0.09</f>
        <v>5256034.0199999996</v>
      </c>
      <c r="M18" s="167">
        <f>C18*0.09</f>
        <v>5256034.0199999996</v>
      </c>
      <c r="N18" s="167">
        <f>C18*0.09</f>
        <v>5256034.0199999996</v>
      </c>
      <c r="O18" s="167">
        <f t="shared" ref="O18:O81" si="8">SUM(L18:N18)</f>
        <v>15768102.059999999</v>
      </c>
      <c r="P18" s="167">
        <f t="shared" ref="P18:P81" si="9">C18*0.1</f>
        <v>5840037.8000000007</v>
      </c>
      <c r="Q18" s="167">
        <f t="shared" ref="Q18:Q81" si="10">C18*0.1</f>
        <v>5840037.8000000007</v>
      </c>
      <c r="R18" s="167">
        <f t="shared" ref="R18:R81" si="11">C18*0.1</f>
        <v>5840037.8000000007</v>
      </c>
      <c r="S18" s="167">
        <f t="shared" ref="S18:S81" si="12">SUM(P18:R18)</f>
        <v>17520113.400000002</v>
      </c>
      <c r="T18" s="147">
        <f t="shared" si="6"/>
        <v>52560340.199999988</v>
      </c>
    </row>
    <row r="19" spans="1:30" ht="33" customHeight="1" x14ac:dyDescent="0.25">
      <c r="A19" s="41" t="s">
        <v>13</v>
      </c>
      <c r="B19" s="119" t="s">
        <v>120</v>
      </c>
      <c r="C19" s="212">
        <v>1975202</v>
      </c>
      <c r="D19" s="212">
        <f t="shared" ref="D19:D82" si="13">C19*0.06</f>
        <v>118512.12</v>
      </c>
      <c r="E19" s="212">
        <f t="shared" ref="E19:E82" si="14">C19*0.06</f>
        <v>118512.12</v>
      </c>
      <c r="F19" s="212">
        <f t="shared" ref="F19:F82" si="15">C19*0.06</f>
        <v>118512.12</v>
      </c>
      <c r="G19" s="212">
        <f t="shared" ref="G19:G82" si="16">SUM(D19:F19)</f>
        <v>355536.36</v>
      </c>
      <c r="H19" s="212">
        <f t="shared" ref="H19:H82" si="17">C19*0.07</f>
        <v>138264.14000000001</v>
      </c>
      <c r="I19" s="212">
        <f t="shared" ref="I19:I82" si="18">C19*0.09</f>
        <v>177768.18</v>
      </c>
      <c r="J19" s="212">
        <f t="shared" ref="J19:J82" si="19">C19*0.09</f>
        <v>177768.18</v>
      </c>
      <c r="K19" s="212">
        <f t="shared" si="7"/>
        <v>493800.5</v>
      </c>
      <c r="L19" s="212">
        <f t="shared" ref="L19:L82" si="20">C19*0.09</f>
        <v>177768.18</v>
      </c>
      <c r="M19" s="212">
        <f t="shared" ref="M19:M82" si="21">C19*0.09</f>
        <v>177768.18</v>
      </c>
      <c r="N19" s="212">
        <f t="shared" ref="N19:N82" si="22">C19*0.09</f>
        <v>177768.18</v>
      </c>
      <c r="O19" s="212">
        <f t="shared" si="8"/>
        <v>533304.54</v>
      </c>
      <c r="P19" s="212">
        <f t="shared" si="9"/>
        <v>197520.2</v>
      </c>
      <c r="Q19" s="212">
        <f t="shared" si="10"/>
        <v>197520.2</v>
      </c>
      <c r="R19" s="212">
        <f t="shared" si="11"/>
        <v>197520.2</v>
      </c>
      <c r="S19" s="212">
        <f t="shared" si="12"/>
        <v>592560.60000000009</v>
      </c>
      <c r="T19" s="147">
        <f t="shared" si="6"/>
        <v>1777681.7999999996</v>
      </c>
      <c r="V19" s="137">
        <v>1975202</v>
      </c>
    </row>
    <row r="20" spans="1:30" ht="33" customHeight="1" x14ac:dyDescent="0.25">
      <c r="A20" s="41" t="s">
        <v>42</v>
      </c>
      <c r="B20" s="119" t="s">
        <v>146</v>
      </c>
      <c r="C20" s="212">
        <v>56379061</v>
      </c>
      <c r="D20" s="212">
        <f t="shared" si="13"/>
        <v>3382743.6599999997</v>
      </c>
      <c r="E20" s="212">
        <f t="shared" si="14"/>
        <v>3382743.6599999997</v>
      </c>
      <c r="F20" s="212">
        <f t="shared" si="15"/>
        <v>3382743.6599999997</v>
      </c>
      <c r="G20" s="212">
        <f t="shared" si="16"/>
        <v>10148230.979999999</v>
      </c>
      <c r="H20" s="212">
        <f t="shared" si="17"/>
        <v>3946534.2700000005</v>
      </c>
      <c r="I20" s="212">
        <f t="shared" si="18"/>
        <v>5074115.49</v>
      </c>
      <c r="J20" s="212">
        <f t="shared" si="19"/>
        <v>5074115.49</v>
      </c>
      <c r="K20" s="212">
        <f t="shared" si="7"/>
        <v>14094765.250000002</v>
      </c>
      <c r="L20" s="212">
        <f t="shared" si="20"/>
        <v>5074115.49</v>
      </c>
      <c r="M20" s="212">
        <f t="shared" si="21"/>
        <v>5074115.49</v>
      </c>
      <c r="N20" s="212">
        <f t="shared" si="22"/>
        <v>5074115.49</v>
      </c>
      <c r="O20" s="212">
        <f t="shared" si="8"/>
        <v>15222346.470000001</v>
      </c>
      <c r="P20" s="212">
        <f t="shared" si="9"/>
        <v>5637906.1000000006</v>
      </c>
      <c r="Q20" s="212">
        <f t="shared" si="10"/>
        <v>5637906.1000000006</v>
      </c>
      <c r="R20" s="212">
        <f t="shared" si="11"/>
        <v>5637906.1000000006</v>
      </c>
      <c r="S20" s="212">
        <f t="shared" si="12"/>
        <v>16913718.300000001</v>
      </c>
      <c r="T20" s="147">
        <f t="shared" si="6"/>
        <v>50741154.900000013</v>
      </c>
      <c r="V20" s="137">
        <v>56379061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46115</v>
      </c>
      <c r="D26" s="212">
        <f t="shared" si="13"/>
        <v>2766.9</v>
      </c>
      <c r="E26" s="212">
        <f t="shared" si="14"/>
        <v>2766.9</v>
      </c>
      <c r="F26" s="212">
        <f t="shared" si="15"/>
        <v>2766.9</v>
      </c>
      <c r="G26" s="212">
        <f t="shared" si="16"/>
        <v>8300.7000000000007</v>
      </c>
      <c r="H26" s="212">
        <f t="shared" si="17"/>
        <v>3228.05</v>
      </c>
      <c r="I26" s="212">
        <f t="shared" si="18"/>
        <v>4150.3499999999995</v>
      </c>
      <c r="J26" s="212">
        <f t="shared" si="19"/>
        <v>4150.3499999999995</v>
      </c>
      <c r="K26" s="212">
        <f t="shared" si="7"/>
        <v>11528.75</v>
      </c>
      <c r="L26" s="212">
        <f t="shared" si="20"/>
        <v>4150.3499999999995</v>
      </c>
      <c r="M26" s="212">
        <f t="shared" si="21"/>
        <v>4150.3499999999995</v>
      </c>
      <c r="N26" s="212">
        <f t="shared" si="22"/>
        <v>4150.3499999999995</v>
      </c>
      <c r="O26" s="212">
        <f t="shared" si="8"/>
        <v>12451.05</v>
      </c>
      <c r="P26" s="212">
        <f t="shared" si="9"/>
        <v>4611.5</v>
      </c>
      <c r="Q26" s="212">
        <f t="shared" si="10"/>
        <v>4611.5</v>
      </c>
      <c r="R26" s="212">
        <f t="shared" si="11"/>
        <v>4611.5</v>
      </c>
      <c r="S26" s="212">
        <f t="shared" si="12"/>
        <v>13834.5</v>
      </c>
      <c r="T26" s="147">
        <f t="shared" si="6"/>
        <v>41503.499999999993</v>
      </c>
      <c r="V26" s="137">
        <v>46115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8592097</v>
      </c>
      <c r="D30" s="167">
        <f t="shared" si="13"/>
        <v>515525.82</v>
      </c>
      <c r="E30" s="167">
        <f t="shared" si="14"/>
        <v>515525.82</v>
      </c>
      <c r="F30" s="167">
        <f t="shared" si="15"/>
        <v>515525.82</v>
      </c>
      <c r="G30" s="167">
        <f t="shared" si="16"/>
        <v>1546577.46</v>
      </c>
      <c r="H30" s="167">
        <f t="shared" si="17"/>
        <v>601446.79</v>
      </c>
      <c r="I30" s="167">
        <f t="shared" si="18"/>
        <v>773288.73</v>
      </c>
      <c r="J30" s="167">
        <f t="shared" si="19"/>
        <v>773288.73</v>
      </c>
      <c r="K30" s="167">
        <f t="shared" si="7"/>
        <v>2148024.25</v>
      </c>
      <c r="L30" s="167">
        <f t="shared" si="20"/>
        <v>773288.73</v>
      </c>
      <c r="M30" s="167">
        <f t="shared" si="21"/>
        <v>773288.73</v>
      </c>
      <c r="N30" s="167">
        <f t="shared" si="22"/>
        <v>773288.73</v>
      </c>
      <c r="O30" s="167">
        <f t="shared" si="8"/>
        <v>2319866.19</v>
      </c>
      <c r="P30" s="167">
        <f t="shared" si="9"/>
        <v>859209.70000000007</v>
      </c>
      <c r="Q30" s="167">
        <f t="shared" si="10"/>
        <v>859209.70000000007</v>
      </c>
      <c r="R30" s="167">
        <f t="shared" si="11"/>
        <v>859209.70000000007</v>
      </c>
      <c r="S30" s="167">
        <f t="shared" si="12"/>
        <v>2577629.1</v>
      </c>
      <c r="T30" s="147">
        <f t="shared" si="6"/>
        <v>7732887.3000000007</v>
      </c>
      <c r="V30" s="137">
        <v>8592096</v>
      </c>
    </row>
    <row r="31" spans="1:30" ht="33" customHeight="1" x14ac:dyDescent="0.25">
      <c r="A31" s="41">
        <v>45217</v>
      </c>
      <c r="B31" s="120" t="s">
        <v>50</v>
      </c>
      <c r="C31" s="212">
        <v>40000</v>
      </c>
      <c r="D31" s="212">
        <f t="shared" si="13"/>
        <v>2400</v>
      </c>
      <c r="E31" s="212">
        <f t="shared" si="14"/>
        <v>2400</v>
      </c>
      <c r="F31" s="212">
        <f t="shared" si="15"/>
        <v>2400</v>
      </c>
      <c r="G31" s="212">
        <f t="shared" si="16"/>
        <v>7200</v>
      </c>
      <c r="H31" s="212">
        <f t="shared" si="17"/>
        <v>2800.0000000000005</v>
      </c>
      <c r="I31" s="212">
        <f t="shared" si="18"/>
        <v>3600</v>
      </c>
      <c r="J31" s="212">
        <f t="shared" si="19"/>
        <v>3600</v>
      </c>
      <c r="K31" s="212">
        <f t="shared" si="7"/>
        <v>10000</v>
      </c>
      <c r="L31" s="212">
        <f t="shared" si="20"/>
        <v>3600</v>
      </c>
      <c r="M31" s="212">
        <f t="shared" si="21"/>
        <v>3600</v>
      </c>
      <c r="N31" s="212">
        <f t="shared" si="22"/>
        <v>3600</v>
      </c>
      <c r="O31" s="212">
        <f t="shared" si="8"/>
        <v>10800</v>
      </c>
      <c r="P31" s="212">
        <f t="shared" si="9"/>
        <v>4000</v>
      </c>
      <c r="Q31" s="212">
        <f t="shared" si="10"/>
        <v>4000</v>
      </c>
      <c r="R31" s="212">
        <f t="shared" si="11"/>
        <v>4000</v>
      </c>
      <c r="S31" s="212">
        <f t="shared" si="12"/>
        <v>12000</v>
      </c>
      <c r="T31" s="147">
        <f t="shared" si="6"/>
        <v>36000</v>
      </c>
      <c r="V31" s="137">
        <v>40000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52000</v>
      </c>
      <c r="D32" s="212">
        <f t="shared" si="13"/>
        <v>3120</v>
      </c>
      <c r="E32" s="212">
        <f t="shared" si="14"/>
        <v>3120</v>
      </c>
      <c r="F32" s="212">
        <f t="shared" si="15"/>
        <v>3120</v>
      </c>
      <c r="G32" s="212">
        <f t="shared" si="16"/>
        <v>9360</v>
      </c>
      <c r="H32" s="212">
        <f t="shared" si="17"/>
        <v>3640.0000000000005</v>
      </c>
      <c r="I32" s="212">
        <f t="shared" si="18"/>
        <v>4680</v>
      </c>
      <c r="J32" s="212">
        <f t="shared" si="19"/>
        <v>4680</v>
      </c>
      <c r="K32" s="212">
        <f t="shared" si="7"/>
        <v>13000</v>
      </c>
      <c r="L32" s="212">
        <f t="shared" si="20"/>
        <v>4680</v>
      </c>
      <c r="M32" s="212">
        <f t="shared" si="21"/>
        <v>4680</v>
      </c>
      <c r="N32" s="212">
        <f t="shared" si="22"/>
        <v>4680</v>
      </c>
      <c r="O32" s="212">
        <f t="shared" si="8"/>
        <v>14040</v>
      </c>
      <c r="P32" s="212">
        <f t="shared" si="9"/>
        <v>5200</v>
      </c>
      <c r="Q32" s="212">
        <f t="shared" si="10"/>
        <v>5200</v>
      </c>
      <c r="R32" s="212">
        <f t="shared" si="11"/>
        <v>5200</v>
      </c>
      <c r="S32" s="212">
        <f t="shared" si="12"/>
        <v>15600</v>
      </c>
      <c r="T32" s="147">
        <f t="shared" si="6"/>
        <v>46800</v>
      </c>
      <c r="U32" s="139"/>
      <c r="V32" s="137">
        <v>52000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1750052</v>
      </c>
      <c r="D33" s="212">
        <f t="shared" si="13"/>
        <v>105003.12</v>
      </c>
      <c r="E33" s="212">
        <f t="shared" si="14"/>
        <v>105003.12</v>
      </c>
      <c r="F33" s="212">
        <f t="shared" si="15"/>
        <v>105003.12</v>
      </c>
      <c r="G33" s="212">
        <f t="shared" si="16"/>
        <v>315009.36</v>
      </c>
      <c r="H33" s="212">
        <f t="shared" si="17"/>
        <v>122503.64000000001</v>
      </c>
      <c r="I33" s="212">
        <f t="shared" si="18"/>
        <v>157504.68</v>
      </c>
      <c r="J33" s="212">
        <f t="shared" si="19"/>
        <v>157504.68</v>
      </c>
      <c r="K33" s="212">
        <f t="shared" si="7"/>
        <v>437513</v>
      </c>
      <c r="L33" s="212">
        <f t="shared" si="20"/>
        <v>157504.68</v>
      </c>
      <c r="M33" s="212">
        <f t="shared" si="21"/>
        <v>157504.68</v>
      </c>
      <c r="N33" s="212">
        <f t="shared" si="22"/>
        <v>157504.68</v>
      </c>
      <c r="O33" s="212">
        <f t="shared" si="8"/>
        <v>472514.04</v>
      </c>
      <c r="P33" s="212">
        <f t="shared" si="9"/>
        <v>175005.2</v>
      </c>
      <c r="Q33" s="212">
        <f t="shared" si="10"/>
        <v>175005.2</v>
      </c>
      <c r="R33" s="212">
        <f t="shared" si="11"/>
        <v>175005.2</v>
      </c>
      <c r="S33" s="212">
        <f t="shared" si="12"/>
        <v>525015.60000000009</v>
      </c>
      <c r="T33" s="147">
        <f t="shared" si="6"/>
        <v>1575046.7999999996</v>
      </c>
      <c r="U33" s="139"/>
      <c r="V33" s="137">
        <v>1750052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654000</v>
      </c>
      <c r="D34" s="212">
        <f t="shared" si="13"/>
        <v>39240</v>
      </c>
      <c r="E34" s="212">
        <f t="shared" si="14"/>
        <v>39240</v>
      </c>
      <c r="F34" s="212">
        <f t="shared" si="15"/>
        <v>39240</v>
      </c>
      <c r="G34" s="212">
        <f t="shared" si="16"/>
        <v>117720</v>
      </c>
      <c r="H34" s="212">
        <f t="shared" si="17"/>
        <v>45780.000000000007</v>
      </c>
      <c r="I34" s="212">
        <f t="shared" si="18"/>
        <v>58860</v>
      </c>
      <c r="J34" s="212">
        <f t="shared" si="19"/>
        <v>58860</v>
      </c>
      <c r="K34" s="212">
        <f t="shared" si="7"/>
        <v>163500</v>
      </c>
      <c r="L34" s="212">
        <f t="shared" si="20"/>
        <v>58860</v>
      </c>
      <c r="M34" s="212">
        <f t="shared" si="21"/>
        <v>58860</v>
      </c>
      <c r="N34" s="212">
        <f t="shared" si="22"/>
        <v>58860</v>
      </c>
      <c r="O34" s="212">
        <f t="shared" si="8"/>
        <v>176580</v>
      </c>
      <c r="P34" s="212">
        <f t="shared" si="9"/>
        <v>65400</v>
      </c>
      <c r="Q34" s="212">
        <f t="shared" si="10"/>
        <v>65400</v>
      </c>
      <c r="R34" s="212">
        <f t="shared" si="11"/>
        <v>65400</v>
      </c>
      <c r="S34" s="212">
        <f t="shared" si="12"/>
        <v>196200</v>
      </c>
      <c r="T34" s="147">
        <f t="shared" si="6"/>
        <v>588600</v>
      </c>
      <c r="V34" s="137">
        <v>654000</v>
      </c>
    </row>
    <row r="35" spans="1:30" ht="33" customHeight="1" x14ac:dyDescent="0.25">
      <c r="A35" s="41" t="s">
        <v>286</v>
      </c>
      <c r="B35" s="120" t="s">
        <v>287</v>
      </c>
      <c r="C35" s="212">
        <v>516775</v>
      </c>
      <c r="D35" s="212">
        <f t="shared" si="13"/>
        <v>31006.5</v>
      </c>
      <c r="E35" s="212">
        <f t="shared" si="14"/>
        <v>31006.5</v>
      </c>
      <c r="F35" s="212">
        <f t="shared" si="15"/>
        <v>31006.5</v>
      </c>
      <c r="G35" s="212">
        <f t="shared" si="16"/>
        <v>93019.5</v>
      </c>
      <c r="H35" s="212">
        <f t="shared" si="17"/>
        <v>36174.25</v>
      </c>
      <c r="I35" s="212">
        <f t="shared" si="18"/>
        <v>46509.75</v>
      </c>
      <c r="J35" s="212">
        <f t="shared" si="19"/>
        <v>46509.75</v>
      </c>
      <c r="K35" s="212">
        <f t="shared" si="7"/>
        <v>129193.75</v>
      </c>
      <c r="L35" s="212">
        <f t="shared" si="20"/>
        <v>46509.75</v>
      </c>
      <c r="M35" s="212">
        <f t="shared" si="21"/>
        <v>46509.75</v>
      </c>
      <c r="N35" s="212">
        <f t="shared" si="22"/>
        <v>46509.75</v>
      </c>
      <c r="O35" s="212">
        <f t="shared" si="8"/>
        <v>139529.25</v>
      </c>
      <c r="P35" s="212">
        <f t="shared" si="9"/>
        <v>51677.5</v>
      </c>
      <c r="Q35" s="212">
        <f t="shared" si="10"/>
        <v>51677.5</v>
      </c>
      <c r="R35" s="212">
        <f t="shared" si="11"/>
        <v>51677.5</v>
      </c>
      <c r="S35" s="212">
        <f t="shared" si="12"/>
        <v>155032.5</v>
      </c>
      <c r="T35" s="147"/>
      <c r="V35" s="137">
        <v>516775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1492971</v>
      </c>
      <c r="D36" s="212">
        <f t="shared" si="13"/>
        <v>89578.26</v>
      </c>
      <c r="E36" s="212">
        <f t="shared" si="14"/>
        <v>89578.26</v>
      </c>
      <c r="F36" s="212">
        <f t="shared" si="15"/>
        <v>89578.26</v>
      </c>
      <c r="G36" s="212">
        <f t="shared" si="16"/>
        <v>268734.77999999997</v>
      </c>
      <c r="H36" s="212">
        <f t="shared" si="17"/>
        <v>104507.97000000002</v>
      </c>
      <c r="I36" s="212">
        <f t="shared" si="18"/>
        <v>134367.38999999998</v>
      </c>
      <c r="J36" s="212">
        <f t="shared" si="19"/>
        <v>134367.38999999998</v>
      </c>
      <c r="K36" s="212">
        <f t="shared" si="7"/>
        <v>373242.75</v>
      </c>
      <c r="L36" s="212">
        <f t="shared" si="20"/>
        <v>134367.38999999998</v>
      </c>
      <c r="M36" s="212">
        <f t="shared" si="21"/>
        <v>134367.38999999998</v>
      </c>
      <c r="N36" s="212">
        <f t="shared" si="22"/>
        <v>134367.38999999998</v>
      </c>
      <c r="O36" s="212">
        <f t="shared" si="8"/>
        <v>403102.16999999993</v>
      </c>
      <c r="P36" s="212">
        <f t="shared" si="9"/>
        <v>149297.1</v>
      </c>
      <c r="Q36" s="212">
        <f t="shared" si="10"/>
        <v>149297.1</v>
      </c>
      <c r="R36" s="212">
        <f t="shared" si="11"/>
        <v>149297.1</v>
      </c>
      <c r="S36" s="212">
        <f t="shared" si="12"/>
        <v>447891.30000000005</v>
      </c>
      <c r="T36" s="147">
        <f t="shared" si="6"/>
        <v>1343673.9000000001</v>
      </c>
      <c r="U36" s="139"/>
      <c r="V36" s="137">
        <v>1492971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3232626</v>
      </c>
      <c r="D37" s="169">
        <f t="shared" si="13"/>
        <v>193957.56</v>
      </c>
      <c r="E37" s="169">
        <f t="shared" si="14"/>
        <v>193957.56</v>
      </c>
      <c r="F37" s="169">
        <f t="shared" si="15"/>
        <v>193957.56</v>
      </c>
      <c r="G37" s="169">
        <f t="shared" si="16"/>
        <v>581872.67999999993</v>
      </c>
      <c r="H37" s="169">
        <f t="shared" si="17"/>
        <v>226283.82</v>
      </c>
      <c r="I37" s="169">
        <f t="shared" si="18"/>
        <v>290936.33999999997</v>
      </c>
      <c r="J37" s="169">
        <f t="shared" si="19"/>
        <v>290936.33999999997</v>
      </c>
      <c r="K37" s="169">
        <f t="shared" si="7"/>
        <v>808156.5</v>
      </c>
      <c r="L37" s="169">
        <f t="shared" si="20"/>
        <v>290936.33999999997</v>
      </c>
      <c r="M37" s="169">
        <f t="shared" si="21"/>
        <v>290936.33999999997</v>
      </c>
      <c r="N37" s="169">
        <f t="shared" si="22"/>
        <v>290936.33999999997</v>
      </c>
      <c r="O37" s="169">
        <f t="shared" si="8"/>
        <v>872809.0199999999</v>
      </c>
      <c r="P37" s="169">
        <f t="shared" si="9"/>
        <v>323262.60000000003</v>
      </c>
      <c r="Q37" s="169">
        <f t="shared" si="10"/>
        <v>323262.60000000003</v>
      </c>
      <c r="R37" s="169">
        <f t="shared" si="11"/>
        <v>323262.60000000003</v>
      </c>
      <c r="S37" s="169">
        <f t="shared" si="12"/>
        <v>969787.8</v>
      </c>
      <c r="T37" s="147">
        <f t="shared" si="6"/>
        <v>2909363.3999999994</v>
      </c>
      <c r="V37" s="137">
        <v>3232625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28703</v>
      </c>
      <c r="D38" s="212">
        <f t="shared" si="13"/>
        <v>1722.1799999999998</v>
      </c>
      <c r="E38" s="212">
        <f t="shared" si="14"/>
        <v>1722.1799999999998</v>
      </c>
      <c r="F38" s="212">
        <f t="shared" si="15"/>
        <v>1722.1799999999998</v>
      </c>
      <c r="G38" s="212">
        <f t="shared" si="16"/>
        <v>5166.5399999999991</v>
      </c>
      <c r="H38" s="212">
        <f t="shared" si="17"/>
        <v>2009.2100000000003</v>
      </c>
      <c r="I38" s="212">
        <f t="shared" si="18"/>
        <v>2583.27</v>
      </c>
      <c r="J38" s="212">
        <f t="shared" si="19"/>
        <v>2583.27</v>
      </c>
      <c r="K38" s="212">
        <f t="shared" si="7"/>
        <v>7175.75</v>
      </c>
      <c r="L38" s="212">
        <f t="shared" si="20"/>
        <v>2583.27</v>
      </c>
      <c r="M38" s="212">
        <f t="shared" si="21"/>
        <v>2583.27</v>
      </c>
      <c r="N38" s="212">
        <f t="shared" si="22"/>
        <v>2583.27</v>
      </c>
      <c r="O38" s="212">
        <f t="shared" si="8"/>
        <v>7749.8099999999995</v>
      </c>
      <c r="P38" s="212">
        <f t="shared" si="9"/>
        <v>2870.3</v>
      </c>
      <c r="Q38" s="212">
        <f t="shared" si="10"/>
        <v>2870.3</v>
      </c>
      <c r="R38" s="212">
        <f t="shared" si="11"/>
        <v>2870.3</v>
      </c>
      <c r="S38" s="212">
        <f t="shared" si="12"/>
        <v>8610.9000000000015</v>
      </c>
      <c r="T38" s="147">
        <f t="shared" si="6"/>
        <v>25832.699999999997</v>
      </c>
      <c r="U38" s="139"/>
      <c r="V38" s="137">
        <v>28703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1703332</v>
      </c>
      <c r="D39" s="212">
        <f t="shared" si="13"/>
        <v>102199.92</v>
      </c>
      <c r="E39" s="212">
        <f t="shared" si="14"/>
        <v>102199.92</v>
      </c>
      <c r="F39" s="212">
        <f t="shared" si="15"/>
        <v>102199.92</v>
      </c>
      <c r="G39" s="212">
        <f t="shared" si="16"/>
        <v>306599.76</v>
      </c>
      <c r="H39" s="212">
        <f t="shared" si="17"/>
        <v>119233.24</v>
      </c>
      <c r="I39" s="212">
        <f t="shared" si="18"/>
        <v>153299.88</v>
      </c>
      <c r="J39" s="212">
        <f t="shared" si="19"/>
        <v>153299.88</v>
      </c>
      <c r="K39" s="212">
        <f t="shared" si="7"/>
        <v>425833</v>
      </c>
      <c r="L39" s="212">
        <f t="shared" si="20"/>
        <v>153299.88</v>
      </c>
      <c r="M39" s="212">
        <f t="shared" si="21"/>
        <v>153299.88</v>
      </c>
      <c r="N39" s="212">
        <f t="shared" si="22"/>
        <v>153299.88</v>
      </c>
      <c r="O39" s="212">
        <f t="shared" si="8"/>
        <v>459899.64</v>
      </c>
      <c r="P39" s="212">
        <f t="shared" si="9"/>
        <v>170333.2</v>
      </c>
      <c r="Q39" s="212">
        <f t="shared" si="10"/>
        <v>170333.2</v>
      </c>
      <c r="R39" s="212">
        <f t="shared" si="11"/>
        <v>170333.2</v>
      </c>
      <c r="S39" s="212">
        <f t="shared" si="12"/>
        <v>510999.60000000003</v>
      </c>
      <c r="T39" s="147">
        <f t="shared" si="6"/>
        <v>1532998.7999999998</v>
      </c>
      <c r="U39" s="139"/>
      <c r="V39" s="137">
        <v>1703332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1500591</v>
      </c>
      <c r="D40" s="212">
        <f t="shared" si="13"/>
        <v>90035.459999999992</v>
      </c>
      <c r="E40" s="212">
        <f t="shared" si="14"/>
        <v>90035.459999999992</v>
      </c>
      <c r="F40" s="212">
        <f t="shared" si="15"/>
        <v>90035.459999999992</v>
      </c>
      <c r="G40" s="212">
        <f t="shared" si="16"/>
        <v>270106.38</v>
      </c>
      <c r="H40" s="212">
        <f t="shared" si="17"/>
        <v>105041.37000000001</v>
      </c>
      <c r="I40" s="212">
        <f t="shared" si="18"/>
        <v>135053.19</v>
      </c>
      <c r="J40" s="212">
        <f t="shared" si="19"/>
        <v>135053.19</v>
      </c>
      <c r="K40" s="212">
        <f t="shared" si="7"/>
        <v>375147.75</v>
      </c>
      <c r="L40" s="212">
        <f t="shared" si="20"/>
        <v>135053.19</v>
      </c>
      <c r="M40" s="212">
        <f t="shared" si="21"/>
        <v>135053.19</v>
      </c>
      <c r="N40" s="212">
        <f t="shared" si="22"/>
        <v>135053.19</v>
      </c>
      <c r="O40" s="212">
        <f t="shared" si="8"/>
        <v>405159.57</v>
      </c>
      <c r="P40" s="212">
        <f t="shared" si="9"/>
        <v>150059.1</v>
      </c>
      <c r="Q40" s="212">
        <f t="shared" si="10"/>
        <v>150059.1</v>
      </c>
      <c r="R40" s="212">
        <f t="shared" si="11"/>
        <v>150059.1</v>
      </c>
      <c r="S40" s="212">
        <f t="shared" si="12"/>
        <v>450177.30000000005</v>
      </c>
      <c r="T40" s="147">
        <f t="shared" si="6"/>
        <v>1350531.9000000001</v>
      </c>
      <c r="V40" s="137">
        <v>1500591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853673</v>
      </c>
      <c r="D42" s="169">
        <f t="shared" si="13"/>
        <v>51220.38</v>
      </c>
      <c r="E42" s="169">
        <f t="shared" si="14"/>
        <v>51220.38</v>
      </c>
      <c r="F42" s="169">
        <f t="shared" si="15"/>
        <v>51220.38</v>
      </c>
      <c r="G42" s="169">
        <f t="shared" si="16"/>
        <v>153661.13999999998</v>
      </c>
      <c r="H42" s="169">
        <f t="shared" si="17"/>
        <v>59757.110000000008</v>
      </c>
      <c r="I42" s="169">
        <f t="shared" si="18"/>
        <v>76830.569999999992</v>
      </c>
      <c r="J42" s="169">
        <f t="shared" si="19"/>
        <v>76830.569999999992</v>
      </c>
      <c r="K42" s="169">
        <f t="shared" si="7"/>
        <v>213418.25</v>
      </c>
      <c r="L42" s="169">
        <f t="shared" si="20"/>
        <v>76830.569999999992</v>
      </c>
      <c r="M42" s="169">
        <f t="shared" si="21"/>
        <v>76830.569999999992</v>
      </c>
      <c r="N42" s="169">
        <f t="shared" si="22"/>
        <v>76830.569999999992</v>
      </c>
      <c r="O42" s="169">
        <f t="shared" si="8"/>
        <v>230491.70999999996</v>
      </c>
      <c r="P42" s="169">
        <f t="shared" si="9"/>
        <v>85367.3</v>
      </c>
      <c r="Q42" s="169">
        <f t="shared" si="10"/>
        <v>85367.3</v>
      </c>
      <c r="R42" s="169">
        <f t="shared" si="11"/>
        <v>85367.3</v>
      </c>
      <c r="S42" s="169">
        <f t="shared" si="12"/>
        <v>256101.90000000002</v>
      </c>
      <c r="T42" s="147">
        <f t="shared" si="6"/>
        <v>768305.70000000007</v>
      </c>
      <c r="V42" s="137">
        <v>853673</v>
      </c>
    </row>
    <row r="43" spans="1:30" ht="33" customHeight="1" x14ac:dyDescent="0.25">
      <c r="A43" s="54" t="s">
        <v>62</v>
      </c>
      <c r="B43" s="119" t="s">
        <v>63</v>
      </c>
      <c r="C43" s="212">
        <v>43478</v>
      </c>
      <c r="D43" s="212">
        <f t="shared" si="13"/>
        <v>2608.6799999999998</v>
      </c>
      <c r="E43" s="212">
        <f t="shared" si="14"/>
        <v>2608.6799999999998</v>
      </c>
      <c r="F43" s="212">
        <f t="shared" si="15"/>
        <v>2608.6799999999998</v>
      </c>
      <c r="G43" s="212">
        <f t="shared" si="16"/>
        <v>7826.0399999999991</v>
      </c>
      <c r="H43" s="212">
        <f t="shared" si="17"/>
        <v>3043.4600000000005</v>
      </c>
      <c r="I43" s="212">
        <f t="shared" si="18"/>
        <v>3913.02</v>
      </c>
      <c r="J43" s="212">
        <f t="shared" si="19"/>
        <v>3913.02</v>
      </c>
      <c r="K43" s="212">
        <f t="shared" si="7"/>
        <v>10869.5</v>
      </c>
      <c r="L43" s="212">
        <f t="shared" si="20"/>
        <v>3913.02</v>
      </c>
      <c r="M43" s="212">
        <f t="shared" si="21"/>
        <v>3913.02</v>
      </c>
      <c r="N43" s="212">
        <f t="shared" si="22"/>
        <v>3913.02</v>
      </c>
      <c r="O43" s="212">
        <f t="shared" si="8"/>
        <v>11739.06</v>
      </c>
      <c r="P43" s="212">
        <f t="shared" si="9"/>
        <v>4347.8</v>
      </c>
      <c r="Q43" s="212">
        <f t="shared" si="10"/>
        <v>4347.8</v>
      </c>
      <c r="R43" s="212">
        <f t="shared" si="11"/>
        <v>4347.8</v>
      </c>
      <c r="S43" s="212">
        <f t="shared" si="12"/>
        <v>13043.400000000001</v>
      </c>
      <c r="T43" s="147">
        <f t="shared" si="6"/>
        <v>39130.200000000004</v>
      </c>
      <c r="V43" s="137">
        <v>43478</v>
      </c>
    </row>
    <row r="44" spans="1:30" ht="33" customHeight="1" x14ac:dyDescent="0.25">
      <c r="A44" s="41">
        <v>45921</v>
      </c>
      <c r="B44" s="119" t="s">
        <v>64</v>
      </c>
      <c r="C44" s="212">
        <v>764737</v>
      </c>
      <c r="D44" s="212">
        <f t="shared" si="13"/>
        <v>45884.22</v>
      </c>
      <c r="E44" s="212">
        <f t="shared" si="14"/>
        <v>45884.22</v>
      </c>
      <c r="F44" s="212">
        <f t="shared" si="15"/>
        <v>45884.22</v>
      </c>
      <c r="G44" s="212">
        <f t="shared" si="16"/>
        <v>137652.66</v>
      </c>
      <c r="H44" s="212">
        <f t="shared" si="17"/>
        <v>53531.590000000004</v>
      </c>
      <c r="I44" s="212">
        <f t="shared" si="18"/>
        <v>68826.33</v>
      </c>
      <c r="J44" s="212">
        <f t="shared" si="19"/>
        <v>68826.33</v>
      </c>
      <c r="K44" s="212">
        <f t="shared" si="7"/>
        <v>191184.25</v>
      </c>
      <c r="L44" s="212">
        <f t="shared" si="20"/>
        <v>68826.33</v>
      </c>
      <c r="M44" s="212">
        <f t="shared" si="21"/>
        <v>68826.33</v>
      </c>
      <c r="N44" s="212">
        <f t="shared" si="22"/>
        <v>68826.33</v>
      </c>
      <c r="O44" s="212">
        <f t="shared" si="8"/>
        <v>206478.99</v>
      </c>
      <c r="P44" s="212">
        <f t="shared" si="9"/>
        <v>76473.7</v>
      </c>
      <c r="Q44" s="212">
        <f t="shared" si="10"/>
        <v>76473.7</v>
      </c>
      <c r="R44" s="212">
        <f t="shared" si="11"/>
        <v>76473.7</v>
      </c>
      <c r="S44" s="212">
        <f t="shared" si="12"/>
        <v>229421.09999999998</v>
      </c>
      <c r="T44" s="147">
        <f t="shared" si="6"/>
        <v>688263.29999999993</v>
      </c>
      <c r="V44" s="137">
        <v>764737</v>
      </c>
    </row>
    <row r="45" spans="1:30" ht="33" customHeight="1" x14ac:dyDescent="0.25">
      <c r="A45" s="41">
        <v>45994</v>
      </c>
      <c r="B45" s="119" t="s">
        <v>65</v>
      </c>
      <c r="C45" s="212">
        <v>45458</v>
      </c>
      <c r="D45" s="212">
        <f t="shared" si="13"/>
        <v>2727.48</v>
      </c>
      <c r="E45" s="212">
        <f t="shared" si="14"/>
        <v>2727.48</v>
      </c>
      <c r="F45" s="212">
        <f t="shared" si="15"/>
        <v>2727.48</v>
      </c>
      <c r="G45" s="212">
        <f t="shared" si="16"/>
        <v>8182.4400000000005</v>
      </c>
      <c r="H45" s="212">
        <f t="shared" si="17"/>
        <v>3182.0600000000004</v>
      </c>
      <c r="I45" s="212">
        <f t="shared" si="18"/>
        <v>4091.22</v>
      </c>
      <c r="J45" s="212">
        <f t="shared" si="19"/>
        <v>4091.22</v>
      </c>
      <c r="K45" s="212">
        <f t="shared" si="7"/>
        <v>11364.5</v>
      </c>
      <c r="L45" s="212">
        <f t="shared" si="20"/>
        <v>4091.22</v>
      </c>
      <c r="M45" s="212">
        <f t="shared" si="21"/>
        <v>4091.22</v>
      </c>
      <c r="N45" s="212">
        <f t="shared" si="22"/>
        <v>4091.22</v>
      </c>
      <c r="O45" s="212">
        <f t="shared" si="8"/>
        <v>12273.66</v>
      </c>
      <c r="P45" s="212">
        <f t="shared" si="9"/>
        <v>4545.8</v>
      </c>
      <c r="Q45" s="212">
        <f t="shared" si="10"/>
        <v>4545.8</v>
      </c>
      <c r="R45" s="212">
        <f t="shared" si="11"/>
        <v>4545.8</v>
      </c>
      <c r="S45" s="212">
        <f t="shared" si="12"/>
        <v>13637.400000000001</v>
      </c>
      <c r="T45" s="147">
        <f t="shared" si="6"/>
        <v>40912.200000000004</v>
      </c>
      <c r="V45" s="137">
        <v>45458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62992475</v>
      </c>
      <c r="D47" s="168">
        <f t="shared" si="13"/>
        <v>3779548.5</v>
      </c>
      <c r="E47" s="168">
        <f t="shared" si="14"/>
        <v>3779548.5</v>
      </c>
      <c r="F47" s="168">
        <f t="shared" si="15"/>
        <v>3779548.5</v>
      </c>
      <c r="G47" s="168">
        <f t="shared" si="16"/>
        <v>11338645.5</v>
      </c>
      <c r="H47" s="168">
        <f t="shared" si="17"/>
        <v>4409473.25</v>
      </c>
      <c r="I47" s="168">
        <f t="shared" si="18"/>
        <v>5669322.75</v>
      </c>
      <c r="J47" s="168">
        <f t="shared" si="19"/>
        <v>5669322.75</v>
      </c>
      <c r="K47" s="168">
        <f t="shared" si="7"/>
        <v>15748118.75</v>
      </c>
      <c r="L47" s="168">
        <f t="shared" si="20"/>
        <v>5669322.75</v>
      </c>
      <c r="M47" s="168">
        <f t="shared" si="21"/>
        <v>5669322.75</v>
      </c>
      <c r="N47" s="168">
        <f t="shared" si="22"/>
        <v>5669322.75</v>
      </c>
      <c r="O47" s="168">
        <f t="shared" si="8"/>
        <v>17007968.25</v>
      </c>
      <c r="P47" s="168">
        <f t="shared" si="9"/>
        <v>6299247.5</v>
      </c>
      <c r="Q47" s="168">
        <f t="shared" si="10"/>
        <v>6299247.5</v>
      </c>
      <c r="R47" s="168">
        <f t="shared" si="11"/>
        <v>6299247.5</v>
      </c>
      <c r="S47" s="168">
        <f t="shared" si="12"/>
        <v>18897742.5</v>
      </c>
      <c r="T47" s="147">
        <f t="shared" si="6"/>
        <v>56693227.5</v>
      </c>
      <c r="V47" s="137">
        <v>62992474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30792717</v>
      </c>
      <c r="D49" s="167">
        <f t="shared" si="13"/>
        <v>1847563.02</v>
      </c>
      <c r="E49" s="167">
        <f t="shared" si="14"/>
        <v>1847563.02</v>
      </c>
      <c r="F49" s="167">
        <f t="shared" si="15"/>
        <v>1847563.02</v>
      </c>
      <c r="G49" s="167">
        <f t="shared" si="16"/>
        <v>5542689.0600000005</v>
      </c>
      <c r="H49" s="167">
        <f t="shared" si="17"/>
        <v>2155490.1900000004</v>
      </c>
      <c r="I49" s="167">
        <f t="shared" si="18"/>
        <v>2771344.53</v>
      </c>
      <c r="J49" s="167">
        <f t="shared" si="19"/>
        <v>2771344.53</v>
      </c>
      <c r="K49" s="167">
        <f t="shared" si="7"/>
        <v>7698179.25</v>
      </c>
      <c r="L49" s="167">
        <f t="shared" si="20"/>
        <v>2771344.53</v>
      </c>
      <c r="M49" s="167">
        <f t="shared" si="21"/>
        <v>2771344.53</v>
      </c>
      <c r="N49" s="167">
        <f t="shared" si="22"/>
        <v>2771344.53</v>
      </c>
      <c r="O49" s="167">
        <f t="shared" si="8"/>
        <v>8314033.5899999999</v>
      </c>
      <c r="P49" s="167">
        <f t="shared" si="9"/>
        <v>3079271.7</v>
      </c>
      <c r="Q49" s="167">
        <f t="shared" si="10"/>
        <v>3079271.7</v>
      </c>
      <c r="R49" s="167">
        <f t="shared" si="11"/>
        <v>3079271.7</v>
      </c>
      <c r="S49" s="167">
        <f t="shared" si="12"/>
        <v>9237815.1000000015</v>
      </c>
      <c r="T49" s="147">
        <f t="shared" si="6"/>
        <v>27713445.300000001</v>
      </c>
      <c r="V49" s="137">
        <v>30792717</v>
      </c>
    </row>
    <row r="50" spans="1:30" ht="33" customHeight="1" x14ac:dyDescent="0.25">
      <c r="A50" s="55" t="s">
        <v>130</v>
      </c>
      <c r="B50" s="120" t="s">
        <v>124</v>
      </c>
      <c r="C50" s="212">
        <v>4172843</v>
      </c>
      <c r="D50" s="212">
        <f t="shared" si="13"/>
        <v>250370.58</v>
      </c>
      <c r="E50" s="212">
        <f t="shared" si="14"/>
        <v>250370.58</v>
      </c>
      <c r="F50" s="212">
        <f t="shared" si="15"/>
        <v>250370.58</v>
      </c>
      <c r="G50" s="212">
        <f t="shared" si="16"/>
        <v>751111.74</v>
      </c>
      <c r="H50" s="212">
        <f t="shared" si="17"/>
        <v>292099.01</v>
      </c>
      <c r="I50" s="212">
        <f t="shared" si="18"/>
        <v>375555.87</v>
      </c>
      <c r="J50" s="212">
        <f t="shared" si="19"/>
        <v>375555.87</v>
      </c>
      <c r="K50" s="212">
        <f t="shared" si="7"/>
        <v>1043210.75</v>
      </c>
      <c r="L50" s="212">
        <f t="shared" si="20"/>
        <v>375555.87</v>
      </c>
      <c r="M50" s="212">
        <f t="shared" si="21"/>
        <v>375555.87</v>
      </c>
      <c r="N50" s="212">
        <f t="shared" si="22"/>
        <v>375555.87</v>
      </c>
      <c r="O50" s="212">
        <f t="shared" si="8"/>
        <v>1126667.6099999999</v>
      </c>
      <c r="P50" s="212">
        <f t="shared" si="9"/>
        <v>417284.30000000005</v>
      </c>
      <c r="Q50" s="212">
        <f t="shared" si="10"/>
        <v>417284.30000000005</v>
      </c>
      <c r="R50" s="212">
        <f t="shared" si="11"/>
        <v>417284.30000000005</v>
      </c>
      <c r="S50" s="212">
        <f t="shared" si="12"/>
        <v>1251852.9000000001</v>
      </c>
      <c r="T50" s="147">
        <f t="shared" si="6"/>
        <v>3755558.7</v>
      </c>
      <c r="V50" s="137">
        <v>4172843</v>
      </c>
    </row>
    <row r="51" spans="1:30" ht="47.25" x14ac:dyDescent="0.25">
      <c r="A51" s="41" t="s">
        <v>133</v>
      </c>
      <c r="B51" s="117" t="s">
        <v>125</v>
      </c>
      <c r="C51" s="212">
        <v>317875</v>
      </c>
      <c r="D51" s="212">
        <f t="shared" si="13"/>
        <v>19072.5</v>
      </c>
      <c r="E51" s="212">
        <f t="shared" si="14"/>
        <v>19072.5</v>
      </c>
      <c r="F51" s="212">
        <f t="shared" si="15"/>
        <v>19072.5</v>
      </c>
      <c r="G51" s="212">
        <f t="shared" si="16"/>
        <v>57217.5</v>
      </c>
      <c r="H51" s="212">
        <f t="shared" si="17"/>
        <v>22251.250000000004</v>
      </c>
      <c r="I51" s="212">
        <f t="shared" si="18"/>
        <v>28608.75</v>
      </c>
      <c r="J51" s="212">
        <f t="shared" si="19"/>
        <v>28608.75</v>
      </c>
      <c r="K51" s="212">
        <f t="shared" si="7"/>
        <v>79468.75</v>
      </c>
      <c r="L51" s="212">
        <f t="shared" si="20"/>
        <v>28608.75</v>
      </c>
      <c r="M51" s="212">
        <f t="shared" si="21"/>
        <v>28608.75</v>
      </c>
      <c r="N51" s="212">
        <f t="shared" si="22"/>
        <v>28608.75</v>
      </c>
      <c r="O51" s="212">
        <f t="shared" si="8"/>
        <v>85826.25</v>
      </c>
      <c r="P51" s="212">
        <f t="shared" si="9"/>
        <v>31787.5</v>
      </c>
      <c r="Q51" s="212">
        <f t="shared" si="10"/>
        <v>31787.5</v>
      </c>
      <c r="R51" s="212">
        <f t="shared" si="11"/>
        <v>31787.5</v>
      </c>
      <c r="S51" s="212">
        <f t="shared" si="12"/>
        <v>95362.5</v>
      </c>
      <c r="T51" s="147">
        <f t="shared" si="6"/>
        <v>286087.5</v>
      </c>
      <c r="V51" s="137">
        <v>317875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10650455</v>
      </c>
      <c r="D53" s="212">
        <f t="shared" si="13"/>
        <v>639027.29999999993</v>
      </c>
      <c r="E53" s="212">
        <f t="shared" si="14"/>
        <v>639027.29999999993</v>
      </c>
      <c r="F53" s="212">
        <f t="shared" si="15"/>
        <v>639027.29999999993</v>
      </c>
      <c r="G53" s="212">
        <f t="shared" si="16"/>
        <v>1917081.9</v>
      </c>
      <c r="H53" s="212">
        <f t="shared" si="17"/>
        <v>745531.85000000009</v>
      </c>
      <c r="I53" s="212">
        <f t="shared" si="18"/>
        <v>958540.95</v>
      </c>
      <c r="J53" s="212">
        <f t="shared" si="19"/>
        <v>958540.95</v>
      </c>
      <c r="K53" s="212">
        <f t="shared" si="7"/>
        <v>2662613.75</v>
      </c>
      <c r="L53" s="212">
        <f t="shared" si="20"/>
        <v>958540.95</v>
      </c>
      <c r="M53" s="212">
        <f t="shared" si="21"/>
        <v>958540.95</v>
      </c>
      <c r="N53" s="212">
        <f t="shared" si="22"/>
        <v>958540.95</v>
      </c>
      <c r="O53" s="212">
        <f t="shared" si="8"/>
        <v>2875622.8499999996</v>
      </c>
      <c r="P53" s="212">
        <f t="shared" si="9"/>
        <v>1065045.5</v>
      </c>
      <c r="Q53" s="212">
        <f t="shared" si="10"/>
        <v>1065045.5</v>
      </c>
      <c r="R53" s="212">
        <f t="shared" si="11"/>
        <v>1065045.5</v>
      </c>
      <c r="S53" s="212">
        <f t="shared" si="12"/>
        <v>3195136.5</v>
      </c>
      <c r="T53" s="147">
        <f t="shared" si="6"/>
        <v>9585409.5</v>
      </c>
      <c r="V53" s="137">
        <v>10650455</v>
      </c>
    </row>
    <row r="54" spans="1:30" ht="33" customHeight="1" x14ac:dyDescent="0.25">
      <c r="A54" s="55" t="s">
        <v>17</v>
      </c>
      <c r="B54" s="120" t="s">
        <v>128</v>
      </c>
      <c r="C54" s="212">
        <v>15651544</v>
      </c>
      <c r="D54" s="212">
        <f t="shared" si="13"/>
        <v>939092.64</v>
      </c>
      <c r="E54" s="212">
        <f t="shared" si="14"/>
        <v>939092.64</v>
      </c>
      <c r="F54" s="212">
        <f t="shared" si="15"/>
        <v>939092.64</v>
      </c>
      <c r="G54" s="212">
        <f t="shared" si="16"/>
        <v>2817277.92</v>
      </c>
      <c r="H54" s="212">
        <f t="shared" si="17"/>
        <v>1095608.08</v>
      </c>
      <c r="I54" s="212">
        <f t="shared" si="18"/>
        <v>1408638.96</v>
      </c>
      <c r="J54" s="212">
        <f t="shared" si="19"/>
        <v>1408638.96</v>
      </c>
      <c r="K54" s="212">
        <f t="shared" si="7"/>
        <v>3912886</v>
      </c>
      <c r="L54" s="212">
        <f t="shared" si="20"/>
        <v>1408638.96</v>
      </c>
      <c r="M54" s="212">
        <f t="shared" si="21"/>
        <v>1408638.96</v>
      </c>
      <c r="N54" s="212">
        <f t="shared" si="22"/>
        <v>1408638.96</v>
      </c>
      <c r="O54" s="212">
        <f t="shared" si="8"/>
        <v>4225916.88</v>
      </c>
      <c r="P54" s="212">
        <f t="shared" si="9"/>
        <v>1565154.4000000001</v>
      </c>
      <c r="Q54" s="212">
        <f t="shared" si="10"/>
        <v>1565154.4000000001</v>
      </c>
      <c r="R54" s="212">
        <f t="shared" si="11"/>
        <v>1565154.4000000001</v>
      </c>
      <c r="S54" s="212">
        <f t="shared" si="12"/>
        <v>4695463.2</v>
      </c>
      <c r="T54" s="147">
        <f t="shared" si="6"/>
        <v>14086389.600000001</v>
      </c>
      <c r="V54" s="137">
        <v>15651544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1369165</v>
      </c>
      <c r="D56" s="167">
        <f t="shared" si="13"/>
        <v>82149.899999999994</v>
      </c>
      <c r="E56" s="167">
        <f t="shared" si="14"/>
        <v>82149.899999999994</v>
      </c>
      <c r="F56" s="167">
        <f t="shared" si="15"/>
        <v>82149.899999999994</v>
      </c>
      <c r="G56" s="167">
        <f t="shared" si="16"/>
        <v>246449.69999999998</v>
      </c>
      <c r="H56" s="167">
        <f t="shared" si="17"/>
        <v>95841.55</v>
      </c>
      <c r="I56" s="167">
        <f t="shared" si="18"/>
        <v>123224.84999999999</v>
      </c>
      <c r="J56" s="167">
        <f t="shared" si="19"/>
        <v>123224.84999999999</v>
      </c>
      <c r="K56" s="167">
        <f t="shared" si="7"/>
        <v>342291.25</v>
      </c>
      <c r="L56" s="167">
        <f t="shared" si="20"/>
        <v>123224.84999999999</v>
      </c>
      <c r="M56" s="167">
        <f t="shared" si="21"/>
        <v>123224.84999999999</v>
      </c>
      <c r="N56" s="167">
        <f t="shared" si="22"/>
        <v>123224.84999999999</v>
      </c>
      <c r="O56" s="167">
        <f t="shared" si="8"/>
        <v>369674.55</v>
      </c>
      <c r="P56" s="167">
        <f t="shared" si="9"/>
        <v>136916.5</v>
      </c>
      <c r="Q56" s="167">
        <f t="shared" si="10"/>
        <v>136916.5</v>
      </c>
      <c r="R56" s="167">
        <f t="shared" si="11"/>
        <v>136916.5</v>
      </c>
      <c r="S56" s="167">
        <f t="shared" si="12"/>
        <v>410749.5</v>
      </c>
      <c r="T56" s="147">
        <f t="shared" si="6"/>
        <v>1232248.5</v>
      </c>
      <c r="V56" s="137">
        <v>1369165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639949</v>
      </c>
      <c r="D57" s="213">
        <f t="shared" si="13"/>
        <v>38396.939999999995</v>
      </c>
      <c r="E57" s="213">
        <f t="shared" si="14"/>
        <v>38396.939999999995</v>
      </c>
      <c r="F57" s="213">
        <f t="shared" si="15"/>
        <v>38396.939999999995</v>
      </c>
      <c r="G57" s="213">
        <f t="shared" si="16"/>
        <v>115190.81999999998</v>
      </c>
      <c r="H57" s="213">
        <f t="shared" si="17"/>
        <v>44796.430000000008</v>
      </c>
      <c r="I57" s="213">
        <f t="shared" si="18"/>
        <v>57595.409999999996</v>
      </c>
      <c r="J57" s="213">
        <f t="shared" si="19"/>
        <v>57595.409999999996</v>
      </c>
      <c r="K57" s="213">
        <f t="shared" si="7"/>
        <v>159987.25</v>
      </c>
      <c r="L57" s="213">
        <f t="shared" si="20"/>
        <v>57595.409999999996</v>
      </c>
      <c r="M57" s="213">
        <f t="shared" si="21"/>
        <v>57595.409999999996</v>
      </c>
      <c r="N57" s="213">
        <f t="shared" si="22"/>
        <v>57595.409999999996</v>
      </c>
      <c r="O57" s="213">
        <f t="shared" si="8"/>
        <v>172786.22999999998</v>
      </c>
      <c r="P57" s="213">
        <f t="shared" si="9"/>
        <v>63994.9</v>
      </c>
      <c r="Q57" s="213">
        <f t="shared" si="10"/>
        <v>63994.9</v>
      </c>
      <c r="R57" s="213">
        <f t="shared" si="11"/>
        <v>63994.9</v>
      </c>
      <c r="S57" s="213">
        <f t="shared" si="12"/>
        <v>191984.7</v>
      </c>
      <c r="T57" s="147">
        <f t="shared" si="6"/>
        <v>575954.1</v>
      </c>
      <c r="U57" s="139"/>
      <c r="V57" s="137">
        <v>639949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711719</v>
      </c>
      <c r="D58" s="213">
        <f t="shared" si="13"/>
        <v>42703.14</v>
      </c>
      <c r="E58" s="213">
        <f t="shared" si="14"/>
        <v>42703.14</v>
      </c>
      <c r="F58" s="213">
        <f t="shared" si="15"/>
        <v>42703.14</v>
      </c>
      <c r="G58" s="213">
        <f t="shared" si="16"/>
        <v>128109.42</v>
      </c>
      <c r="H58" s="213">
        <f t="shared" si="17"/>
        <v>49820.33</v>
      </c>
      <c r="I58" s="213">
        <f t="shared" si="18"/>
        <v>64054.71</v>
      </c>
      <c r="J58" s="213">
        <f t="shared" si="19"/>
        <v>64054.71</v>
      </c>
      <c r="K58" s="213">
        <f t="shared" si="7"/>
        <v>177929.75</v>
      </c>
      <c r="L58" s="213">
        <f t="shared" si="20"/>
        <v>64054.71</v>
      </c>
      <c r="M58" s="213">
        <f t="shared" si="21"/>
        <v>64054.71</v>
      </c>
      <c r="N58" s="213">
        <f t="shared" si="22"/>
        <v>64054.71</v>
      </c>
      <c r="O58" s="213">
        <f t="shared" si="8"/>
        <v>192164.13</v>
      </c>
      <c r="P58" s="213">
        <f t="shared" si="9"/>
        <v>71171.900000000009</v>
      </c>
      <c r="Q58" s="213">
        <f t="shared" si="10"/>
        <v>71171.900000000009</v>
      </c>
      <c r="R58" s="213">
        <f t="shared" si="11"/>
        <v>71171.900000000009</v>
      </c>
      <c r="S58" s="213">
        <f t="shared" si="12"/>
        <v>213515.7</v>
      </c>
      <c r="T58" s="147">
        <f t="shared" si="6"/>
        <v>640547.10000000009</v>
      </c>
      <c r="U58" s="139"/>
      <c r="V58" s="137">
        <v>711719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16297</v>
      </c>
      <c r="D59" s="213">
        <f t="shared" si="13"/>
        <v>977.81999999999994</v>
      </c>
      <c r="E59" s="213">
        <f t="shared" si="14"/>
        <v>977.81999999999994</v>
      </c>
      <c r="F59" s="213">
        <f t="shared" si="15"/>
        <v>977.81999999999994</v>
      </c>
      <c r="G59" s="213">
        <f t="shared" si="16"/>
        <v>2933.46</v>
      </c>
      <c r="H59" s="213">
        <f t="shared" si="17"/>
        <v>1140.7900000000002</v>
      </c>
      <c r="I59" s="213">
        <f t="shared" si="18"/>
        <v>1466.73</v>
      </c>
      <c r="J59" s="213">
        <f t="shared" si="19"/>
        <v>1466.73</v>
      </c>
      <c r="K59" s="213">
        <f t="shared" si="7"/>
        <v>4074.2500000000005</v>
      </c>
      <c r="L59" s="213">
        <f t="shared" si="20"/>
        <v>1466.73</v>
      </c>
      <c r="M59" s="213">
        <f t="shared" si="21"/>
        <v>1466.73</v>
      </c>
      <c r="N59" s="213">
        <f t="shared" si="22"/>
        <v>1466.73</v>
      </c>
      <c r="O59" s="213">
        <f t="shared" si="8"/>
        <v>4400.1900000000005</v>
      </c>
      <c r="P59" s="213">
        <f t="shared" si="9"/>
        <v>1629.7</v>
      </c>
      <c r="Q59" s="213">
        <f t="shared" si="10"/>
        <v>1629.7</v>
      </c>
      <c r="R59" s="213">
        <f t="shared" si="11"/>
        <v>1629.7</v>
      </c>
      <c r="S59" s="213">
        <f t="shared" si="12"/>
        <v>4889.1000000000004</v>
      </c>
      <c r="T59" s="147">
        <f t="shared" si="6"/>
        <v>14667.3</v>
      </c>
      <c r="V59" s="137">
        <v>16297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3">
        <f t="shared" si="16"/>
        <v>216</v>
      </c>
      <c r="H60" s="213">
        <f t="shared" si="17"/>
        <v>84.000000000000014</v>
      </c>
      <c r="I60" s="213">
        <f t="shared" si="18"/>
        <v>108</v>
      </c>
      <c r="J60" s="213">
        <f t="shared" si="19"/>
        <v>108</v>
      </c>
      <c r="K60" s="213">
        <f t="shared" si="7"/>
        <v>300</v>
      </c>
      <c r="L60" s="213">
        <f t="shared" si="20"/>
        <v>108</v>
      </c>
      <c r="M60" s="213">
        <f t="shared" si="21"/>
        <v>108</v>
      </c>
      <c r="N60" s="213">
        <f t="shared" si="22"/>
        <v>108</v>
      </c>
      <c r="O60" s="213">
        <f t="shared" si="8"/>
        <v>324</v>
      </c>
      <c r="P60" s="213">
        <f t="shared" si="9"/>
        <v>120</v>
      </c>
      <c r="Q60" s="213">
        <f t="shared" si="10"/>
        <v>120</v>
      </c>
      <c r="R60" s="213">
        <f t="shared" si="11"/>
        <v>120</v>
      </c>
      <c r="S60" s="213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10519851</v>
      </c>
      <c r="D61" s="167">
        <f t="shared" si="13"/>
        <v>631191.05999999994</v>
      </c>
      <c r="E61" s="167">
        <f t="shared" si="14"/>
        <v>631191.05999999994</v>
      </c>
      <c r="F61" s="167">
        <f t="shared" si="15"/>
        <v>631191.05999999994</v>
      </c>
      <c r="G61" s="167">
        <f t="shared" si="16"/>
        <v>1893573.1799999997</v>
      </c>
      <c r="H61" s="167">
        <f t="shared" si="17"/>
        <v>736389.57000000007</v>
      </c>
      <c r="I61" s="167">
        <f t="shared" si="18"/>
        <v>946786.59</v>
      </c>
      <c r="J61" s="167">
        <f t="shared" si="19"/>
        <v>946786.59</v>
      </c>
      <c r="K61" s="167">
        <f t="shared" si="7"/>
        <v>2629962.75</v>
      </c>
      <c r="L61" s="167">
        <f t="shared" si="20"/>
        <v>946786.59</v>
      </c>
      <c r="M61" s="167">
        <f t="shared" si="21"/>
        <v>946786.59</v>
      </c>
      <c r="N61" s="167">
        <f t="shared" si="22"/>
        <v>946786.59</v>
      </c>
      <c r="O61" s="167">
        <f t="shared" si="8"/>
        <v>2840359.77</v>
      </c>
      <c r="P61" s="167">
        <f t="shared" si="9"/>
        <v>1051985.1000000001</v>
      </c>
      <c r="Q61" s="167">
        <f t="shared" si="10"/>
        <v>1051985.1000000001</v>
      </c>
      <c r="R61" s="167">
        <f t="shared" si="11"/>
        <v>1051985.1000000001</v>
      </c>
      <c r="S61" s="167">
        <f t="shared" si="12"/>
        <v>3155955.3000000003</v>
      </c>
      <c r="T61" s="147">
        <f t="shared" si="6"/>
        <v>9467865.8999999985</v>
      </c>
      <c r="V61" s="137">
        <v>10314851</v>
      </c>
    </row>
    <row r="62" spans="1:30" ht="33" customHeight="1" x14ac:dyDescent="0.25">
      <c r="A62" s="41">
        <v>56102</v>
      </c>
      <c r="B62" s="117" t="s">
        <v>110</v>
      </c>
      <c r="C62" s="212">
        <f>6468798+105000</f>
        <v>6573798</v>
      </c>
      <c r="D62" s="212">
        <f t="shared" si="13"/>
        <v>394427.88</v>
      </c>
      <c r="E62" s="212">
        <f t="shared" si="14"/>
        <v>394427.88</v>
      </c>
      <c r="F62" s="212">
        <f t="shared" si="15"/>
        <v>394427.88</v>
      </c>
      <c r="G62" s="212">
        <f t="shared" si="16"/>
        <v>1183283.6400000001</v>
      </c>
      <c r="H62" s="212">
        <f t="shared" si="17"/>
        <v>460165.86000000004</v>
      </c>
      <c r="I62" s="212">
        <f t="shared" si="18"/>
        <v>591641.81999999995</v>
      </c>
      <c r="J62" s="212">
        <f t="shared" si="19"/>
        <v>591641.81999999995</v>
      </c>
      <c r="K62" s="212">
        <f t="shared" si="7"/>
        <v>1643449.5</v>
      </c>
      <c r="L62" s="212">
        <f t="shared" si="20"/>
        <v>591641.81999999995</v>
      </c>
      <c r="M62" s="212">
        <f t="shared" si="21"/>
        <v>591641.81999999995</v>
      </c>
      <c r="N62" s="212">
        <f t="shared" si="22"/>
        <v>591641.81999999995</v>
      </c>
      <c r="O62" s="212">
        <f t="shared" si="8"/>
        <v>1774925.46</v>
      </c>
      <c r="P62" s="212">
        <f t="shared" si="9"/>
        <v>657379.80000000005</v>
      </c>
      <c r="Q62" s="212">
        <f t="shared" si="10"/>
        <v>657379.80000000005</v>
      </c>
      <c r="R62" s="212">
        <f t="shared" si="11"/>
        <v>657379.80000000005</v>
      </c>
      <c r="S62" s="212">
        <f t="shared" si="12"/>
        <v>1972139.4000000001</v>
      </c>
      <c r="T62" s="147">
        <f t="shared" si="6"/>
        <v>5916418.1999999993</v>
      </c>
      <c r="V62" s="137">
        <v>6468798</v>
      </c>
    </row>
    <row r="63" spans="1:30" ht="33" customHeight="1" x14ac:dyDescent="0.25">
      <c r="A63" s="41" t="s">
        <v>20</v>
      </c>
      <c r="B63" s="117" t="s">
        <v>109</v>
      </c>
      <c r="C63" s="212">
        <f>1693855+100000</f>
        <v>1793855</v>
      </c>
      <c r="D63" s="212">
        <f t="shared" si="13"/>
        <v>107631.3</v>
      </c>
      <c r="E63" s="212">
        <f t="shared" si="14"/>
        <v>107631.3</v>
      </c>
      <c r="F63" s="212">
        <f t="shared" si="15"/>
        <v>107631.3</v>
      </c>
      <c r="G63" s="212">
        <f t="shared" si="16"/>
        <v>322893.90000000002</v>
      </c>
      <c r="H63" s="212">
        <f t="shared" si="17"/>
        <v>125569.85</v>
      </c>
      <c r="I63" s="212">
        <f t="shared" si="18"/>
        <v>161446.94999999998</v>
      </c>
      <c r="J63" s="212">
        <f t="shared" si="19"/>
        <v>161446.94999999998</v>
      </c>
      <c r="K63" s="212">
        <f t="shared" si="7"/>
        <v>448463.75</v>
      </c>
      <c r="L63" s="212">
        <f t="shared" si="20"/>
        <v>161446.94999999998</v>
      </c>
      <c r="M63" s="212">
        <f t="shared" si="21"/>
        <v>161446.94999999998</v>
      </c>
      <c r="N63" s="212">
        <f t="shared" si="22"/>
        <v>161446.94999999998</v>
      </c>
      <c r="O63" s="212">
        <f t="shared" si="8"/>
        <v>484340.85</v>
      </c>
      <c r="P63" s="212">
        <f t="shared" si="9"/>
        <v>179385.5</v>
      </c>
      <c r="Q63" s="212">
        <f t="shared" si="10"/>
        <v>179385.5</v>
      </c>
      <c r="R63" s="212">
        <f t="shared" si="11"/>
        <v>179385.5</v>
      </c>
      <c r="S63" s="212">
        <f t="shared" si="12"/>
        <v>538156.5</v>
      </c>
      <c r="T63" s="147">
        <f t="shared" si="6"/>
        <v>1614469.4999999998</v>
      </c>
      <c r="V63" s="137">
        <v>1693855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0</v>
      </c>
      <c r="D65" s="212">
        <f t="shared" si="13"/>
        <v>0</v>
      </c>
      <c r="E65" s="212">
        <f t="shared" si="14"/>
        <v>0</v>
      </c>
      <c r="F65" s="212">
        <f t="shared" si="15"/>
        <v>0</v>
      </c>
      <c r="G65" s="212">
        <f t="shared" si="16"/>
        <v>0</v>
      </c>
      <c r="H65" s="212">
        <f t="shared" si="17"/>
        <v>0</v>
      </c>
      <c r="I65" s="212">
        <f t="shared" si="18"/>
        <v>0</v>
      </c>
      <c r="J65" s="212">
        <f t="shared" si="19"/>
        <v>0</v>
      </c>
      <c r="K65" s="212">
        <f t="shared" si="7"/>
        <v>0</v>
      </c>
      <c r="L65" s="212">
        <f t="shared" si="20"/>
        <v>0</v>
      </c>
      <c r="M65" s="212">
        <f t="shared" si="21"/>
        <v>0</v>
      </c>
      <c r="N65" s="212">
        <f t="shared" si="22"/>
        <v>0</v>
      </c>
      <c r="O65" s="212">
        <f t="shared" si="8"/>
        <v>0</v>
      </c>
      <c r="P65" s="212">
        <f t="shared" si="9"/>
        <v>0</v>
      </c>
      <c r="Q65" s="212">
        <f t="shared" si="10"/>
        <v>0</v>
      </c>
      <c r="R65" s="212">
        <f t="shared" si="11"/>
        <v>0</v>
      </c>
      <c r="S65" s="212">
        <f t="shared" si="12"/>
        <v>0</v>
      </c>
      <c r="T65" s="147">
        <f t="shared" si="6"/>
        <v>0</v>
      </c>
      <c r="V65" s="137">
        <v>0</v>
      </c>
    </row>
    <row r="66" spans="1:30" ht="33" customHeight="1" x14ac:dyDescent="0.25">
      <c r="A66" s="41">
        <v>56118</v>
      </c>
      <c r="B66" s="117" t="s">
        <v>75</v>
      </c>
      <c r="C66" s="212">
        <v>863570</v>
      </c>
      <c r="D66" s="212">
        <f t="shared" si="13"/>
        <v>51814.2</v>
      </c>
      <c r="E66" s="212">
        <f t="shared" si="14"/>
        <v>51814.2</v>
      </c>
      <c r="F66" s="212">
        <f t="shared" si="15"/>
        <v>51814.2</v>
      </c>
      <c r="G66" s="212">
        <f t="shared" si="16"/>
        <v>155442.59999999998</v>
      </c>
      <c r="H66" s="212">
        <f t="shared" si="17"/>
        <v>60449.900000000009</v>
      </c>
      <c r="I66" s="212">
        <f t="shared" si="18"/>
        <v>77721.3</v>
      </c>
      <c r="J66" s="212">
        <f t="shared" si="19"/>
        <v>77721.3</v>
      </c>
      <c r="K66" s="212">
        <f t="shared" si="7"/>
        <v>215892.5</v>
      </c>
      <c r="L66" s="212">
        <f t="shared" si="20"/>
        <v>77721.3</v>
      </c>
      <c r="M66" s="212">
        <f t="shared" si="21"/>
        <v>77721.3</v>
      </c>
      <c r="N66" s="212">
        <f t="shared" si="22"/>
        <v>77721.3</v>
      </c>
      <c r="O66" s="212">
        <f t="shared" si="8"/>
        <v>233163.90000000002</v>
      </c>
      <c r="P66" s="212">
        <f t="shared" si="9"/>
        <v>86357</v>
      </c>
      <c r="Q66" s="212">
        <f t="shared" si="10"/>
        <v>86357</v>
      </c>
      <c r="R66" s="212">
        <f t="shared" si="11"/>
        <v>86357</v>
      </c>
      <c r="S66" s="212">
        <f t="shared" si="12"/>
        <v>259071</v>
      </c>
      <c r="T66" s="147">
        <f t="shared" si="6"/>
        <v>777213</v>
      </c>
      <c r="V66" s="137">
        <v>863570</v>
      </c>
    </row>
    <row r="67" spans="1:30" ht="33" customHeight="1" x14ac:dyDescent="0.25">
      <c r="A67" s="41" t="s">
        <v>21</v>
      </c>
      <c r="B67" s="117" t="s">
        <v>76</v>
      </c>
      <c r="C67" s="212">
        <v>177570</v>
      </c>
      <c r="D67" s="212">
        <f t="shared" si="13"/>
        <v>10654.199999999999</v>
      </c>
      <c r="E67" s="212">
        <f t="shared" si="14"/>
        <v>10654.199999999999</v>
      </c>
      <c r="F67" s="212">
        <f t="shared" si="15"/>
        <v>10654.199999999999</v>
      </c>
      <c r="G67" s="212">
        <f t="shared" si="16"/>
        <v>31962.6</v>
      </c>
      <c r="H67" s="212">
        <f t="shared" si="17"/>
        <v>12429.900000000001</v>
      </c>
      <c r="I67" s="212">
        <f t="shared" si="18"/>
        <v>15981.3</v>
      </c>
      <c r="J67" s="212">
        <f t="shared" si="19"/>
        <v>15981.3</v>
      </c>
      <c r="K67" s="212">
        <f t="shared" si="7"/>
        <v>44392.5</v>
      </c>
      <c r="L67" s="212">
        <f t="shared" si="20"/>
        <v>15981.3</v>
      </c>
      <c r="M67" s="212">
        <f t="shared" si="21"/>
        <v>15981.3</v>
      </c>
      <c r="N67" s="212">
        <f t="shared" si="22"/>
        <v>15981.3</v>
      </c>
      <c r="O67" s="212">
        <f t="shared" si="8"/>
        <v>47943.899999999994</v>
      </c>
      <c r="P67" s="212">
        <f t="shared" si="9"/>
        <v>17757</v>
      </c>
      <c r="Q67" s="212">
        <f t="shared" si="10"/>
        <v>17757</v>
      </c>
      <c r="R67" s="212">
        <f t="shared" si="11"/>
        <v>17757</v>
      </c>
      <c r="S67" s="212">
        <f t="shared" si="12"/>
        <v>53271</v>
      </c>
      <c r="T67" s="147">
        <f t="shared" si="6"/>
        <v>159813</v>
      </c>
      <c r="V67" s="137">
        <v>177570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1111058</v>
      </c>
      <c r="D68" s="212">
        <f t="shared" si="13"/>
        <v>66663.48</v>
      </c>
      <c r="E68" s="212">
        <f t="shared" si="14"/>
        <v>66663.48</v>
      </c>
      <c r="F68" s="212">
        <f t="shared" si="15"/>
        <v>66663.48</v>
      </c>
      <c r="G68" s="212">
        <f t="shared" si="16"/>
        <v>199990.44</v>
      </c>
      <c r="H68" s="212">
        <f t="shared" si="17"/>
        <v>77774.060000000012</v>
      </c>
      <c r="I68" s="212">
        <f t="shared" si="18"/>
        <v>99995.22</v>
      </c>
      <c r="J68" s="212">
        <f t="shared" si="19"/>
        <v>99995.22</v>
      </c>
      <c r="K68" s="212">
        <f t="shared" si="7"/>
        <v>277764.5</v>
      </c>
      <c r="L68" s="212">
        <f t="shared" si="20"/>
        <v>99995.22</v>
      </c>
      <c r="M68" s="212">
        <f t="shared" si="21"/>
        <v>99995.22</v>
      </c>
      <c r="N68" s="212">
        <f t="shared" si="22"/>
        <v>99995.22</v>
      </c>
      <c r="O68" s="212">
        <f t="shared" si="8"/>
        <v>299985.66000000003</v>
      </c>
      <c r="P68" s="212">
        <f t="shared" si="9"/>
        <v>111105.8</v>
      </c>
      <c r="Q68" s="212">
        <f t="shared" si="10"/>
        <v>111105.8</v>
      </c>
      <c r="R68" s="212">
        <f t="shared" si="11"/>
        <v>111105.8</v>
      </c>
      <c r="S68" s="212">
        <f t="shared" si="12"/>
        <v>333317.40000000002</v>
      </c>
      <c r="T68" s="147">
        <f t="shared" si="6"/>
        <v>999952.2</v>
      </c>
      <c r="U68" s="139"/>
      <c r="V68" s="137">
        <v>1111058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2798000</v>
      </c>
      <c r="D69" s="167">
        <f t="shared" si="13"/>
        <v>167880</v>
      </c>
      <c r="E69" s="167">
        <f t="shared" si="14"/>
        <v>167880</v>
      </c>
      <c r="F69" s="167">
        <f t="shared" si="15"/>
        <v>167880</v>
      </c>
      <c r="G69" s="167">
        <f t="shared" si="16"/>
        <v>503640</v>
      </c>
      <c r="H69" s="167">
        <f t="shared" si="17"/>
        <v>195860.00000000003</v>
      </c>
      <c r="I69" s="167">
        <f t="shared" si="18"/>
        <v>251820</v>
      </c>
      <c r="J69" s="167">
        <f t="shared" si="19"/>
        <v>251820</v>
      </c>
      <c r="K69" s="167">
        <f t="shared" si="7"/>
        <v>699500</v>
      </c>
      <c r="L69" s="167">
        <f t="shared" si="20"/>
        <v>251820</v>
      </c>
      <c r="M69" s="167">
        <f t="shared" si="21"/>
        <v>251820</v>
      </c>
      <c r="N69" s="167">
        <f t="shared" si="22"/>
        <v>251820</v>
      </c>
      <c r="O69" s="167">
        <f t="shared" si="8"/>
        <v>755460</v>
      </c>
      <c r="P69" s="167">
        <f t="shared" si="9"/>
        <v>279800</v>
      </c>
      <c r="Q69" s="167">
        <f t="shared" si="10"/>
        <v>279800</v>
      </c>
      <c r="R69" s="167">
        <f t="shared" si="11"/>
        <v>279800</v>
      </c>
      <c r="S69" s="167">
        <f t="shared" si="12"/>
        <v>839400</v>
      </c>
      <c r="T69" s="147">
        <f t="shared" si="6"/>
        <v>2518200</v>
      </c>
      <c r="V69" s="137">
        <v>2798000</v>
      </c>
    </row>
    <row r="70" spans="1:30" ht="33" customHeight="1" x14ac:dyDescent="0.25">
      <c r="A70" s="57">
        <v>56202</v>
      </c>
      <c r="B70" s="122" t="s">
        <v>79</v>
      </c>
      <c r="C70" s="212">
        <v>411000</v>
      </c>
      <c r="D70" s="213">
        <f t="shared" si="13"/>
        <v>24660</v>
      </c>
      <c r="E70" s="213">
        <f t="shared" si="14"/>
        <v>24660</v>
      </c>
      <c r="F70" s="213">
        <f t="shared" si="15"/>
        <v>24660</v>
      </c>
      <c r="G70" s="212">
        <f t="shared" si="16"/>
        <v>73980</v>
      </c>
      <c r="H70" s="212">
        <f t="shared" si="17"/>
        <v>28770.000000000004</v>
      </c>
      <c r="I70" s="212">
        <f t="shared" si="18"/>
        <v>36990</v>
      </c>
      <c r="J70" s="212">
        <f t="shared" si="19"/>
        <v>36990</v>
      </c>
      <c r="K70" s="212">
        <f t="shared" si="7"/>
        <v>102750</v>
      </c>
      <c r="L70" s="212">
        <f t="shared" si="20"/>
        <v>36990</v>
      </c>
      <c r="M70" s="212">
        <f t="shared" si="21"/>
        <v>36990</v>
      </c>
      <c r="N70" s="212">
        <f t="shared" si="22"/>
        <v>36990</v>
      </c>
      <c r="O70" s="212">
        <f t="shared" si="8"/>
        <v>110970</v>
      </c>
      <c r="P70" s="212">
        <f t="shared" si="9"/>
        <v>41100</v>
      </c>
      <c r="Q70" s="212">
        <f t="shared" si="10"/>
        <v>41100</v>
      </c>
      <c r="R70" s="212">
        <f t="shared" si="11"/>
        <v>41100</v>
      </c>
      <c r="S70" s="212">
        <f t="shared" si="12"/>
        <v>123300</v>
      </c>
      <c r="T70" s="147">
        <f t="shared" si="6"/>
        <v>369900</v>
      </c>
      <c r="V70" s="137">
        <v>411000</v>
      </c>
    </row>
    <row r="71" spans="1:30" s="140" customFormat="1" ht="33" customHeight="1" collapsed="1" x14ac:dyDescent="0.25">
      <c r="A71" s="57">
        <v>56206</v>
      </c>
      <c r="B71" s="126" t="s">
        <v>80</v>
      </c>
      <c r="C71" s="212">
        <v>7000</v>
      </c>
      <c r="D71" s="213">
        <f t="shared" si="13"/>
        <v>420</v>
      </c>
      <c r="E71" s="213">
        <f t="shared" si="14"/>
        <v>420</v>
      </c>
      <c r="F71" s="213">
        <f t="shared" si="15"/>
        <v>420</v>
      </c>
      <c r="G71" s="212">
        <f t="shared" si="16"/>
        <v>1260</v>
      </c>
      <c r="H71" s="212">
        <f t="shared" si="17"/>
        <v>490.00000000000006</v>
      </c>
      <c r="I71" s="212">
        <f t="shared" si="18"/>
        <v>630</v>
      </c>
      <c r="J71" s="212">
        <f t="shared" si="19"/>
        <v>630</v>
      </c>
      <c r="K71" s="212">
        <f t="shared" si="7"/>
        <v>1750</v>
      </c>
      <c r="L71" s="212">
        <f t="shared" si="20"/>
        <v>630</v>
      </c>
      <c r="M71" s="212">
        <f t="shared" si="21"/>
        <v>630</v>
      </c>
      <c r="N71" s="212">
        <f t="shared" si="22"/>
        <v>630</v>
      </c>
      <c r="O71" s="212">
        <f t="shared" si="8"/>
        <v>1890</v>
      </c>
      <c r="P71" s="212">
        <f t="shared" si="9"/>
        <v>700</v>
      </c>
      <c r="Q71" s="212">
        <f t="shared" si="10"/>
        <v>700</v>
      </c>
      <c r="R71" s="212">
        <f t="shared" si="11"/>
        <v>700</v>
      </c>
      <c r="S71" s="212">
        <f t="shared" si="12"/>
        <v>2100</v>
      </c>
      <c r="T71" s="147">
        <f t="shared" si="6"/>
        <v>6300</v>
      </c>
      <c r="U71" s="139"/>
      <c r="V71" s="137">
        <v>7000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6" t="s">
        <v>81</v>
      </c>
      <c r="C72" s="212">
        <v>69000</v>
      </c>
      <c r="D72" s="213">
        <f t="shared" si="13"/>
        <v>4140</v>
      </c>
      <c r="E72" s="213">
        <f t="shared" si="14"/>
        <v>4140</v>
      </c>
      <c r="F72" s="213">
        <f t="shared" si="15"/>
        <v>4140</v>
      </c>
      <c r="G72" s="212">
        <f t="shared" si="16"/>
        <v>12420</v>
      </c>
      <c r="H72" s="212">
        <f t="shared" si="17"/>
        <v>4830.0000000000009</v>
      </c>
      <c r="I72" s="212">
        <f t="shared" si="18"/>
        <v>6210</v>
      </c>
      <c r="J72" s="212">
        <f t="shared" si="19"/>
        <v>6210</v>
      </c>
      <c r="K72" s="212">
        <f t="shared" si="7"/>
        <v>17250</v>
      </c>
      <c r="L72" s="212">
        <f t="shared" si="20"/>
        <v>6210</v>
      </c>
      <c r="M72" s="212">
        <f t="shared" si="21"/>
        <v>6210</v>
      </c>
      <c r="N72" s="212">
        <f t="shared" si="22"/>
        <v>6210</v>
      </c>
      <c r="O72" s="212">
        <f t="shared" si="8"/>
        <v>18630</v>
      </c>
      <c r="P72" s="212">
        <f t="shared" si="9"/>
        <v>6900</v>
      </c>
      <c r="Q72" s="212">
        <f t="shared" si="10"/>
        <v>6900</v>
      </c>
      <c r="R72" s="212">
        <f t="shared" si="11"/>
        <v>6900</v>
      </c>
      <c r="S72" s="212">
        <f t="shared" si="12"/>
        <v>20700</v>
      </c>
      <c r="T72" s="147">
        <f t="shared" si="6"/>
        <v>62100</v>
      </c>
      <c r="U72" s="153"/>
      <c r="V72" s="137">
        <v>69000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122" t="s">
        <v>82</v>
      </c>
      <c r="C73" s="212">
        <v>400000</v>
      </c>
      <c r="D73" s="213">
        <f t="shared" si="13"/>
        <v>24000</v>
      </c>
      <c r="E73" s="213">
        <f t="shared" si="14"/>
        <v>24000</v>
      </c>
      <c r="F73" s="213">
        <f t="shared" si="15"/>
        <v>24000</v>
      </c>
      <c r="G73" s="212">
        <f t="shared" si="16"/>
        <v>72000</v>
      </c>
      <c r="H73" s="212">
        <f t="shared" si="17"/>
        <v>28000.000000000004</v>
      </c>
      <c r="I73" s="212">
        <f t="shared" si="18"/>
        <v>36000</v>
      </c>
      <c r="J73" s="212">
        <f t="shared" si="19"/>
        <v>36000</v>
      </c>
      <c r="K73" s="212">
        <f t="shared" si="7"/>
        <v>100000</v>
      </c>
      <c r="L73" s="212">
        <f t="shared" si="20"/>
        <v>36000</v>
      </c>
      <c r="M73" s="212">
        <f t="shared" si="21"/>
        <v>36000</v>
      </c>
      <c r="N73" s="212">
        <f t="shared" si="22"/>
        <v>36000</v>
      </c>
      <c r="O73" s="212">
        <f t="shared" si="8"/>
        <v>108000</v>
      </c>
      <c r="P73" s="212">
        <f t="shared" si="9"/>
        <v>40000</v>
      </c>
      <c r="Q73" s="212">
        <f t="shared" si="10"/>
        <v>40000</v>
      </c>
      <c r="R73" s="212">
        <f t="shared" si="11"/>
        <v>40000</v>
      </c>
      <c r="S73" s="212">
        <f t="shared" si="12"/>
        <v>120000</v>
      </c>
      <c r="T73" s="147">
        <f t="shared" si="6"/>
        <v>360000</v>
      </c>
      <c r="V73" s="137">
        <v>400000</v>
      </c>
    </row>
    <row r="74" spans="1:30" ht="33" customHeight="1" collapsed="1" x14ac:dyDescent="0.25">
      <c r="A74" s="56">
        <v>56218</v>
      </c>
      <c r="B74" s="122" t="s">
        <v>83</v>
      </c>
      <c r="C74" s="212">
        <v>1911000</v>
      </c>
      <c r="D74" s="213">
        <f t="shared" si="13"/>
        <v>114660</v>
      </c>
      <c r="E74" s="213">
        <f t="shared" si="14"/>
        <v>114660</v>
      </c>
      <c r="F74" s="213">
        <f t="shared" si="15"/>
        <v>114660</v>
      </c>
      <c r="G74" s="212">
        <f t="shared" si="16"/>
        <v>343980</v>
      </c>
      <c r="H74" s="212">
        <f t="shared" si="17"/>
        <v>133770</v>
      </c>
      <c r="I74" s="212">
        <f t="shared" si="18"/>
        <v>171990</v>
      </c>
      <c r="J74" s="212">
        <f t="shared" si="19"/>
        <v>171990</v>
      </c>
      <c r="K74" s="212">
        <f t="shared" si="7"/>
        <v>477750</v>
      </c>
      <c r="L74" s="212">
        <f t="shared" si="20"/>
        <v>171990</v>
      </c>
      <c r="M74" s="212">
        <f t="shared" si="21"/>
        <v>171990</v>
      </c>
      <c r="N74" s="212">
        <f t="shared" si="22"/>
        <v>171990</v>
      </c>
      <c r="O74" s="212">
        <f t="shared" si="8"/>
        <v>515970</v>
      </c>
      <c r="P74" s="212">
        <f t="shared" si="9"/>
        <v>191100</v>
      </c>
      <c r="Q74" s="212">
        <f t="shared" si="10"/>
        <v>191100</v>
      </c>
      <c r="R74" s="212">
        <f t="shared" si="11"/>
        <v>191100</v>
      </c>
      <c r="S74" s="212">
        <f t="shared" si="12"/>
        <v>573300</v>
      </c>
      <c r="T74" s="147">
        <f t="shared" si="6"/>
        <v>1719900</v>
      </c>
      <c r="V74" s="137">
        <v>1911000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308200</v>
      </c>
      <c r="D75" s="167">
        <f t="shared" si="13"/>
        <v>18492</v>
      </c>
      <c r="E75" s="167">
        <f t="shared" si="14"/>
        <v>18492</v>
      </c>
      <c r="F75" s="167">
        <f t="shared" si="15"/>
        <v>18492</v>
      </c>
      <c r="G75" s="167">
        <f t="shared" si="16"/>
        <v>55476</v>
      </c>
      <c r="H75" s="167">
        <f t="shared" si="17"/>
        <v>21574.000000000004</v>
      </c>
      <c r="I75" s="167">
        <f t="shared" si="18"/>
        <v>27738</v>
      </c>
      <c r="J75" s="167">
        <f t="shared" si="19"/>
        <v>27738</v>
      </c>
      <c r="K75" s="167">
        <f t="shared" si="7"/>
        <v>77050</v>
      </c>
      <c r="L75" s="167">
        <f t="shared" si="20"/>
        <v>27738</v>
      </c>
      <c r="M75" s="167">
        <f t="shared" si="21"/>
        <v>27738</v>
      </c>
      <c r="N75" s="167">
        <f t="shared" si="22"/>
        <v>27738</v>
      </c>
      <c r="O75" s="167">
        <f t="shared" si="8"/>
        <v>83214</v>
      </c>
      <c r="P75" s="167">
        <f t="shared" si="9"/>
        <v>30820</v>
      </c>
      <c r="Q75" s="167">
        <f t="shared" si="10"/>
        <v>30820</v>
      </c>
      <c r="R75" s="167">
        <f t="shared" si="11"/>
        <v>30820</v>
      </c>
      <c r="S75" s="167">
        <f t="shared" si="12"/>
        <v>92460</v>
      </c>
      <c r="T75" s="147">
        <f t="shared" si="6"/>
        <v>277380</v>
      </c>
      <c r="V75" s="137">
        <v>288200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210000</v>
      </c>
      <c r="D76" s="212">
        <f t="shared" si="13"/>
        <v>12600</v>
      </c>
      <c r="E76" s="212">
        <f t="shared" si="14"/>
        <v>12600</v>
      </c>
      <c r="F76" s="212">
        <f t="shared" si="15"/>
        <v>12600</v>
      </c>
      <c r="G76" s="212">
        <f t="shared" si="16"/>
        <v>37800</v>
      </c>
      <c r="H76" s="212">
        <f t="shared" si="17"/>
        <v>14700.000000000002</v>
      </c>
      <c r="I76" s="212">
        <f t="shared" si="18"/>
        <v>18900</v>
      </c>
      <c r="J76" s="212">
        <f t="shared" si="19"/>
        <v>18900</v>
      </c>
      <c r="K76" s="212">
        <f t="shared" si="7"/>
        <v>52500</v>
      </c>
      <c r="L76" s="212">
        <f t="shared" si="20"/>
        <v>18900</v>
      </c>
      <c r="M76" s="212">
        <f t="shared" si="21"/>
        <v>18900</v>
      </c>
      <c r="N76" s="212">
        <f t="shared" si="22"/>
        <v>18900</v>
      </c>
      <c r="O76" s="212">
        <f t="shared" si="8"/>
        <v>56700</v>
      </c>
      <c r="P76" s="212">
        <f t="shared" si="9"/>
        <v>21000</v>
      </c>
      <c r="Q76" s="212">
        <f t="shared" si="10"/>
        <v>21000</v>
      </c>
      <c r="R76" s="212">
        <f t="shared" si="11"/>
        <v>21000</v>
      </c>
      <c r="S76" s="212">
        <f t="shared" si="12"/>
        <v>63000</v>
      </c>
      <c r="T76" s="147">
        <f t="shared" si="6"/>
        <v>189000</v>
      </c>
      <c r="U76" s="139"/>
      <c r="V76" s="137">
        <v>210000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6200</v>
      </c>
      <c r="D77" s="212">
        <f t="shared" si="13"/>
        <v>372</v>
      </c>
      <c r="E77" s="212">
        <f t="shared" si="14"/>
        <v>372</v>
      </c>
      <c r="F77" s="212">
        <f t="shared" si="15"/>
        <v>372</v>
      </c>
      <c r="G77" s="212">
        <f t="shared" si="16"/>
        <v>1116</v>
      </c>
      <c r="H77" s="212">
        <f t="shared" si="17"/>
        <v>434.00000000000006</v>
      </c>
      <c r="I77" s="212">
        <f t="shared" si="18"/>
        <v>558</v>
      </c>
      <c r="J77" s="212">
        <f t="shared" si="19"/>
        <v>558</v>
      </c>
      <c r="K77" s="212">
        <f t="shared" si="7"/>
        <v>1550</v>
      </c>
      <c r="L77" s="212">
        <f t="shared" si="20"/>
        <v>558</v>
      </c>
      <c r="M77" s="212">
        <f t="shared" si="21"/>
        <v>558</v>
      </c>
      <c r="N77" s="212">
        <f t="shared" si="22"/>
        <v>558</v>
      </c>
      <c r="O77" s="212">
        <f t="shared" si="8"/>
        <v>1674</v>
      </c>
      <c r="P77" s="212">
        <f t="shared" si="9"/>
        <v>620</v>
      </c>
      <c r="Q77" s="212">
        <f t="shared" si="10"/>
        <v>620</v>
      </c>
      <c r="R77" s="212">
        <f t="shared" si="11"/>
        <v>620</v>
      </c>
      <c r="S77" s="212">
        <f t="shared" si="12"/>
        <v>1860</v>
      </c>
      <c r="T77" s="147">
        <f t="shared" si="6"/>
        <v>5580</v>
      </c>
      <c r="U77" s="139"/>
      <c r="V77" s="137">
        <v>6200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92000</v>
      </c>
      <c r="D78" s="212">
        <f t="shared" si="13"/>
        <v>5520</v>
      </c>
      <c r="E78" s="212">
        <f t="shared" si="14"/>
        <v>5520</v>
      </c>
      <c r="F78" s="212">
        <f t="shared" si="15"/>
        <v>5520</v>
      </c>
      <c r="G78" s="212">
        <f t="shared" si="16"/>
        <v>16560</v>
      </c>
      <c r="H78" s="212">
        <f t="shared" si="17"/>
        <v>6440.0000000000009</v>
      </c>
      <c r="I78" s="212">
        <f t="shared" si="18"/>
        <v>8280</v>
      </c>
      <c r="J78" s="212">
        <f t="shared" si="19"/>
        <v>8280</v>
      </c>
      <c r="K78" s="212">
        <f t="shared" si="7"/>
        <v>23000</v>
      </c>
      <c r="L78" s="212">
        <f t="shared" si="20"/>
        <v>8280</v>
      </c>
      <c r="M78" s="212">
        <f t="shared" si="21"/>
        <v>8280</v>
      </c>
      <c r="N78" s="212">
        <f t="shared" si="22"/>
        <v>8280</v>
      </c>
      <c r="O78" s="212">
        <f t="shared" si="8"/>
        <v>24840</v>
      </c>
      <c r="P78" s="212">
        <f t="shared" si="9"/>
        <v>9200</v>
      </c>
      <c r="Q78" s="212">
        <f t="shared" si="10"/>
        <v>9200</v>
      </c>
      <c r="R78" s="212">
        <f t="shared" si="11"/>
        <v>9200</v>
      </c>
      <c r="S78" s="212">
        <f t="shared" si="12"/>
        <v>27600</v>
      </c>
      <c r="T78" s="147">
        <f t="shared" si="6"/>
        <v>82800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385000</v>
      </c>
      <c r="D79" s="167">
        <f t="shared" si="13"/>
        <v>23100</v>
      </c>
      <c r="E79" s="167">
        <f t="shared" si="14"/>
        <v>23100</v>
      </c>
      <c r="F79" s="167">
        <f t="shared" si="15"/>
        <v>23100</v>
      </c>
      <c r="G79" s="167">
        <f t="shared" si="16"/>
        <v>69300</v>
      </c>
      <c r="H79" s="167">
        <f t="shared" si="17"/>
        <v>26950.000000000004</v>
      </c>
      <c r="I79" s="167">
        <f t="shared" si="18"/>
        <v>34650</v>
      </c>
      <c r="J79" s="167">
        <f t="shared" si="19"/>
        <v>34650</v>
      </c>
      <c r="K79" s="167">
        <f t="shared" si="7"/>
        <v>96250</v>
      </c>
      <c r="L79" s="167">
        <f t="shared" si="20"/>
        <v>34650</v>
      </c>
      <c r="M79" s="167">
        <f t="shared" si="21"/>
        <v>34650</v>
      </c>
      <c r="N79" s="167">
        <f t="shared" si="22"/>
        <v>34650</v>
      </c>
      <c r="O79" s="167">
        <f t="shared" si="8"/>
        <v>103950</v>
      </c>
      <c r="P79" s="167">
        <f t="shared" si="9"/>
        <v>38500</v>
      </c>
      <c r="Q79" s="167">
        <f t="shared" si="10"/>
        <v>38500</v>
      </c>
      <c r="R79" s="167">
        <f t="shared" si="11"/>
        <v>38500</v>
      </c>
      <c r="S79" s="167">
        <f t="shared" si="12"/>
        <v>115500</v>
      </c>
      <c r="T79" s="147">
        <f t="shared" ref="T79:T99" si="23">D79+E79+F79+H79+I79+J79+L79+M79+N79+P79+Q79</f>
        <v>346500</v>
      </c>
      <c r="V79" s="137">
        <v>385000</v>
      </c>
    </row>
    <row r="80" spans="1:30" ht="33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6">
        <v>56406</v>
      </c>
      <c r="B81" s="132" t="s">
        <v>111</v>
      </c>
      <c r="C81" s="212">
        <v>217000</v>
      </c>
      <c r="D81" s="213">
        <f t="shared" si="13"/>
        <v>13020</v>
      </c>
      <c r="E81" s="213">
        <f t="shared" si="14"/>
        <v>13020</v>
      </c>
      <c r="F81" s="213">
        <f t="shared" si="15"/>
        <v>13020</v>
      </c>
      <c r="G81" s="212">
        <f t="shared" si="16"/>
        <v>39060</v>
      </c>
      <c r="H81" s="212">
        <f t="shared" si="17"/>
        <v>15190.000000000002</v>
      </c>
      <c r="I81" s="212">
        <f t="shared" si="18"/>
        <v>19530</v>
      </c>
      <c r="J81" s="212">
        <f t="shared" si="19"/>
        <v>19530</v>
      </c>
      <c r="K81" s="212">
        <f t="shared" si="7"/>
        <v>54250</v>
      </c>
      <c r="L81" s="212">
        <f t="shared" si="20"/>
        <v>19530</v>
      </c>
      <c r="M81" s="212">
        <f t="shared" si="21"/>
        <v>19530</v>
      </c>
      <c r="N81" s="212">
        <f t="shared" si="22"/>
        <v>19530</v>
      </c>
      <c r="O81" s="212">
        <f t="shared" si="8"/>
        <v>58590</v>
      </c>
      <c r="P81" s="212">
        <f t="shared" si="9"/>
        <v>21700</v>
      </c>
      <c r="Q81" s="212">
        <f t="shared" si="10"/>
        <v>21700</v>
      </c>
      <c r="R81" s="212">
        <f t="shared" si="11"/>
        <v>21700</v>
      </c>
      <c r="S81" s="212">
        <f t="shared" si="12"/>
        <v>65100</v>
      </c>
      <c r="T81" s="147">
        <f t="shared" si="23"/>
        <v>195300</v>
      </c>
      <c r="V81" s="137">
        <v>217000</v>
      </c>
    </row>
    <row r="82" spans="1:30" ht="33" customHeight="1" collapsed="1" x14ac:dyDescent="0.25">
      <c r="A82" s="57" t="s">
        <v>100</v>
      </c>
      <c r="B82" s="122" t="s">
        <v>114</v>
      </c>
      <c r="C82" s="212">
        <v>100000</v>
      </c>
      <c r="D82" s="213">
        <f t="shared" si="13"/>
        <v>6000</v>
      </c>
      <c r="E82" s="213">
        <f t="shared" si="14"/>
        <v>6000</v>
      </c>
      <c r="F82" s="213">
        <f t="shared" si="15"/>
        <v>6000</v>
      </c>
      <c r="G82" s="212">
        <f t="shared" si="16"/>
        <v>18000</v>
      </c>
      <c r="H82" s="212">
        <f t="shared" si="17"/>
        <v>7000.0000000000009</v>
      </c>
      <c r="I82" s="212">
        <f t="shared" si="18"/>
        <v>9000</v>
      </c>
      <c r="J82" s="212">
        <f t="shared" si="19"/>
        <v>9000</v>
      </c>
      <c r="K82" s="212">
        <f t="shared" ref="K82:K99" si="24">SUM(H82:J82)</f>
        <v>25000</v>
      </c>
      <c r="L82" s="212">
        <f t="shared" si="20"/>
        <v>9000</v>
      </c>
      <c r="M82" s="212">
        <f t="shared" si="21"/>
        <v>9000</v>
      </c>
      <c r="N82" s="212">
        <f t="shared" si="22"/>
        <v>9000</v>
      </c>
      <c r="O82" s="212">
        <f t="shared" ref="O82:O99" si="25">SUM(L82:N82)</f>
        <v>27000</v>
      </c>
      <c r="P82" s="212">
        <f t="shared" ref="P82:P99" si="26">C82*0.1</f>
        <v>10000</v>
      </c>
      <c r="Q82" s="212">
        <f t="shared" ref="Q82:Q99" si="27">C82*0.1</f>
        <v>10000</v>
      </c>
      <c r="R82" s="212">
        <f t="shared" ref="R82:R99" si="28">C82*0.1</f>
        <v>10000</v>
      </c>
      <c r="S82" s="212">
        <f t="shared" ref="S82:S99" si="29">SUM(P82:R82)</f>
        <v>30000</v>
      </c>
      <c r="T82" s="147">
        <f t="shared" si="23"/>
        <v>90000</v>
      </c>
      <c r="V82" s="137">
        <v>100000</v>
      </c>
    </row>
    <row r="83" spans="1:30" s="140" customFormat="1" ht="33" customHeight="1" collapsed="1" x14ac:dyDescent="0.25">
      <c r="A83" s="55">
        <v>56418</v>
      </c>
      <c r="B83" s="122" t="s">
        <v>113</v>
      </c>
      <c r="C83" s="212">
        <v>18000</v>
      </c>
      <c r="D83" s="213">
        <f t="shared" ref="D83:D99" si="30">C83*0.06</f>
        <v>1080</v>
      </c>
      <c r="E83" s="213">
        <f t="shared" ref="E83:E99" si="31">C83*0.06</f>
        <v>1080</v>
      </c>
      <c r="F83" s="213">
        <f t="shared" ref="F83:F99" si="32">C83*0.06</f>
        <v>1080</v>
      </c>
      <c r="G83" s="212">
        <f t="shared" ref="G83:G99" si="33">SUM(D83:F83)</f>
        <v>3240</v>
      </c>
      <c r="H83" s="212">
        <f t="shared" ref="H83:H99" si="34">C83*0.07</f>
        <v>1260.0000000000002</v>
      </c>
      <c r="I83" s="212">
        <f t="shared" ref="I83:I99" si="35">C83*0.09</f>
        <v>1620</v>
      </c>
      <c r="J83" s="212">
        <f t="shared" ref="J83:J99" si="36">C83*0.09</f>
        <v>1620</v>
      </c>
      <c r="K83" s="212">
        <f t="shared" si="24"/>
        <v>4500</v>
      </c>
      <c r="L83" s="212">
        <f t="shared" ref="L83:L99" si="37">C83*0.09</f>
        <v>1620</v>
      </c>
      <c r="M83" s="212">
        <f t="shared" ref="M83:M99" si="38">C83*0.09</f>
        <v>1620</v>
      </c>
      <c r="N83" s="212">
        <f t="shared" ref="N83:N99" si="39">C83*0.09</f>
        <v>1620</v>
      </c>
      <c r="O83" s="212">
        <f t="shared" si="25"/>
        <v>4860</v>
      </c>
      <c r="P83" s="212">
        <f t="shared" si="26"/>
        <v>1800</v>
      </c>
      <c r="Q83" s="212">
        <f t="shared" si="27"/>
        <v>1800</v>
      </c>
      <c r="R83" s="212">
        <f t="shared" si="28"/>
        <v>1800</v>
      </c>
      <c r="S83" s="212">
        <f t="shared" si="29"/>
        <v>5400</v>
      </c>
      <c r="T83" s="147">
        <f t="shared" si="23"/>
        <v>16200</v>
      </c>
      <c r="U83" s="139"/>
      <c r="V83" s="137">
        <v>18000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425500</v>
      </c>
      <c r="D84" s="167">
        <f t="shared" si="30"/>
        <v>25530</v>
      </c>
      <c r="E84" s="167">
        <f t="shared" si="31"/>
        <v>25530</v>
      </c>
      <c r="F84" s="167">
        <f t="shared" si="32"/>
        <v>25530</v>
      </c>
      <c r="G84" s="167">
        <f t="shared" si="33"/>
        <v>76590</v>
      </c>
      <c r="H84" s="167">
        <f t="shared" si="34"/>
        <v>29785.000000000004</v>
      </c>
      <c r="I84" s="167">
        <f t="shared" si="35"/>
        <v>38295</v>
      </c>
      <c r="J84" s="167">
        <f t="shared" si="36"/>
        <v>38295</v>
      </c>
      <c r="K84" s="167">
        <f t="shared" si="24"/>
        <v>106375</v>
      </c>
      <c r="L84" s="167">
        <f t="shared" si="37"/>
        <v>38295</v>
      </c>
      <c r="M84" s="167">
        <f t="shared" si="38"/>
        <v>38295</v>
      </c>
      <c r="N84" s="167">
        <f t="shared" si="39"/>
        <v>38295</v>
      </c>
      <c r="O84" s="167">
        <f t="shared" si="25"/>
        <v>114885</v>
      </c>
      <c r="P84" s="167">
        <f t="shared" si="26"/>
        <v>42550</v>
      </c>
      <c r="Q84" s="167">
        <f t="shared" si="27"/>
        <v>42550</v>
      </c>
      <c r="R84" s="167">
        <f t="shared" si="28"/>
        <v>42550</v>
      </c>
      <c r="S84" s="167">
        <f t="shared" si="29"/>
        <v>127650</v>
      </c>
      <c r="T84" s="147">
        <f t="shared" si="23"/>
        <v>382950</v>
      </c>
      <c r="V84" s="137">
        <v>650500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335000</v>
      </c>
      <c r="D86" s="212">
        <f t="shared" si="30"/>
        <v>20100</v>
      </c>
      <c r="E86" s="212">
        <f t="shared" si="31"/>
        <v>20100</v>
      </c>
      <c r="F86" s="212">
        <f t="shared" si="32"/>
        <v>20100</v>
      </c>
      <c r="G86" s="212">
        <f t="shared" si="33"/>
        <v>60300</v>
      </c>
      <c r="H86" s="212">
        <f t="shared" si="34"/>
        <v>23450.000000000004</v>
      </c>
      <c r="I86" s="212">
        <f t="shared" si="35"/>
        <v>30150</v>
      </c>
      <c r="J86" s="212">
        <f t="shared" si="36"/>
        <v>30150</v>
      </c>
      <c r="K86" s="212">
        <f t="shared" si="24"/>
        <v>83750</v>
      </c>
      <c r="L86" s="212">
        <f t="shared" si="37"/>
        <v>30150</v>
      </c>
      <c r="M86" s="212">
        <f t="shared" si="38"/>
        <v>30150</v>
      </c>
      <c r="N86" s="212">
        <f t="shared" si="39"/>
        <v>30150</v>
      </c>
      <c r="O86" s="212">
        <f t="shared" si="25"/>
        <v>90450</v>
      </c>
      <c r="P86" s="212">
        <f t="shared" si="26"/>
        <v>33500</v>
      </c>
      <c r="Q86" s="212">
        <f t="shared" si="27"/>
        <v>33500</v>
      </c>
      <c r="R86" s="212">
        <f t="shared" si="28"/>
        <v>33500</v>
      </c>
      <c r="S86" s="212">
        <f t="shared" si="29"/>
        <v>100500</v>
      </c>
      <c r="T86" s="147">
        <f t="shared" si="23"/>
        <v>301500</v>
      </c>
      <c r="U86" s="139"/>
      <c r="V86" s="137">
        <v>335000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1925751</v>
      </c>
      <c r="D88" s="118">
        <f t="shared" si="30"/>
        <v>115545.06</v>
      </c>
      <c r="E88" s="118">
        <f t="shared" si="31"/>
        <v>115545.06</v>
      </c>
      <c r="F88" s="118">
        <f t="shared" si="32"/>
        <v>115545.06</v>
      </c>
      <c r="G88" s="118">
        <f t="shared" si="33"/>
        <v>346635.18</v>
      </c>
      <c r="H88" s="118">
        <f t="shared" si="34"/>
        <v>134802.57</v>
      </c>
      <c r="I88" s="118">
        <f t="shared" si="35"/>
        <v>173317.59</v>
      </c>
      <c r="J88" s="118">
        <f t="shared" si="36"/>
        <v>173317.59</v>
      </c>
      <c r="K88" s="118">
        <f t="shared" si="24"/>
        <v>481437.75</v>
      </c>
      <c r="L88" s="118">
        <f t="shared" si="37"/>
        <v>173317.59</v>
      </c>
      <c r="M88" s="118">
        <f t="shared" si="38"/>
        <v>173317.59</v>
      </c>
      <c r="N88" s="118">
        <f t="shared" si="39"/>
        <v>173317.59</v>
      </c>
      <c r="O88" s="118">
        <f t="shared" si="25"/>
        <v>519952.77</v>
      </c>
      <c r="P88" s="118">
        <f t="shared" si="26"/>
        <v>192575.1</v>
      </c>
      <c r="Q88" s="118">
        <f t="shared" si="27"/>
        <v>192575.1</v>
      </c>
      <c r="R88" s="118">
        <f t="shared" si="28"/>
        <v>192575.1</v>
      </c>
      <c r="S88" s="118">
        <f t="shared" si="29"/>
        <v>577725.30000000005</v>
      </c>
      <c r="T88" s="147">
        <f t="shared" si="23"/>
        <v>1733175.9000000001</v>
      </c>
      <c r="V88" s="137">
        <v>1925751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521637</v>
      </c>
      <c r="D89" s="167">
        <f t="shared" si="30"/>
        <v>31298.219999999998</v>
      </c>
      <c r="E89" s="167">
        <f t="shared" si="31"/>
        <v>31298.219999999998</v>
      </c>
      <c r="F89" s="167">
        <f t="shared" si="32"/>
        <v>31298.219999999998</v>
      </c>
      <c r="G89" s="167">
        <f t="shared" si="33"/>
        <v>93894.659999999989</v>
      </c>
      <c r="H89" s="167">
        <f t="shared" si="34"/>
        <v>36514.590000000004</v>
      </c>
      <c r="I89" s="167">
        <f t="shared" si="35"/>
        <v>46947.33</v>
      </c>
      <c r="J89" s="167">
        <f t="shared" si="36"/>
        <v>46947.33</v>
      </c>
      <c r="K89" s="167">
        <f t="shared" si="24"/>
        <v>130409.25000000001</v>
      </c>
      <c r="L89" s="167">
        <f t="shared" si="37"/>
        <v>46947.33</v>
      </c>
      <c r="M89" s="167">
        <f t="shared" si="38"/>
        <v>46947.33</v>
      </c>
      <c r="N89" s="167">
        <f t="shared" si="39"/>
        <v>46947.33</v>
      </c>
      <c r="O89" s="167">
        <f t="shared" si="25"/>
        <v>140841.99</v>
      </c>
      <c r="P89" s="167">
        <f t="shared" si="26"/>
        <v>52163.700000000004</v>
      </c>
      <c r="Q89" s="167">
        <f t="shared" si="27"/>
        <v>52163.700000000004</v>
      </c>
      <c r="R89" s="167">
        <f t="shared" si="28"/>
        <v>52163.700000000004</v>
      </c>
      <c r="S89" s="167">
        <f t="shared" si="29"/>
        <v>156491.1</v>
      </c>
      <c r="T89" s="147">
        <f t="shared" si="23"/>
        <v>469473.3000000001</v>
      </c>
      <c r="V89" s="137">
        <v>521637</v>
      </c>
    </row>
    <row r="90" spans="1:30" ht="33" customHeight="1" x14ac:dyDescent="0.25">
      <c r="A90" s="41" t="s">
        <v>28</v>
      </c>
      <c r="B90" s="125" t="s">
        <v>115</v>
      </c>
      <c r="C90" s="212">
        <v>276000</v>
      </c>
      <c r="D90" s="212">
        <f t="shared" si="30"/>
        <v>16560</v>
      </c>
      <c r="E90" s="212">
        <f t="shared" si="31"/>
        <v>16560</v>
      </c>
      <c r="F90" s="212">
        <f t="shared" si="32"/>
        <v>16560</v>
      </c>
      <c r="G90" s="212">
        <f t="shared" si="33"/>
        <v>49680</v>
      </c>
      <c r="H90" s="212">
        <f t="shared" si="34"/>
        <v>19320.000000000004</v>
      </c>
      <c r="I90" s="212">
        <f t="shared" si="35"/>
        <v>24840</v>
      </c>
      <c r="J90" s="212">
        <f t="shared" si="36"/>
        <v>24840</v>
      </c>
      <c r="K90" s="212">
        <f t="shared" si="24"/>
        <v>69000</v>
      </c>
      <c r="L90" s="212">
        <f t="shared" si="37"/>
        <v>24840</v>
      </c>
      <c r="M90" s="212">
        <f t="shared" si="38"/>
        <v>24840</v>
      </c>
      <c r="N90" s="212">
        <f t="shared" si="39"/>
        <v>24840</v>
      </c>
      <c r="O90" s="212">
        <f t="shared" si="25"/>
        <v>74520</v>
      </c>
      <c r="P90" s="212">
        <f t="shared" si="26"/>
        <v>27600</v>
      </c>
      <c r="Q90" s="212">
        <f t="shared" si="27"/>
        <v>27600</v>
      </c>
      <c r="R90" s="212">
        <f t="shared" si="28"/>
        <v>27600</v>
      </c>
      <c r="S90" s="212">
        <f t="shared" si="29"/>
        <v>82800</v>
      </c>
      <c r="T90" s="147">
        <f t="shared" si="23"/>
        <v>248400</v>
      </c>
      <c r="V90" s="137">
        <v>276000</v>
      </c>
    </row>
    <row r="91" spans="1:30" ht="33" customHeight="1" x14ac:dyDescent="0.25">
      <c r="A91" s="54">
        <v>56710</v>
      </c>
      <c r="B91" s="125" t="s">
        <v>92</v>
      </c>
      <c r="C91" s="212">
        <v>89000</v>
      </c>
      <c r="D91" s="212">
        <f t="shared" si="30"/>
        <v>5340</v>
      </c>
      <c r="E91" s="212">
        <f t="shared" si="31"/>
        <v>5340</v>
      </c>
      <c r="F91" s="212">
        <f t="shared" si="32"/>
        <v>5340</v>
      </c>
      <c r="G91" s="212">
        <f t="shared" si="33"/>
        <v>16020</v>
      </c>
      <c r="H91" s="212">
        <f t="shared" si="34"/>
        <v>6230.0000000000009</v>
      </c>
      <c r="I91" s="212">
        <f t="shared" si="35"/>
        <v>8010</v>
      </c>
      <c r="J91" s="212">
        <f t="shared" si="36"/>
        <v>8010</v>
      </c>
      <c r="K91" s="212">
        <f t="shared" si="24"/>
        <v>22250</v>
      </c>
      <c r="L91" s="212">
        <f t="shared" si="37"/>
        <v>8010</v>
      </c>
      <c r="M91" s="212">
        <f t="shared" si="38"/>
        <v>8010</v>
      </c>
      <c r="N91" s="212">
        <f t="shared" si="39"/>
        <v>8010</v>
      </c>
      <c r="O91" s="212">
        <f t="shared" si="25"/>
        <v>24030</v>
      </c>
      <c r="P91" s="212">
        <f t="shared" si="26"/>
        <v>8900</v>
      </c>
      <c r="Q91" s="212">
        <f t="shared" si="27"/>
        <v>8900</v>
      </c>
      <c r="R91" s="212">
        <f t="shared" si="28"/>
        <v>8900</v>
      </c>
      <c r="S91" s="212">
        <f t="shared" si="29"/>
        <v>26700</v>
      </c>
      <c r="T91" s="147">
        <f t="shared" si="23"/>
        <v>80100</v>
      </c>
      <c r="V91" s="137">
        <v>89000</v>
      </c>
    </row>
    <row r="92" spans="1:30" ht="33" customHeight="1" x14ac:dyDescent="0.25">
      <c r="A92" s="41">
        <v>56714</v>
      </c>
      <c r="B92" s="122" t="s">
        <v>107</v>
      </c>
      <c r="C92" s="212">
        <v>150935</v>
      </c>
      <c r="D92" s="213">
        <f t="shared" si="30"/>
        <v>9056.1</v>
      </c>
      <c r="E92" s="213">
        <f t="shared" si="31"/>
        <v>9056.1</v>
      </c>
      <c r="F92" s="213">
        <f t="shared" si="32"/>
        <v>9056.1</v>
      </c>
      <c r="G92" s="212">
        <f t="shared" si="33"/>
        <v>27168.300000000003</v>
      </c>
      <c r="H92" s="212">
        <f t="shared" si="34"/>
        <v>10565.45</v>
      </c>
      <c r="I92" s="212">
        <f t="shared" si="35"/>
        <v>13584.15</v>
      </c>
      <c r="J92" s="212">
        <f t="shared" si="36"/>
        <v>13584.15</v>
      </c>
      <c r="K92" s="212">
        <f t="shared" si="24"/>
        <v>37733.75</v>
      </c>
      <c r="L92" s="212">
        <f t="shared" si="37"/>
        <v>13584.15</v>
      </c>
      <c r="M92" s="212">
        <f t="shared" si="38"/>
        <v>13584.15</v>
      </c>
      <c r="N92" s="212">
        <f t="shared" si="39"/>
        <v>13584.15</v>
      </c>
      <c r="O92" s="212">
        <f t="shared" si="25"/>
        <v>40752.449999999997</v>
      </c>
      <c r="P92" s="212">
        <f t="shared" si="26"/>
        <v>15093.5</v>
      </c>
      <c r="Q92" s="212">
        <f t="shared" si="27"/>
        <v>15093.5</v>
      </c>
      <c r="R92" s="212">
        <f t="shared" si="28"/>
        <v>15093.5</v>
      </c>
      <c r="S92" s="212">
        <f t="shared" si="29"/>
        <v>45280.5</v>
      </c>
      <c r="T92" s="147">
        <f t="shared" si="23"/>
        <v>135841.5</v>
      </c>
      <c r="V92" s="137">
        <v>150935</v>
      </c>
    </row>
    <row r="93" spans="1:30" ht="33" customHeight="1" collapsed="1" x14ac:dyDescent="0.25">
      <c r="A93" s="55" t="s">
        <v>5</v>
      </c>
      <c r="B93" s="124" t="s">
        <v>108</v>
      </c>
      <c r="C93" s="212">
        <v>5702</v>
      </c>
      <c r="D93" s="213">
        <f t="shared" si="30"/>
        <v>342.12</v>
      </c>
      <c r="E93" s="213">
        <f t="shared" si="31"/>
        <v>342.12</v>
      </c>
      <c r="F93" s="213">
        <f t="shared" si="32"/>
        <v>342.12</v>
      </c>
      <c r="G93" s="212">
        <f t="shared" si="33"/>
        <v>1026.3600000000001</v>
      </c>
      <c r="H93" s="212">
        <f t="shared" si="34"/>
        <v>399.14000000000004</v>
      </c>
      <c r="I93" s="212">
        <f t="shared" si="35"/>
        <v>513.17999999999995</v>
      </c>
      <c r="J93" s="212">
        <f t="shared" si="36"/>
        <v>513.17999999999995</v>
      </c>
      <c r="K93" s="212">
        <f t="shared" si="24"/>
        <v>1425.5</v>
      </c>
      <c r="L93" s="212">
        <f t="shared" si="37"/>
        <v>513.17999999999995</v>
      </c>
      <c r="M93" s="212">
        <f t="shared" si="38"/>
        <v>513.17999999999995</v>
      </c>
      <c r="N93" s="212">
        <f t="shared" si="39"/>
        <v>513.17999999999995</v>
      </c>
      <c r="O93" s="212">
        <f t="shared" si="25"/>
        <v>1539.54</v>
      </c>
      <c r="P93" s="212">
        <f t="shared" si="26"/>
        <v>570.20000000000005</v>
      </c>
      <c r="Q93" s="212">
        <f t="shared" si="27"/>
        <v>570.20000000000005</v>
      </c>
      <c r="R93" s="212">
        <f t="shared" si="28"/>
        <v>570.20000000000005</v>
      </c>
      <c r="S93" s="212">
        <f t="shared" si="29"/>
        <v>1710.6000000000001</v>
      </c>
      <c r="T93" s="147">
        <f t="shared" si="23"/>
        <v>5131.7999999999993</v>
      </c>
      <c r="V93" s="137">
        <v>5702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11746639</v>
      </c>
      <c r="D94" s="167">
        <f t="shared" si="30"/>
        <v>704798.34</v>
      </c>
      <c r="E94" s="167">
        <f t="shared" si="31"/>
        <v>704798.34</v>
      </c>
      <c r="F94" s="167">
        <f t="shared" si="32"/>
        <v>704798.34</v>
      </c>
      <c r="G94" s="167">
        <f t="shared" si="33"/>
        <v>2114395.02</v>
      </c>
      <c r="H94" s="167">
        <f t="shared" si="34"/>
        <v>822264.7300000001</v>
      </c>
      <c r="I94" s="167">
        <f t="shared" si="35"/>
        <v>1057197.51</v>
      </c>
      <c r="J94" s="167">
        <f t="shared" si="36"/>
        <v>1057197.51</v>
      </c>
      <c r="K94" s="167">
        <f t="shared" si="24"/>
        <v>2936659.75</v>
      </c>
      <c r="L94" s="167">
        <f t="shared" si="37"/>
        <v>1057197.51</v>
      </c>
      <c r="M94" s="167">
        <f t="shared" si="38"/>
        <v>1057197.51</v>
      </c>
      <c r="N94" s="167">
        <f t="shared" si="39"/>
        <v>1057197.51</v>
      </c>
      <c r="O94" s="167">
        <f t="shared" si="25"/>
        <v>3171592.5300000003</v>
      </c>
      <c r="P94" s="167">
        <f t="shared" si="26"/>
        <v>1174663.9000000001</v>
      </c>
      <c r="Q94" s="167">
        <f t="shared" si="27"/>
        <v>1174663.9000000001</v>
      </c>
      <c r="R94" s="167">
        <f t="shared" si="28"/>
        <v>1174663.9000000001</v>
      </c>
      <c r="S94" s="167">
        <f t="shared" si="29"/>
        <v>3523991.7</v>
      </c>
      <c r="T94" s="147">
        <f t="shared" si="23"/>
        <v>10571975.1</v>
      </c>
      <c r="V94" s="137">
        <v>11746639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11735239</v>
      </c>
      <c r="D95" s="212">
        <f t="shared" si="30"/>
        <v>704114.34</v>
      </c>
      <c r="E95" s="212">
        <f t="shared" si="31"/>
        <v>704114.34</v>
      </c>
      <c r="F95" s="212">
        <f t="shared" si="32"/>
        <v>704114.34</v>
      </c>
      <c r="G95" s="212">
        <f t="shared" si="33"/>
        <v>2112343.02</v>
      </c>
      <c r="H95" s="212">
        <f t="shared" si="34"/>
        <v>821466.7300000001</v>
      </c>
      <c r="I95" s="212">
        <f t="shared" si="35"/>
        <v>1056171.51</v>
      </c>
      <c r="J95" s="212">
        <f t="shared" si="36"/>
        <v>1056171.51</v>
      </c>
      <c r="K95" s="212">
        <f t="shared" si="24"/>
        <v>2933809.75</v>
      </c>
      <c r="L95" s="212">
        <f t="shared" si="37"/>
        <v>1056171.51</v>
      </c>
      <c r="M95" s="212">
        <f t="shared" si="38"/>
        <v>1056171.51</v>
      </c>
      <c r="N95" s="212">
        <f t="shared" si="39"/>
        <v>1056171.51</v>
      </c>
      <c r="O95" s="212">
        <f t="shared" si="25"/>
        <v>3168514.5300000003</v>
      </c>
      <c r="P95" s="212">
        <f t="shared" si="26"/>
        <v>1173523.9000000001</v>
      </c>
      <c r="Q95" s="212">
        <f t="shared" si="27"/>
        <v>1173523.9000000001</v>
      </c>
      <c r="R95" s="212">
        <f t="shared" si="28"/>
        <v>1173523.9000000001</v>
      </c>
      <c r="S95" s="212">
        <f t="shared" si="29"/>
        <v>3520571.7</v>
      </c>
      <c r="T95" s="147">
        <f t="shared" si="23"/>
        <v>10561715.1</v>
      </c>
      <c r="U95" s="139"/>
      <c r="V95" s="137">
        <v>11735239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11400</v>
      </c>
      <c r="D96" s="212">
        <f t="shared" si="30"/>
        <v>684</v>
      </c>
      <c r="E96" s="212">
        <f t="shared" si="31"/>
        <v>684</v>
      </c>
      <c r="F96" s="212">
        <f t="shared" si="32"/>
        <v>684</v>
      </c>
      <c r="G96" s="212">
        <f t="shared" si="33"/>
        <v>2052</v>
      </c>
      <c r="H96" s="212">
        <f t="shared" si="34"/>
        <v>798.00000000000011</v>
      </c>
      <c r="I96" s="212">
        <f t="shared" si="35"/>
        <v>1026</v>
      </c>
      <c r="J96" s="212">
        <f t="shared" si="36"/>
        <v>1026</v>
      </c>
      <c r="K96" s="212">
        <f t="shared" si="24"/>
        <v>2850</v>
      </c>
      <c r="L96" s="212">
        <f t="shared" si="37"/>
        <v>1026</v>
      </c>
      <c r="M96" s="212">
        <f t="shared" si="38"/>
        <v>1026</v>
      </c>
      <c r="N96" s="212">
        <f t="shared" si="39"/>
        <v>1026</v>
      </c>
      <c r="O96" s="212">
        <f t="shared" si="25"/>
        <v>3078</v>
      </c>
      <c r="P96" s="212">
        <f t="shared" si="26"/>
        <v>1140</v>
      </c>
      <c r="Q96" s="212">
        <f t="shared" si="27"/>
        <v>1140</v>
      </c>
      <c r="R96" s="212">
        <f t="shared" si="28"/>
        <v>1140</v>
      </c>
      <c r="S96" s="212">
        <f t="shared" si="29"/>
        <v>3420</v>
      </c>
      <c r="T96" s="147">
        <f t="shared" si="23"/>
        <v>10260</v>
      </c>
      <c r="U96" s="139"/>
      <c r="V96" s="137">
        <v>11400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1587332</v>
      </c>
      <c r="D97" s="118">
        <f t="shared" si="30"/>
        <v>95239.92</v>
      </c>
      <c r="E97" s="118">
        <f t="shared" si="31"/>
        <v>95239.92</v>
      </c>
      <c r="F97" s="118">
        <f t="shared" si="32"/>
        <v>95239.92</v>
      </c>
      <c r="G97" s="118">
        <f t="shared" si="33"/>
        <v>285719.76</v>
      </c>
      <c r="H97" s="118">
        <f t="shared" si="34"/>
        <v>111113.24</v>
      </c>
      <c r="I97" s="118">
        <f t="shared" si="35"/>
        <v>142859.88</v>
      </c>
      <c r="J97" s="118">
        <f t="shared" si="36"/>
        <v>142859.88</v>
      </c>
      <c r="K97" s="118">
        <f t="shared" si="24"/>
        <v>396833</v>
      </c>
      <c r="L97" s="118">
        <f t="shared" si="37"/>
        <v>142859.88</v>
      </c>
      <c r="M97" s="118">
        <f t="shared" si="38"/>
        <v>142859.88</v>
      </c>
      <c r="N97" s="118">
        <f t="shared" si="39"/>
        <v>142859.88</v>
      </c>
      <c r="O97" s="118">
        <f t="shared" si="25"/>
        <v>428579.64</v>
      </c>
      <c r="P97" s="118">
        <f t="shared" si="26"/>
        <v>158733.20000000001</v>
      </c>
      <c r="Q97" s="118">
        <f t="shared" si="27"/>
        <v>158733.20000000001</v>
      </c>
      <c r="R97" s="118">
        <f t="shared" si="28"/>
        <v>158733.20000000001</v>
      </c>
      <c r="S97" s="118">
        <f t="shared" si="29"/>
        <v>476199.60000000003</v>
      </c>
      <c r="T97" s="147">
        <f t="shared" si="23"/>
        <v>1428598.7999999998</v>
      </c>
      <c r="V97" s="137">
        <v>1587332</v>
      </c>
    </row>
    <row r="98" spans="1:33" ht="38.25" customHeight="1" x14ac:dyDescent="0.25">
      <c r="A98" s="55" t="s">
        <v>284</v>
      </c>
      <c r="B98" s="117" t="s">
        <v>285</v>
      </c>
      <c r="C98" s="212">
        <v>612683</v>
      </c>
      <c r="D98" s="212">
        <f t="shared" si="30"/>
        <v>36760.979999999996</v>
      </c>
      <c r="E98" s="212">
        <f t="shared" si="31"/>
        <v>36760.979999999996</v>
      </c>
      <c r="F98" s="212">
        <f t="shared" si="32"/>
        <v>36760.979999999996</v>
      </c>
      <c r="G98" s="212">
        <f t="shared" si="33"/>
        <v>110282.93999999999</v>
      </c>
      <c r="H98" s="212">
        <f t="shared" si="34"/>
        <v>42887.810000000005</v>
      </c>
      <c r="I98" s="212">
        <f t="shared" si="35"/>
        <v>55141.47</v>
      </c>
      <c r="J98" s="212">
        <f t="shared" si="36"/>
        <v>55141.47</v>
      </c>
      <c r="K98" s="212">
        <f t="shared" si="24"/>
        <v>153170.75</v>
      </c>
      <c r="L98" s="212">
        <f t="shared" si="37"/>
        <v>55141.47</v>
      </c>
      <c r="M98" s="212">
        <f t="shared" si="38"/>
        <v>55141.47</v>
      </c>
      <c r="N98" s="212">
        <f t="shared" si="39"/>
        <v>55141.47</v>
      </c>
      <c r="O98" s="212">
        <f t="shared" si="25"/>
        <v>165424.41</v>
      </c>
      <c r="P98" s="212">
        <f t="shared" si="26"/>
        <v>61268.3</v>
      </c>
      <c r="Q98" s="212">
        <f t="shared" si="27"/>
        <v>61268.3</v>
      </c>
      <c r="R98" s="212">
        <f t="shared" si="28"/>
        <v>61268.3</v>
      </c>
      <c r="S98" s="212">
        <f t="shared" si="29"/>
        <v>183804.90000000002</v>
      </c>
      <c r="T98" s="147">
        <f t="shared" si="23"/>
        <v>551414.69999999995</v>
      </c>
      <c r="V98" s="137">
        <v>612682</v>
      </c>
    </row>
    <row r="99" spans="1:33" s="147" customFormat="1" ht="33" customHeight="1" x14ac:dyDescent="0.25">
      <c r="A99" s="116"/>
      <c r="B99" s="116" t="s">
        <v>95</v>
      </c>
      <c r="C99" s="168">
        <f>C16-C47</f>
        <v>4000000</v>
      </c>
      <c r="D99" s="168">
        <f t="shared" si="30"/>
        <v>240000</v>
      </c>
      <c r="E99" s="168">
        <f t="shared" si="31"/>
        <v>240000</v>
      </c>
      <c r="F99" s="168">
        <f t="shared" si="32"/>
        <v>240000</v>
      </c>
      <c r="G99" s="168">
        <f t="shared" si="33"/>
        <v>720000</v>
      </c>
      <c r="H99" s="168">
        <f t="shared" si="34"/>
        <v>280000</v>
      </c>
      <c r="I99" s="168">
        <f t="shared" si="35"/>
        <v>360000</v>
      </c>
      <c r="J99" s="168">
        <f t="shared" si="36"/>
        <v>360000</v>
      </c>
      <c r="K99" s="168">
        <f t="shared" si="24"/>
        <v>1000000</v>
      </c>
      <c r="L99" s="168">
        <f t="shared" si="37"/>
        <v>360000</v>
      </c>
      <c r="M99" s="168">
        <f t="shared" si="38"/>
        <v>360000</v>
      </c>
      <c r="N99" s="168">
        <f t="shared" si="39"/>
        <v>360000</v>
      </c>
      <c r="O99" s="168">
        <f t="shared" si="25"/>
        <v>1080000</v>
      </c>
      <c r="P99" s="168">
        <f t="shared" si="26"/>
        <v>400000</v>
      </c>
      <c r="Q99" s="168">
        <f t="shared" si="27"/>
        <v>400000</v>
      </c>
      <c r="R99" s="168">
        <f t="shared" si="28"/>
        <v>400000</v>
      </c>
      <c r="S99" s="168">
        <f t="shared" si="29"/>
        <v>1200000</v>
      </c>
      <c r="T99" s="147">
        <f t="shared" si="23"/>
        <v>3600000</v>
      </c>
      <c r="V99" s="137">
        <v>4000000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6.3499648172261849E-2</v>
      </c>
      <c r="D100" s="158">
        <f t="shared" si="40"/>
        <v>6.3499648172261849E-2</v>
      </c>
      <c r="E100" s="158">
        <f t="shared" si="40"/>
        <v>6.3499648172261849E-2</v>
      </c>
      <c r="F100" s="158">
        <f t="shared" si="40"/>
        <v>6.3499648172261849E-2</v>
      </c>
      <c r="G100" s="158">
        <f t="shared" si="40"/>
        <v>6.3499648172261849E-2</v>
      </c>
      <c r="H100" s="158">
        <f t="shared" si="40"/>
        <v>6.3499648172261849E-2</v>
      </c>
      <c r="I100" s="158">
        <f t="shared" si="40"/>
        <v>6.3499648172261849E-2</v>
      </c>
      <c r="J100" s="158">
        <f t="shared" si="40"/>
        <v>6.3499648172261849E-2</v>
      </c>
      <c r="K100" s="158">
        <f t="shared" si="40"/>
        <v>6.3499648172261849E-2</v>
      </c>
      <c r="L100" s="158">
        <f t="shared" si="40"/>
        <v>6.3499648172261849E-2</v>
      </c>
      <c r="M100" s="158">
        <f t="shared" si="40"/>
        <v>6.3499648172261849E-2</v>
      </c>
      <c r="N100" s="158">
        <f t="shared" si="40"/>
        <v>6.3499648172261849E-2</v>
      </c>
      <c r="O100" s="158">
        <f t="shared" si="40"/>
        <v>6.3499648172261849E-2</v>
      </c>
      <c r="P100" s="158">
        <f t="shared" si="40"/>
        <v>6.3499648172261849E-2</v>
      </c>
      <c r="Q100" s="158">
        <f t="shared" si="40"/>
        <v>6.3499648172261849E-2</v>
      </c>
      <c r="R100" s="158">
        <f t="shared" si="40"/>
        <v>6.3499648172261849E-2</v>
      </c>
      <c r="S100" s="170">
        <f t="shared" si="40"/>
        <v>6.3499648172261849E-2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1269865.56</v>
      </c>
    </row>
    <row r="108" spans="1:33" x14ac:dyDescent="0.25">
      <c r="C108" s="189">
        <f>+C99-C106</f>
        <v>2730134.44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4" fitToHeight="2" orientation="portrait" horizontalDpi="300" verticalDpi="200" r:id="rId1"/>
  <headerFooter alignWithMargins="0"/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3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74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75" sqref="C75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1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35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1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68724597</v>
      </c>
      <c r="D16" s="168">
        <f>C16*0.06</f>
        <v>4123475.82</v>
      </c>
      <c r="E16" s="168">
        <f>C16*0.06</f>
        <v>4123475.82</v>
      </c>
      <c r="F16" s="168">
        <f>C16*0.06</f>
        <v>4123475.82</v>
      </c>
      <c r="G16" s="168">
        <f>SUM(D16:F16)</f>
        <v>12370427.459999999</v>
      </c>
      <c r="H16" s="168">
        <f>C16*0.07</f>
        <v>4810721.79</v>
      </c>
      <c r="I16" s="168">
        <f>C16*0.09</f>
        <v>6185213.7299999995</v>
      </c>
      <c r="J16" s="168">
        <f>C16*0.09</f>
        <v>6185213.7299999995</v>
      </c>
      <c r="K16" s="168">
        <f t="shared" ref="K16" si="0">SUM(H16:J16)</f>
        <v>17181149.25</v>
      </c>
      <c r="L16" s="168">
        <f>C16*0.09</f>
        <v>6185213.7299999995</v>
      </c>
      <c r="M16" s="168">
        <f>C16*0.09</f>
        <v>6185213.7299999995</v>
      </c>
      <c r="N16" s="168">
        <f>C16*0.09</f>
        <v>6185213.7299999995</v>
      </c>
      <c r="O16" s="168">
        <f t="shared" ref="O16" si="1">SUM(L16:N16)</f>
        <v>18555641.189999998</v>
      </c>
      <c r="P16" s="168">
        <f t="shared" ref="P16" si="2">C16*0.1</f>
        <v>6872459.7000000002</v>
      </c>
      <c r="Q16" s="168">
        <f t="shared" ref="Q16" si="3">C16*0.1</f>
        <v>6872459.7000000002</v>
      </c>
      <c r="R16" s="168">
        <f t="shared" ref="R16" si="4">C16*0.1</f>
        <v>6872459.7000000002</v>
      </c>
      <c r="S16" s="168">
        <f t="shared" ref="S16" si="5">SUM(P16:R16)</f>
        <v>20617379.100000001</v>
      </c>
      <c r="T16" s="147">
        <f>D16+E16+F16+H16+I16+J16+L16+M16+N16+P16+Q16</f>
        <v>61852137.299999997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60114155</v>
      </c>
      <c r="D18" s="167">
        <f>C18*0.06</f>
        <v>3606849.3</v>
      </c>
      <c r="E18" s="167">
        <f>C18*0.06</f>
        <v>3606849.3</v>
      </c>
      <c r="F18" s="167">
        <f>C18*0.06</f>
        <v>3606849.3</v>
      </c>
      <c r="G18" s="167">
        <f>SUM(D18:F18)</f>
        <v>10820547.899999999</v>
      </c>
      <c r="H18" s="167">
        <f>C18*0.07</f>
        <v>4207990.8500000006</v>
      </c>
      <c r="I18" s="167">
        <f>C18*0.09</f>
        <v>5410273.9500000002</v>
      </c>
      <c r="J18" s="167">
        <f>C18*0.09</f>
        <v>5410273.9500000002</v>
      </c>
      <c r="K18" s="167">
        <f t="shared" ref="K18:K81" si="7">SUM(H18:J18)</f>
        <v>15028538.75</v>
      </c>
      <c r="L18" s="167">
        <f>C18*0.09</f>
        <v>5410273.9500000002</v>
      </c>
      <c r="M18" s="167">
        <f>C18*0.09</f>
        <v>5410273.9500000002</v>
      </c>
      <c r="N18" s="167">
        <f>C18*0.09</f>
        <v>5410273.9500000002</v>
      </c>
      <c r="O18" s="167">
        <f t="shared" ref="O18:O81" si="8">SUM(L18:N18)</f>
        <v>16230821.850000001</v>
      </c>
      <c r="P18" s="167">
        <f t="shared" ref="P18:P81" si="9">C18*0.1</f>
        <v>6011415.5</v>
      </c>
      <c r="Q18" s="167">
        <f t="shared" ref="Q18:Q81" si="10">C18*0.1</f>
        <v>6011415.5</v>
      </c>
      <c r="R18" s="167">
        <f t="shared" ref="R18:R81" si="11">C18*0.1</f>
        <v>6011415.5</v>
      </c>
      <c r="S18" s="167">
        <f t="shared" ref="S18:S81" si="12">SUM(P18:R18)</f>
        <v>18034246.5</v>
      </c>
      <c r="T18" s="147">
        <f t="shared" si="6"/>
        <v>54102739.5</v>
      </c>
    </row>
    <row r="19" spans="1:30" ht="33" customHeight="1" x14ac:dyDescent="0.25">
      <c r="A19" s="41" t="s">
        <v>13</v>
      </c>
      <c r="B19" s="119" t="s">
        <v>120</v>
      </c>
      <c r="C19" s="212">
        <v>937585</v>
      </c>
      <c r="D19" s="212">
        <f t="shared" ref="D19:D82" si="13">C19*0.06</f>
        <v>56255.1</v>
      </c>
      <c r="E19" s="212">
        <f t="shared" ref="E19:E82" si="14">C19*0.06</f>
        <v>56255.1</v>
      </c>
      <c r="F19" s="212">
        <f t="shared" ref="F19:F82" si="15">C19*0.06</f>
        <v>56255.1</v>
      </c>
      <c r="G19" s="212">
        <f t="shared" ref="G19:G82" si="16">SUM(D19:F19)</f>
        <v>168765.3</v>
      </c>
      <c r="H19" s="212">
        <f t="shared" ref="H19:H82" si="17">C19*0.07</f>
        <v>65630.950000000012</v>
      </c>
      <c r="I19" s="212">
        <f t="shared" ref="I19:I82" si="18">C19*0.09</f>
        <v>84382.65</v>
      </c>
      <c r="J19" s="212">
        <f t="shared" ref="J19:J82" si="19">C19*0.09</f>
        <v>84382.65</v>
      </c>
      <c r="K19" s="212">
        <f t="shared" si="7"/>
        <v>234396.25</v>
      </c>
      <c r="L19" s="212">
        <f t="shared" ref="L19:L82" si="20">C19*0.09</f>
        <v>84382.65</v>
      </c>
      <c r="M19" s="212">
        <f t="shared" ref="M19:M82" si="21">C19*0.09</f>
        <v>84382.65</v>
      </c>
      <c r="N19" s="212">
        <f t="shared" ref="N19:N82" si="22">C19*0.09</f>
        <v>84382.65</v>
      </c>
      <c r="O19" s="212">
        <f t="shared" si="8"/>
        <v>253147.94999999998</v>
      </c>
      <c r="P19" s="212">
        <f t="shared" si="9"/>
        <v>93758.5</v>
      </c>
      <c r="Q19" s="212">
        <f t="shared" si="10"/>
        <v>93758.5</v>
      </c>
      <c r="R19" s="212">
        <f t="shared" si="11"/>
        <v>93758.5</v>
      </c>
      <c r="S19" s="212">
        <f t="shared" si="12"/>
        <v>281275.5</v>
      </c>
      <c r="T19" s="147">
        <f t="shared" si="6"/>
        <v>843826.50000000012</v>
      </c>
      <c r="V19" s="137">
        <v>937585</v>
      </c>
    </row>
    <row r="20" spans="1:30" ht="33" customHeight="1" x14ac:dyDescent="0.25">
      <c r="A20" s="41" t="s">
        <v>42</v>
      </c>
      <c r="B20" s="119" t="s">
        <v>146</v>
      </c>
      <c r="C20" s="212">
        <v>59161375</v>
      </c>
      <c r="D20" s="212">
        <f t="shared" si="13"/>
        <v>3549682.5</v>
      </c>
      <c r="E20" s="212">
        <f t="shared" si="14"/>
        <v>3549682.5</v>
      </c>
      <c r="F20" s="212">
        <f t="shared" si="15"/>
        <v>3549682.5</v>
      </c>
      <c r="G20" s="212">
        <f t="shared" si="16"/>
        <v>10649047.5</v>
      </c>
      <c r="H20" s="212">
        <f t="shared" si="17"/>
        <v>4141296.2500000005</v>
      </c>
      <c r="I20" s="212">
        <f t="shared" si="18"/>
        <v>5324523.75</v>
      </c>
      <c r="J20" s="212">
        <f t="shared" si="19"/>
        <v>5324523.75</v>
      </c>
      <c r="K20" s="212">
        <f t="shared" si="7"/>
        <v>14790343.75</v>
      </c>
      <c r="L20" s="212">
        <f t="shared" si="20"/>
        <v>5324523.75</v>
      </c>
      <c r="M20" s="212">
        <f t="shared" si="21"/>
        <v>5324523.75</v>
      </c>
      <c r="N20" s="212">
        <f t="shared" si="22"/>
        <v>5324523.75</v>
      </c>
      <c r="O20" s="212">
        <f t="shared" si="8"/>
        <v>15973571.25</v>
      </c>
      <c r="P20" s="212">
        <f t="shared" si="9"/>
        <v>5916137.5</v>
      </c>
      <c r="Q20" s="212">
        <f t="shared" si="10"/>
        <v>5916137.5</v>
      </c>
      <c r="R20" s="212">
        <f t="shared" si="11"/>
        <v>5916137.5</v>
      </c>
      <c r="S20" s="212">
        <f t="shared" si="12"/>
        <v>17748412.5</v>
      </c>
      <c r="T20" s="147">
        <f t="shared" si="6"/>
        <v>53245237.5</v>
      </c>
      <c r="V20" s="137">
        <v>59161375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15195</v>
      </c>
      <c r="D26" s="212">
        <f t="shared" si="13"/>
        <v>911.69999999999993</v>
      </c>
      <c r="E26" s="212">
        <f t="shared" si="14"/>
        <v>911.69999999999993</v>
      </c>
      <c r="F26" s="212">
        <f t="shared" si="15"/>
        <v>911.69999999999993</v>
      </c>
      <c r="G26" s="212">
        <f t="shared" si="16"/>
        <v>2735.1</v>
      </c>
      <c r="H26" s="212">
        <f t="shared" si="17"/>
        <v>1063.6500000000001</v>
      </c>
      <c r="I26" s="212">
        <f t="shared" si="18"/>
        <v>1367.55</v>
      </c>
      <c r="J26" s="212">
        <f t="shared" si="19"/>
        <v>1367.55</v>
      </c>
      <c r="K26" s="212">
        <f t="shared" si="7"/>
        <v>3798.75</v>
      </c>
      <c r="L26" s="212">
        <f t="shared" si="20"/>
        <v>1367.55</v>
      </c>
      <c r="M26" s="212">
        <f t="shared" si="21"/>
        <v>1367.55</v>
      </c>
      <c r="N26" s="212">
        <f t="shared" si="22"/>
        <v>1367.55</v>
      </c>
      <c r="O26" s="212">
        <f t="shared" si="8"/>
        <v>4102.6499999999996</v>
      </c>
      <c r="P26" s="212">
        <f t="shared" si="9"/>
        <v>1519.5</v>
      </c>
      <c r="Q26" s="212">
        <f t="shared" si="10"/>
        <v>1519.5</v>
      </c>
      <c r="R26" s="212">
        <f t="shared" si="11"/>
        <v>1519.5</v>
      </c>
      <c r="S26" s="212">
        <f t="shared" si="12"/>
        <v>4558.5</v>
      </c>
      <c r="T26" s="147">
        <f t="shared" si="6"/>
        <v>13675.5</v>
      </c>
      <c r="V26" s="137">
        <v>15195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8610442</v>
      </c>
      <c r="D30" s="167">
        <f t="shared" si="13"/>
        <v>516626.51999999996</v>
      </c>
      <c r="E30" s="167">
        <f t="shared" si="14"/>
        <v>516626.51999999996</v>
      </c>
      <c r="F30" s="167">
        <f t="shared" si="15"/>
        <v>516626.51999999996</v>
      </c>
      <c r="G30" s="167">
        <f t="shared" si="16"/>
        <v>1549879.5599999998</v>
      </c>
      <c r="H30" s="167">
        <f t="shared" si="17"/>
        <v>602730.94000000006</v>
      </c>
      <c r="I30" s="167">
        <f t="shared" si="18"/>
        <v>774939.78</v>
      </c>
      <c r="J30" s="167">
        <f t="shared" si="19"/>
        <v>774939.78</v>
      </c>
      <c r="K30" s="167">
        <f t="shared" si="7"/>
        <v>2152610.5</v>
      </c>
      <c r="L30" s="167">
        <f t="shared" si="20"/>
        <v>774939.78</v>
      </c>
      <c r="M30" s="167">
        <f t="shared" si="21"/>
        <v>774939.78</v>
      </c>
      <c r="N30" s="167">
        <f t="shared" si="22"/>
        <v>774939.78</v>
      </c>
      <c r="O30" s="167">
        <f t="shared" si="8"/>
        <v>2324819.34</v>
      </c>
      <c r="P30" s="167">
        <f t="shared" si="9"/>
        <v>861044.20000000007</v>
      </c>
      <c r="Q30" s="167">
        <f t="shared" si="10"/>
        <v>861044.20000000007</v>
      </c>
      <c r="R30" s="167">
        <f t="shared" si="11"/>
        <v>861044.20000000007</v>
      </c>
      <c r="S30" s="167">
        <f t="shared" si="12"/>
        <v>2583132.6</v>
      </c>
      <c r="T30" s="147">
        <f t="shared" si="6"/>
        <v>7749397.8000000017</v>
      </c>
      <c r="V30" s="137">
        <v>8610442</v>
      </c>
    </row>
    <row r="31" spans="1:30" ht="33" customHeight="1" x14ac:dyDescent="0.25">
      <c r="A31" s="41">
        <v>45217</v>
      </c>
      <c r="B31" s="120" t="s">
        <v>50</v>
      </c>
      <c r="C31" s="212">
        <v>20000</v>
      </c>
      <c r="D31" s="212">
        <f t="shared" si="13"/>
        <v>1200</v>
      </c>
      <c r="E31" s="212">
        <f t="shared" si="14"/>
        <v>1200</v>
      </c>
      <c r="F31" s="212">
        <f t="shared" si="15"/>
        <v>1200</v>
      </c>
      <c r="G31" s="212">
        <f t="shared" si="16"/>
        <v>3600</v>
      </c>
      <c r="H31" s="212">
        <f t="shared" si="17"/>
        <v>1400.0000000000002</v>
      </c>
      <c r="I31" s="212">
        <f t="shared" si="18"/>
        <v>1800</v>
      </c>
      <c r="J31" s="212">
        <f t="shared" si="19"/>
        <v>1800</v>
      </c>
      <c r="K31" s="212">
        <f t="shared" si="7"/>
        <v>5000</v>
      </c>
      <c r="L31" s="212">
        <f t="shared" si="20"/>
        <v>1800</v>
      </c>
      <c r="M31" s="212">
        <f t="shared" si="21"/>
        <v>1800</v>
      </c>
      <c r="N31" s="212">
        <f t="shared" si="22"/>
        <v>1800</v>
      </c>
      <c r="O31" s="212">
        <f t="shared" si="8"/>
        <v>5400</v>
      </c>
      <c r="P31" s="212">
        <f t="shared" si="9"/>
        <v>2000</v>
      </c>
      <c r="Q31" s="212">
        <f t="shared" si="10"/>
        <v>2000</v>
      </c>
      <c r="R31" s="212">
        <f t="shared" si="11"/>
        <v>2000</v>
      </c>
      <c r="S31" s="212">
        <f t="shared" si="12"/>
        <v>6000</v>
      </c>
      <c r="T31" s="147">
        <f t="shared" si="6"/>
        <v>18000</v>
      </c>
      <c r="V31" s="137">
        <v>20000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11000</v>
      </c>
      <c r="D32" s="212">
        <f t="shared" si="13"/>
        <v>660</v>
      </c>
      <c r="E32" s="212">
        <f t="shared" si="14"/>
        <v>660</v>
      </c>
      <c r="F32" s="212">
        <f t="shared" si="15"/>
        <v>660</v>
      </c>
      <c r="G32" s="212">
        <f t="shared" si="16"/>
        <v>1980</v>
      </c>
      <c r="H32" s="212">
        <f t="shared" si="17"/>
        <v>770.00000000000011</v>
      </c>
      <c r="I32" s="212">
        <f t="shared" si="18"/>
        <v>990</v>
      </c>
      <c r="J32" s="212">
        <f t="shared" si="19"/>
        <v>990</v>
      </c>
      <c r="K32" s="212">
        <f t="shared" si="7"/>
        <v>2750</v>
      </c>
      <c r="L32" s="212">
        <f t="shared" si="20"/>
        <v>990</v>
      </c>
      <c r="M32" s="212">
        <f t="shared" si="21"/>
        <v>990</v>
      </c>
      <c r="N32" s="212">
        <f t="shared" si="22"/>
        <v>990</v>
      </c>
      <c r="O32" s="212">
        <f t="shared" si="8"/>
        <v>2970</v>
      </c>
      <c r="P32" s="212">
        <f t="shared" si="9"/>
        <v>1100</v>
      </c>
      <c r="Q32" s="212">
        <f t="shared" si="10"/>
        <v>1100</v>
      </c>
      <c r="R32" s="212">
        <f t="shared" si="11"/>
        <v>1100</v>
      </c>
      <c r="S32" s="212">
        <f t="shared" si="12"/>
        <v>3300</v>
      </c>
      <c r="T32" s="147">
        <f t="shared" si="6"/>
        <v>9900</v>
      </c>
      <c r="U32" s="139"/>
      <c r="V32" s="137">
        <v>11000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1309699</v>
      </c>
      <c r="D33" s="212">
        <f t="shared" si="13"/>
        <v>78581.94</v>
      </c>
      <c r="E33" s="212">
        <f t="shared" si="14"/>
        <v>78581.94</v>
      </c>
      <c r="F33" s="212">
        <f t="shared" si="15"/>
        <v>78581.94</v>
      </c>
      <c r="G33" s="212">
        <f t="shared" si="16"/>
        <v>235745.82</v>
      </c>
      <c r="H33" s="212">
        <f t="shared" si="17"/>
        <v>91678.930000000008</v>
      </c>
      <c r="I33" s="212">
        <f t="shared" si="18"/>
        <v>117872.90999999999</v>
      </c>
      <c r="J33" s="212">
        <f t="shared" si="19"/>
        <v>117872.90999999999</v>
      </c>
      <c r="K33" s="212">
        <f t="shared" si="7"/>
        <v>327424.75</v>
      </c>
      <c r="L33" s="212">
        <f t="shared" si="20"/>
        <v>117872.90999999999</v>
      </c>
      <c r="M33" s="212">
        <f t="shared" si="21"/>
        <v>117872.90999999999</v>
      </c>
      <c r="N33" s="212">
        <f t="shared" si="22"/>
        <v>117872.90999999999</v>
      </c>
      <c r="O33" s="212">
        <f t="shared" si="8"/>
        <v>353618.73</v>
      </c>
      <c r="P33" s="212">
        <f t="shared" si="9"/>
        <v>130969.90000000001</v>
      </c>
      <c r="Q33" s="212">
        <f t="shared" si="10"/>
        <v>130969.90000000001</v>
      </c>
      <c r="R33" s="212">
        <f t="shared" si="11"/>
        <v>130969.90000000001</v>
      </c>
      <c r="S33" s="212">
        <f t="shared" si="12"/>
        <v>392909.7</v>
      </c>
      <c r="T33" s="147">
        <f t="shared" si="6"/>
        <v>1178729.1000000001</v>
      </c>
      <c r="U33" s="139"/>
      <c r="V33" s="137">
        <v>1309699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126000</v>
      </c>
      <c r="D34" s="212">
        <f t="shared" si="13"/>
        <v>7560</v>
      </c>
      <c r="E34" s="212">
        <f t="shared" si="14"/>
        <v>7560</v>
      </c>
      <c r="F34" s="212">
        <f t="shared" si="15"/>
        <v>7560</v>
      </c>
      <c r="G34" s="212">
        <f t="shared" si="16"/>
        <v>22680</v>
      </c>
      <c r="H34" s="212">
        <f t="shared" si="17"/>
        <v>8820</v>
      </c>
      <c r="I34" s="212">
        <f t="shared" si="18"/>
        <v>11340</v>
      </c>
      <c r="J34" s="212">
        <f t="shared" si="19"/>
        <v>11340</v>
      </c>
      <c r="K34" s="212">
        <f t="shared" si="7"/>
        <v>31500</v>
      </c>
      <c r="L34" s="212">
        <f t="shared" si="20"/>
        <v>11340</v>
      </c>
      <c r="M34" s="212">
        <f t="shared" si="21"/>
        <v>11340</v>
      </c>
      <c r="N34" s="212">
        <f t="shared" si="22"/>
        <v>11340</v>
      </c>
      <c r="O34" s="212">
        <f t="shared" si="8"/>
        <v>34020</v>
      </c>
      <c r="P34" s="212">
        <f t="shared" si="9"/>
        <v>12600</v>
      </c>
      <c r="Q34" s="212">
        <f t="shared" si="10"/>
        <v>12600</v>
      </c>
      <c r="R34" s="212">
        <f t="shared" si="11"/>
        <v>12600</v>
      </c>
      <c r="S34" s="212">
        <f t="shared" si="12"/>
        <v>37800</v>
      </c>
      <c r="T34" s="147">
        <f t="shared" si="6"/>
        <v>113400</v>
      </c>
      <c r="V34" s="137">
        <v>126000</v>
      </c>
    </row>
    <row r="35" spans="1:30" ht="33" customHeight="1" x14ac:dyDescent="0.25">
      <c r="A35" s="41" t="s">
        <v>286</v>
      </c>
      <c r="B35" s="120" t="s">
        <v>287</v>
      </c>
      <c r="C35" s="212">
        <v>3486013</v>
      </c>
      <c r="D35" s="212">
        <f t="shared" si="13"/>
        <v>209160.78</v>
      </c>
      <c r="E35" s="212">
        <f t="shared" si="14"/>
        <v>209160.78</v>
      </c>
      <c r="F35" s="212">
        <f t="shared" si="15"/>
        <v>209160.78</v>
      </c>
      <c r="G35" s="212">
        <f t="shared" si="16"/>
        <v>627482.34</v>
      </c>
      <c r="H35" s="212">
        <f t="shared" si="17"/>
        <v>244020.91000000003</v>
      </c>
      <c r="I35" s="212">
        <f t="shared" si="18"/>
        <v>313741.17</v>
      </c>
      <c r="J35" s="212">
        <f t="shared" si="19"/>
        <v>313741.17</v>
      </c>
      <c r="K35" s="212">
        <f t="shared" si="7"/>
        <v>871503.25</v>
      </c>
      <c r="L35" s="212">
        <f t="shared" si="20"/>
        <v>313741.17</v>
      </c>
      <c r="M35" s="212">
        <f t="shared" si="21"/>
        <v>313741.17</v>
      </c>
      <c r="N35" s="212">
        <f t="shared" si="22"/>
        <v>313741.17</v>
      </c>
      <c r="O35" s="212">
        <f t="shared" si="8"/>
        <v>941223.51</v>
      </c>
      <c r="P35" s="212">
        <f t="shared" si="9"/>
        <v>348601.30000000005</v>
      </c>
      <c r="Q35" s="212">
        <f t="shared" si="10"/>
        <v>348601.30000000005</v>
      </c>
      <c r="R35" s="212">
        <f t="shared" si="11"/>
        <v>348601.30000000005</v>
      </c>
      <c r="S35" s="212">
        <f t="shared" si="12"/>
        <v>1045803.9000000001</v>
      </c>
      <c r="T35" s="147"/>
      <c r="V35" s="137">
        <v>3486013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260761</v>
      </c>
      <c r="D36" s="212">
        <f t="shared" si="13"/>
        <v>15645.66</v>
      </c>
      <c r="E36" s="212">
        <f t="shared" si="14"/>
        <v>15645.66</v>
      </c>
      <c r="F36" s="212">
        <f t="shared" si="15"/>
        <v>15645.66</v>
      </c>
      <c r="G36" s="212">
        <f t="shared" si="16"/>
        <v>46936.979999999996</v>
      </c>
      <c r="H36" s="212">
        <f t="shared" si="17"/>
        <v>18253.27</v>
      </c>
      <c r="I36" s="212">
        <f t="shared" si="18"/>
        <v>23468.489999999998</v>
      </c>
      <c r="J36" s="212">
        <f t="shared" si="19"/>
        <v>23468.489999999998</v>
      </c>
      <c r="K36" s="212">
        <f t="shared" si="7"/>
        <v>65190.249999999993</v>
      </c>
      <c r="L36" s="212">
        <f t="shared" si="20"/>
        <v>23468.489999999998</v>
      </c>
      <c r="M36" s="212">
        <f t="shared" si="21"/>
        <v>23468.489999999998</v>
      </c>
      <c r="N36" s="212">
        <f t="shared" si="22"/>
        <v>23468.489999999998</v>
      </c>
      <c r="O36" s="212">
        <f t="shared" si="8"/>
        <v>70405.47</v>
      </c>
      <c r="P36" s="212">
        <f t="shared" si="9"/>
        <v>26076.100000000002</v>
      </c>
      <c r="Q36" s="212">
        <f t="shared" si="10"/>
        <v>26076.100000000002</v>
      </c>
      <c r="R36" s="212">
        <f t="shared" si="11"/>
        <v>26076.100000000002</v>
      </c>
      <c r="S36" s="212">
        <f t="shared" si="12"/>
        <v>78228.3</v>
      </c>
      <c r="T36" s="147">
        <f t="shared" si="6"/>
        <v>234684.89999999997</v>
      </c>
      <c r="U36" s="139"/>
      <c r="V36" s="137">
        <v>260761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3176489</v>
      </c>
      <c r="D37" s="169">
        <f t="shared" si="13"/>
        <v>190589.34</v>
      </c>
      <c r="E37" s="169">
        <f t="shared" si="14"/>
        <v>190589.34</v>
      </c>
      <c r="F37" s="169">
        <f t="shared" si="15"/>
        <v>190589.34</v>
      </c>
      <c r="G37" s="169">
        <f t="shared" si="16"/>
        <v>571768.02</v>
      </c>
      <c r="H37" s="169">
        <f t="shared" si="17"/>
        <v>222354.23</v>
      </c>
      <c r="I37" s="169">
        <f t="shared" si="18"/>
        <v>285884.01</v>
      </c>
      <c r="J37" s="169">
        <f t="shared" si="19"/>
        <v>285884.01</v>
      </c>
      <c r="K37" s="169">
        <f t="shared" si="7"/>
        <v>794122.25</v>
      </c>
      <c r="L37" s="169">
        <f t="shared" si="20"/>
        <v>285884.01</v>
      </c>
      <c r="M37" s="169">
        <f t="shared" si="21"/>
        <v>285884.01</v>
      </c>
      <c r="N37" s="169">
        <f t="shared" si="22"/>
        <v>285884.01</v>
      </c>
      <c r="O37" s="169">
        <f t="shared" si="8"/>
        <v>857652.03</v>
      </c>
      <c r="P37" s="169">
        <f t="shared" si="9"/>
        <v>317648.90000000002</v>
      </c>
      <c r="Q37" s="169">
        <f t="shared" si="10"/>
        <v>317648.90000000002</v>
      </c>
      <c r="R37" s="169">
        <f t="shared" si="11"/>
        <v>317648.90000000002</v>
      </c>
      <c r="S37" s="169">
        <f t="shared" si="12"/>
        <v>952946.70000000007</v>
      </c>
      <c r="T37" s="147">
        <f t="shared" si="6"/>
        <v>2858840.0999999996</v>
      </c>
      <c r="V37" s="137">
        <v>3176489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31304</v>
      </c>
      <c r="D38" s="212">
        <f t="shared" si="13"/>
        <v>1878.24</v>
      </c>
      <c r="E38" s="212">
        <f t="shared" si="14"/>
        <v>1878.24</v>
      </c>
      <c r="F38" s="212">
        <f t="shared" si="15"/>
        <v>1878.24</v>
      </c>
      <c r="G38" s="212">
        <f t="shared" si="16"/>
        <v>5634.72</v>
      </c>
      <c r="H38" s="212">
        <f t="shared" si="17"/>
        <v>2191.2800000000002</v>
      </c>
      <c r="I38" s="212">
        <f t="shared" si="18"/>
        <v>2817.3599999999997</v>
      </c>
      <c r="J38" s="212">
        <f t="shared" si="19"/>
        <v>2817.3599999999997</v>
      </c>
      <c r="K38" s="212">
        <f t="shared" si="7"/>
        <v>7825.9999999999991</v>
      </c>
      <c r="L38" s="212">
        <f t="shared" si="20"/>
        <v>2817.3599999999997</v>
      </c>
      <c r="M38" s="212">
        <f t="shared" si="21"/>
        <v>2817.3599999999997</v>
      </c>
      <c r="N38" s="212">
        <f t="shared" si="22"/>
        <v>2817.3599999999997</v>
      </c>
      <c r="O38" s="212">
        <f t="shared" si="8"/>
        <v>8452.0799999999981</v>
      </c>
      <c r="P38" s="212">
        <f t="shared" si="9"/>
        <v>3130.4</v>
      </c>
      <c r="Q38" s="212">
        <f t="shared" si="10"/>
        <v>3130.4</v>
      </c>
      <c r="R38" s="212">
        <f t="shared" si="11"/>
        <v>3130.4</v>
      </c>
      <c r="S38" s="212">
        <f t="shared" si="12"/>
        <v>9391.2000000000007</v>
      </c>
      <c r="T38" s="147">
        <f t="shared" si="6"/>
        <v>28173.600000000006</v>
      </c>
      <c r="U38" s="139"/>
      <c r="V38" s="137">
        <v>31304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1798028</v>
      </c>
      <c r="D39" s="212">
        <f t="shared" si="13"/>
        <v>107881.68</v>
      </c>
      <c r="E39" s="212">
        <f t="shared" si="14"/>
        <v>107881.68</v>
      </c>
      <c r="F39" s="212">
        <f t="shared" si="15"/>
        <v>107881.68</v>
      </c>
      <c r="G39" s="212">
        <f t="shared" si="16"/>
        <v>323645.03999999998</v>
      </c>
      <c r="H39" s="212">
        <f t="shared" si="17"/>
        <v>125861.96</v>
      </c>
      <c r="I39" s="212">
        <f t="shared" si="18"/>
        <v>161822.51999999999</v>
      </c>
      <c r="J39" s="212">
        <f t="shared" si="19"/>
        <v>161822.51999999999</v>
      </c>
      <c r="K39" s="212">
        <f t="shared" si="7"/>
        <v>449507</v>
      </c>
      <c r="L39" s="212">
        <f t="shared" si="20"/>
        <v>161822.51999999999</v>
      </c>
      <c r="M39" s="212">
        <f t="shared" si="21"/>
        <v>161822.51999999999</v>
      </c>
      <c r="N39" s="212">
        <f t="shared" si="22"/>
        <v>161822.51999999999</v>
      </c>
      <c r="O39" s="212">
        <f t="shared" si="8"/>
        <v>485467.55999999994</v>
      </c>
      <c r="P39" s="212">
        <f t="shared" si="9"/>
        <v>179802.80000000002</v>
      </c>
      <c r="Q39" s="212">
        <f t="shared" si="10"/>
        <v>179802.80000000002</v>
      </c>
      <c r="R39" s="212">
        <f t="shared" si="11"/>
        <v>179802.80000000002</v>
      </c>
      <c r="S39" s="212">
        <f t="shared" si="12"/>
        <v>539408.4</v>
      </c>
      <c r="T39" s="147">
        <f t="shared" si="6"/>
        <v>1618225.2000000002</v>
      </c>
      <c r="U39" s="139"/>
      <c r="V39" s="137">
        <v>1798028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1347157</v>
      </c>
      <c r="D40" s="212">
        <f t="shared" si="13"/>
        <v>80829.42</v>
      </c>
      <c r="E40" s="212">
        <f t="shared" si="14"/>
        <v>80829.42</v>
      </c>
      <c r="F40" s="212">
        <f t="shared" si="15"/>
        <v>80829.42</v>
      </c>
      <c r="G40" s="212">
        <f t="shared" si="16"/>
        <v>242488.26</v>
      </c>
      <c r="H40" s="212">
        <f t="shared" si="17"/>
        <v>94300.99</v>
      </c>
      <c r="I40" s="212">
        <f t="shared" si="18"/>
        <v>121244.12999999999</v>
      </c>
      <c r="J40" s="212">
        <f t="shared" si="19"/>
        <v>121244.12999999999</v>
      </c>
      <c r="K40" s="212">
        <f t="shared" si="7"/>
        <v>336789.25</v>
      </c>
      <c r="L40" s="212">
        <f t="shared" si="20"/>
        <v>121244.12999999999</v>
      </c>
      <c r="M40" s="212">
        <f t="shared" si="21"/>
        <v>121244.12999999999</v>
      </c>
      <c r="N40" s="212">
        <f t="shared" si="22"/>
        <v>121244.12999999999</v>
      </c>
      <c r="O40" s="212">
        <f t="shared" si="8"/>
        <v>363732.38999999996</v>
      </c>
      <c r="P40" s="212">
        <f t="shared" si="9"/>
        <v>134715.70000000001</v>
      </c>
      <c r="Q40" s="212">
        <f t="shared" si="10"/>
        <v>134715.70000000001</v>
      </c>
      <c r="R40" s="212">
        <f t="shared" si="11"/>
        <v>134715.70000000001</v>
      </c>
      <c r="S40" s="212">
        <f t="shared" si="12"/>
        <v>404147.10000000003</v>
      </c>
      <c r="T40" s="147">
        <f t="shared" si="6"/>
        <v>1212441.3</v>
      </c>
      <c r="V40" s="137">
        <v>1347157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220480</v>
      </c>
      <c r="D42" s="169">
        <f t="shared" si="13"/>
        <v>13228.8</v>
      </c>
      <c r="E42" s="169">
        <f t="shared" si="14"/>
        <v>13228.8</v>
      </c>
      <c r="F42" s="169">
        <f t="shared" si="15"/>
        <v>13228.8</v>
      </c>
      <c r="G42" s="169">
        <f t="shared" si="16"/>
        <v>39686.399999999994</v>
      </c>
      <c r="H42" s="169">
        <f t="shared" si="17"/>
        <v>15433.600000000002</v>
      </c>
      <c r="I42" s="169">
        <f t="shared" si="18"/>
        <v>19843.2</v>
      </c>
      <c r="J42" s="169">
        <f t="shared" si="19"/>
        <v>19843.2</v>
      </c>
      <c r="K42" s="169">
        <f t="shared" si="7"/>
        <v>55120</v>
      </c>
      <c r="L42" s="169">
        <f t="shared" si="20"/>
        <v>19843.2</v>
      </c>
      <c r="M42" s="169">
        <f t="shared" si="21"/>
        <v>19843.2</v>
      </c>
      <c r="N42" s="169">
        <f t="shared" si="22"/>
        <v>19843.2</v>
      </c>
      <c r="O42" s="169">
        <f t="shared" si="8"/>
        <v>59529.600000000006</v>
      </c>
      <c r="P42" s="169">
        <f t="shared" si="9"/>
        <v>22048</v>
      </c>
      <c r="Q42" s="169">
        <f t="shared" si="10"/>
        <v>22048</v>
      </c>
      <c r="R42" s="169">
        <f t="shared" si="11"/>
        <v>22048</v>
      </c>
      <c r="S42" s="169">
        <f t="shared" si="12"/>
        <v>66144</v>
      </c>
      <c r="T42" s="147">
        <f t="shared" si="6"/>
        <v>198432</v>
      </c>
      <c r="V42" s="137">
        <v>220480</v>
      </c>
    </row>
    <row r="43" spans="1:30" ht="33" customHeight="1" x14ac:dyDescent="0.25">
      <c r="A43" s="54" t="s">
        <v>62</v>
      </c>
      <c r="B43" s="119" t="s">
        <v>63</v>
      </c>
      <c r="C43" s="212">
        <v>43478</v>
      </c>
      <c r="D43" s="212">
        <f t="shared" si="13"/>
        <v>2608.6799999999998</v>
      </c>
      <c r="E43" s="212">
        <f t="shared" si="14"/>
        <v>2608.6799999999998</v>
      </c>
      <c r="F43" s="212">
        <f t="shared" si="15"/>
        <v>2608.6799999999998</v>
      </c>
      <c r="G43" s="212">
        <f t="shared" si="16"/>
        <v>7826.0399999999991</v>
      </c>
      <c r="H43" s="212">
        <f t="shared" si="17"/>
        <v>3043.4600000000005</v>
      </c>
      <c r="I43" s="212">
        <f t="shared" si="18"/>
        <v>3913.02</v>
      </c>
      <c r="J43" s="212">
        <f t="shared" si="19"/>
        <v>3913.02</v>
      </c>
      <c r="K43" s="212">
        <f t="shared" si="7"/>
        <v>10869.5</v>
      </c>
      <c r="L43" s="212">
        <f t="shared" si="20"/>
        <v>3913.02</v>
      </c>
      <c r="M43" s="212">
        <f t="shared" si="21"/>
        <v>3913.02</v>
      </c>
      <c r="N43" s="212">
        <f t="shared" si="22"/>
        <v>3913.02</v>
      </c>
      <c r="O43" s="212">
        <f t="shared" si="8"/>
        <v>11739.06</v>
      </c>
      <c r="P43" s="212">
        <f t="shared" si="9"/>
        <v>4347.8</v>
      </c>
      <c r="Q43" s="212">
        <f t="shared" si="10"/>
        <v>4347.8</v>
      </c>
      <c r="R43" s="212">
        <f t="shared" si="11"/>
        <v>4347.8</v>
      </c>
      <c r="S43" s="212">
        <f t="shared" si="12"/>
        <v>13043.400000000001</v>
      </c>
      <c r="T43" s="147">
        <f t="shared" si="6"/>
        <v>39130.200000000004</v>
      </c>
      <c r="V43" s="137">
        <v>43478</v>
      </c>
    </row>
    <row r="44" spans="1:30" ht="33" customHeight="1" x14ac:dyDescent="0.25">
      <c r="A44" s="41">
        <v>45921</v>
      </c>
      <c r="B44" s="119" t="s">
        <v>64</v>
      </c>
      <c r="C44" s="212">
        <v>173116</v>
      </c>
      <c r="D44" s="212">
        <f t="shared" si="13"/>
        <v>10386.959999999999</v>
      </c>
      <c r="E44" s="212">
        <f t="shared" si="14"/>
        <v>10386.959999999999</v>
      </c>
      <c r="F44" s="212">
        <f t="shared" si="15"/>
        <v>10386.959999999999</v>
      </c>
      <c r="G44" s="212">
        <f t="shared" si="16"/>
        <v>31160.879999999997</v>
      </c>
      <c r="H44" s="212">
        <f t="shared" si="17"/>
        <v>12118.12</v>
      </c>
      <c r="I44" s="212">
        <f t="shared" si="18"/>
        <v>15580.439999999999</v>
      </c>
      <c r="J44" s="212">
        <f t="shared" si="19"/>
        <v>15580.439999999999</v>
      </c>
      <c r="K44" s="212">
        <f t="shared" si="7"/>
        <v>43279</v>
      </c>
      <c r="L44" s="212">
        <f t="shared" si="20"/>
        <v>15580.439999999999</v>
      </c>
      <c r="M44" s="212">
        <f t="shared" si="21"/>
        <v>15580.439999999999</v>
      </c>
      <c r="N44" s="212">
        <f t="shared" si="22"/>
        <v>15580.439999999999</v>
      </c>
      <c r="O44" s="212">
        <f t="shared" si="8"/>
        <v>46741.319999999992</v>
      </c>
      <c r="P44" s="212">
        <f t="shared" si="9"/>
        <v>17311.600000000002</v>
      </c>
      <c r="Q44" s="212">
        <f t="shared" si="10"/>
        <v>17311.600000000002</v>
      </c>
      <c r="R44" s="212">
        <f t="shared" si="11"/>
        <v>17311.600000000002</v>
      </c>
      <c r="S44" s="212">
        <f t="shared" si="12"/>
        <v>51934.8</v>
      </c>
      <c r="T44" s="147">
        <f t="shared" si="6"/>
        <v>155804.40000000002</v>
      </c>
      <c r="V44" s="137">
        <v>173116</v>
      </c>
    </row>
    <row r="45" spans="1:30" ht="33" customHeight="1" x14ac:dyDescent="0.25">
      <c r="A45" s="41">
        <v>45994</v>
      </c>
      <c r="B45" s="119" t="s">
        <v>65</v>
      </c>
      <c r="C45" s="212">
        <v>3886</v>
      </c>
      <c r="D45" s="212">
        <f t="shared" si="13"/>
        <v>233.16</v>
      </c>
      <c r="E45" s="212">
        <f t="shared" si="14"/>
        <v>233.16</v>
      </c>
      <c r="F45" s="212">
        <f t="shared" si="15"/>
        <v>233.16</v>
      </c>
      <c r="G45" s="212">
        <f t="shared" si="16"/>
        <v>699.48</v>
      </c>
      <c r="H45" s="212">
        <f t="shared" si="17"/>
        <v>272.02000000000004</v>
      </c>
      <c r="I45" s="212">
        <f t="shared" si="18"/>
        <v>349.74</v>
      </c>
      <c r="J45" s="212">
        <f t="shared" si="19"/>
        <v>349.74</v>
      </c>
      <c r="K45" s="212">
        <f t="shared" si="7"/>
        <v>971.5</v>
      </c>
      <c r="L45" s="212">
        <f t="shared" si="20"/>
        <v>349.74</v>
      </c>
      <c r="M45" s="212">
        <f t="shared" si="21"/>
        <v>349.74</v>
      </c>
      <c r="N45" s="212">
        <f t="shared" si="22"/>
        <v>349.74</v>
      </c>
      <c r="O45" s="212">
        <f t="shared" si="8"/>
        <v>1049.22</v>
      </c>
      <c r="P45" s="212">
        <f t="shared" si="9"/>
        <v>388.6</v>
      </c>
      <c r="Q45" s="212">
        <f t="shared" si="10"/>
        <v>388.6</v>
      </c>
      <c r="R45" s="212">
        <f t="shared" si="11"/>
        <v>388.6</v>
      </c>
      <c r="S45" s="212">
        <f t="shared" si="12"/>
        <v>1165.8000000000002</v>
      </c>
      <c r="T45" s="147">
        <f t="shared" si="6"/>
        <v>3497.3999999999996</v>
      </c>
      <c r="V45" s="137">
        <v>3886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65724597</v>
      </c>
      <c r="D47" s="168">
        <f t="shared" si="13"/>
        <v>3943475.82</v>
      </c>
      <c r="E47" s="168">
        <f t="shared" si="14"/>
        <v>3943475.82</v>
      </c>
      <c r="F47" s="168">
        <f t="shared" si="15"/>
        <v>3943475.82</v>
      </c>
      <c r="G47" s="168">
        <f t="shared" si="16"/>
        <v>11830427.459999999</v>
      </c>
      <c r="H47" s="168">
        <f t="shared" si="17"/>
        <v>4600721.79</v>
      </c>
      <c r="I47" s="168">
        <f t="shared" si="18"/>
        <v>5915213.7299999995</v>
      </c>
      <c r="J47" s="168">
        <f t="shared" si="19"/>
        <v>5915213.7299999995</v>
      </c>
      <c r="K47" s="168">
        <f t="shared" si="7"/>
        <v>16431149.25</v>
      </c>
      <c r="L47" s="168">
        <f t="shared" si="20"/>
        <v>5915213.7299999995</v>
      </c>
      <c r="M47" s="168">
        <f t="shared" si="21"/>
        <v>5915213.7299999995</v>
      </c>
      <c r="N47" s="168">
        <f t="shared" si="22"/>
        <v>5915213.7299999995</v>
      </c>
      <c r="O47" s="168">
        <f t="shared" si="8"/>
        <v>17745641.189999998</v>
      </c>
      <c r="P47" s="168">
        <f t="shared" si="9"/>
        <v>6572459.7000000002</v>
      </c>
      <c r="Q47" s="168">
        <f t="shared" si="10"/>
        <v>6572459.7000000002</v>
      </c>
      <c r="R47" s="168">
        <f t="shared" si="11"/>
        <v>6572459.7000000002</v>
      </c>
      <c r="S47" s="168">
        <f t="shared" si="12"/>
        <v>19717379.100000001</v>
      </c>
      <c r="T47" s="147">
        <f t="shared" si="6"/>
        <v>59152137.299999997</v>
      </c>
      <c r="V47" s="137">
        <v>65724595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34363733</v>
      </c>
      <c r="D49" s="167">
        <f t="shared" si="13"/>
        <v>2061823.98</v>
      </c>
      <c r="E49" s="167">
        <f t="shared" si="14"/>
        <v>2061823.98</v>
      </c>
      <c r="F49" s="167">
        <f t="shared" si="15"/>
        <v>2061823.98</v>
      </c>
      <c r="G49" s="167">
        <f t="shared" si="16"/>
        <v>6185471.9399999995</v>
      </c>
      <c r="H49" s="167">
        <f t="shared" si="17"/>
        <v>2405461.31</v>
      </c>
      <c r="I49" s="167">
        <f t="shared" si="18"/>
        <v>3092735.9699999997</v>
      </c>
      <c r="J49" s="167">
        <f t="shared" si="19"/>
        <v>3092735.9699999997</v>
      </c>
      <c r="K49" s="167">
        <f t="shared" si="7"/>
        <v>8590933.25</v>
      </c>
      <c r="L49" s="167">
        <f t="shared" si="20"/>
        <v>3092735.9699999997</v>
      </c>
      <c r="M49" s="167">
        <f t="shared" si="21"/>
        <v>3092735.9699999997</v>
      </c>
      <c r="N49" s="167">
        <f t="shared" si="22"/>
        <v>3092735.9699999997</v>
      </c>
      <c r="O49" s="167">
        <f t="shared" si="8"/>
        <v>9278207.9100000001</v>
      </c>
      <c r="P49" s="167">
        <f t="shared" si="9"/>
        <v>3436373.3000000003</v>
      </c>
      <c r="Q49" s="167">
        <f t="shared" si="10"/>
        <v>3436373.3000000003</v>
      </c>
      <c r="R49" s="167">
        <f t="shared" si="11"/>
        <v>3436373.3000000003</v>
      </c>
      <c r="S49" s="167">
        <f t="shared" si="12"/>
        <v>10309119.9</v>
      </c>
      <c r="T49" s="147">
        <f t="shared" si="6"/>
        <v>30927359.699999996</v>
      </c>
      <c r="V49" s="137">
        <v>34363733</v>
      </c>
    </row>
    <row r="50" spans="1:30" ht="33" customHeight="1" x14ac:dyDescent="0.25">
      <c r="A50" s="55" t="s">
        <v>130</v>
      </c>
      <c r="B50" s="120" t="s">
        <v>124</v>
      </c>
      <c r="C50" s="212">
        <v>17852378</v>
      </c>
      <c r="D50" s="212">
        <f t="shared" si="13"/>
        <v>1071142.68</v>
      </c>
      <c r="E50" s="212">
        <f t="shared" si="14"/>
        <v>1071142.68</v>
      </c>
      <c r="F50" s="212">
        <f t="shared" si="15"/>
        <v>1071142.68</v>
      </c>
      <c r="G50" s="212">
        <f t="shared" si="16"/>
        <v>3213428.04</v>
      </c>
      <c r="H50" s="212">
        <f t="shared" si="17"/>
        <v>1249666.4600000002</v>
      </c>
      <c r="I50" s="212">
        <f t="shared" si="18"/>
        <v>1606714.02</v>
      </c>
      <c r="J50" s="212">
        <f t="shared" si="19"/>
        <v>1606714.02</v>
      </c>
      <c r="K50" s="212">
        <f t="shared" si="7"/>
        <v>4463094.5</v>
      </c>
      <c r="L50" s="212">
        <f t="shared" si="20"/>
        <v>1606714.02</v>
      </c>
      <c r="M50" s="212">
        <f t="shared" si="21"/>
        <v>1606714.02</v>
      </c>
      <c r="N50" s="212">
        <f t="shared" si="22"/>
        <v>1606714.02</v>
      </c>
      <c r="O50" s="212">
        <f t="shared" si="8"/>
        <v>4820142.0600000005</v>
      </c>
      <c r="P50" s="212">
        <f t="shared" si="9"/>
        <v>1785237.8</v>
      </c>
      <c r="Q50" s="212">
        <f t="shared" si="10"/>
        <v>1785237.8</v>
      </c>
      <c r="R50" s="212">
        <f t="shared" si="11"/>
        <v>1785237.8</v>
      </c>
      <c r="S50" s="212">
        <f t="shared" si="12"/>
        <v>5355713.4000000004</v>
      </c>
      <c r="T50" s="147">
        <f t="shared" si="6"/>
        <v>16067140.199999999</v>
      </c>
      <c r="V50" s="137">
        <v>17852378</v>
      </c>
    </row>
    <row r="51" spans="1:30" ht="47.25" x14ac:dyDescent="0.25">
      <c r="A51" s="41" t="s">
        <v>133</v>
      </c>
      <c r="B51" s="117" t="s">
        <v>125</v>
      </c>
      <c r="C51" s="212">
        <v>2299375</v>
      </c>
      <c r="D51" s="212">
        <f t="shared" si="13"/>
        <v>137962.5</v>
      </c>
      <c r="E51" s="212">
        <f t="shared" si="14"/>
        <v>137962.5</v>
      </c>
      <c r="F51" s="212">
        <f t="shared" si="15"/>
        <v>137962.5</v>
      </c>
      <c r="G51" s="212">
        <f t="shared" si="16"/>
        <v>413887.5</v>
      </c>
      <c r="H51" s="212">
        <f t="shared" si="17"/>
        <v>160956.25000000003</v>
      </c>
      <c r="I51" s="212">
        <f t="shared" si="18"/>
        <v>206943.75</v>
      </c>
      <c r="J51" s="212">
        <f t="shared" si="19"/>
        <v>206943.75</v>
      </c>
      <c r="K51" s="212">
        <f t="shared" si="7"/>
        <v>574843.75</v>
      </c>
      <c r="L51" s="212">
        <f t="shared" si="20"/>
        <v>206943.75</v>
      </c>
      <c r="M51" s="212">
        <f t="shared" si="21"/>
        <v>206943.75</v>
      </c>
      <c r="N51" s="212">
        <f t="shared" si="22"/>
        <v>206943.75</v>
      </c>
      <c r="O51" s="212">
        <f t="shared" si="8"/>
        <v>620831.25</v>
      </c>
      <c r="P51" s="212">
        <f t="shared" si="9"/>
        <v>229937.5</v>
      </c>
      <c r="Q51" s="212">
        <f t="shared" si="10"/>
        <v>229937.5</v>
      </c>
      <c r="R51" s="212">
        <f t="shared" si="11"/>
        <v>229937.5</v>
      </c>
      <c r="S51" s="212">
        <f t="shared" si="12"/>
        <v>689812.5</v>
      </c>
      <c r="T51" s="147">
        <f t="shared" si="6"/>
        <v>2069437.5</v>
      </c>
      <c r="V51" s="137">
        <v>2299375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5182058</v>
      </c>
      <c r="D53" s="212">
        <f t="shared" si="13"/>
        <v>310923.48</v>
      </c>
      <c r="E53" s="212">
        <f t="shared" si="14"/>
        <v>310923.48</v>
      </c>
      <c r="F53" s="212">
        <f t="shared" si="15"/>
        <v>310923.48</v>
      </c>
      <c r="G53" s="212">
        <f t="shared" si="16"/>
        <v>932770.44</v>
      </c>
      <c r="H53" s="212">
        <f t="shared" si="17"/>
        <v>362744.06000000006</v>
      </c>
      <c r="I53" s="212">
        <f t="shared" si="18"/>
        <v>466385.22</v>
      </c>
      <c r="J53" s="212">
        <f t="shared" si="19"/>
        <v>466385.22</v>
      </c>
      <c r="K53" s="212">
        <f t="shared" si="7"/>
        <v>1295514.5</v>
      </c>
      <c r="L53" s="212">
        <f t="shared" si="20"/>
        <v>466385.22</v>
      </c>
      <c r="M53" s="212">
        <f t="shared" si="21"/>
        <v>466385.22</v>
      </c>
      <c r="N53" s="212">
        <f t="shared" si="22"/>
        <v>466385.22</v>
      </c>
      <c r="O53" s="212">
        <f t="shared" si="8"/>
        <v>1399155.66</v>
      </c>
      <c r="P53" s="212">
        <f t="shared" si="9"/>
        <v>518205.80000000005</v>
      </c>
      <c r="Q53" s="212">
        <f t="shared" si="10"/>
        <v>518205.80000000005</v>
      </c>
      <c r="R53" s="212">
        <f t="shared" si="11"/>
        <v>518205.80000000005</v>
      </c>
      <c r="S53" s="212">
        <f t="shared" si="12"/>
        <v>1554617.4000000001</v>
      </c>
      <c r="T53" s="147">
        <f t="shared" si="6"/>
        <v>4663852.1999999993</v>
      </c>
      <c r="V53" s="137">
        <v>5182058</v>
      </c>
    </row>
    <row r="54" spans="1:30" ht="33" customHeight="1" x14ac:dyDescent="0.25">
      <c r="A54" s="55" t="s">
        <v>17</v>
      </c>
      <c r="B54" s="120" t="s">
        <v>128</v>
      </c>
      <c r="C54" s="212">
        <v>9029922</v>
      </c>
      <c r="D54" s="212">
        <f t="shared" si="13"/>
        <v>541795.31999999995</v>
      </c>
      <c r="E54" s="212">
        <f t="shared" si="14"/>
        <v>541795.31999999995</v>
      </c>
      <c r="F54" s="212">
        <f t="shared" si="15"/>
        <v>541795.31999999995</v>
      </c>
      <c r="G54" s="212">
        <f t="shared" si="16"/>
        <v>1625385.96</v>
      </c>
      <c r="H54" s="212">
        <f t="shared" si="17"/>
        <v>632094.54</v>
      </c>
      <c r="I54" s="212">
        <f t="shared" si="18"/>
        <v>812692.98</v>
      </c>
      <c r="J54" s="212">
        <f t="shared" si="19"/>
        <v>812692.98</v>
      </c>
      <c r="K54" s="212">
        <f t="shared" si="7"/>
        <v>2257480.5</v>
      </c>
      <c r="L54" s="212">
        <f t="shared" si="20"/>
        <v>812692.98</v>
      </c>
      <c r="M54" s="212">
        <f t="shared" si="21"/>
        <v>812692.98</v>
      </c>
      <c r="N54" s="212">
        <f t="shared" si="22"/>
        <v>812692.98</v>
      </c>
      <c r="O54" s="212">
        <f t="shared" si="8"/>
        <v>2438078.94</v>
      </c>
      <c r="P54" s="212">
        <f t="shared" si="9"/>
        <v>902992.20000000007</v>
      </c>
      <c r="Q54" s="212">
        <f t="shared" si="10"/>
        <v>902992.20000000007</v>
      </c>
      <c r="R54" s="212">
        <f t="shared" si="11"/>
        <v>902992.20000000007</v>
      </c>
      <c r="S54" s="212">
        <f t="shared" si="12"/>
        <v>2708976.6</v>
      </c>
      <c r="T54" s="147">
        <f t="shared" si="6"/>
        <v>8126929.8000000007</v>
      </c>
      <c r="V54" s="137">
        <v>9029922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1501362</v>
      </c>
      <c r="D56" s="167">
        <f t="shared" si="13"/>
        <v>90081.72</v>
      </c>
      <c r="E56" s="167">
        <f t="shared" si="14"/>
        <v>90081.72</v>
      </c>
      <c r="F56" s="167">
        <f t="shared" si="15"/>
        <v>90081.72</v>
      </c>
      <c r="G56" s="167">
        <f t="shared" si="16"/>
        <v>270245.16000000003</v>
      </c>
      <c r="H56" s="167">
        <f t="shared" si="17"/>
        <v>105095.34000000001</v>
      </c>
      <c r="I56" s="167">
        <f t="shared" si="18"/>
        <v>135122.57999999999</v>
      </c>
      <c r="J56" s="167">
        <f t="shared" si="19"/>
        <v>135122.57999999999</v>
      </c>
      <c r="K56" s="167">
        <f t="shared" si="7"/>
        <v>375340.5</v>
      </c>
      <c r="L56" s="167">
        <f t="shared" si="20"/>
        <v>135122.57999999999</v>
      </c>
      <c r="M56" s="167">
        <f t="shared" si="21"/>
        <v>135122.57999999999</v>
      </c>
      <c r="N56" s="167">
        <f t="shared" si="22"/>
        <v>135122.57999999999</v>
      </c>
      <c r="O56" s="167">
        <f t="shared" si="8"/>
        <v>405367.74</v>
      </c>
      <c r="P56" s="167">
        <f t="shared" si="9"/>
        <v>150136.20000000001</v>
      </c>
      <c r="Q56" s="167">
        <f t="shared" si="10"/>
        <v>150136.20000000001</v>
      </c>
      <c r="R56" s="167">
        <f t="shared" si="11"/>
        <v>150136.20000000001</v>
      </c>
      <c r="S56" s="167">
        <f t="shared" si="12"/>
        <v>450408.60000000003</v>
      </c>
      <c r="T56" s="147">
        <f t="shared" si="6"/>
        <v>1351225.7999999998</v>
      </c>
      <c r="V56" s="137">
        <v>1501362</v>
      </c>
    </row>
    <row r="57" spans="1:30" s="140" customFormat="1" ht="33" customHeight="1" x14ac:dyDescent="0.25">
      <c r="A57" s="41" t="s">
        <v>102</v>
      </c>
      <c r="B57" s="255" t="s">
        <v>101</v>
      </c>
      <c r="C57" s="212">
        <v>469413</v>
      </c>
      <c r="D57" s="212">
        <f t="shared" si="13"/>
        <v>28164.78</v>
      </c>
      <c r="E57" s="212">
        <f t="shared" si="14"/>
        <v>28164.78</v>
      </c>
      <c r="F57" s="212">
        <f t="shared" si="15"/>
        <v>28164.78</v>
      </c>
      <c r="G57" s="212">
        <f t="shared" si="16"/>
        <v>84494.34</v>
      </c>
      <c r="H57" s="212">
        <f t="shared" si="17"/>
        <v>32858.910000000003</v>
      </c>
      <c r="I57" s="212">
        <f t="shared" si="18"/>
        <v>42247.17</v>
      </c>
      <c r="J57" s="212">
        <f t="shared" si="19"/>
        <v>42247.17</v>
      </c>
      <c r="K57" s="212">
        <f t="shared" si="7"/>
        <v>117353.25</v>
      </c>
      <c r="L57" s="212">
        <f t="shared" si="20"/>
        <v>42247.17</v>
      </c>
      <c r="M57" s="212">
        <f t="shared" si="21"/>
        <v>42247.17</v>
      </c>
      <c r="N57" s="212">
        <f t="shared" si="22"/>
        <v>42247.17</v>
      </c>
      <c r="O57" s="212">
        <f t="shared" si="8"/>
        <v>126741.51</v>
      </c>
      <c r="P57" s="212">
        <f t="shared" si="9"/>
        <v>46941.3</v>
      </c>
      <c r="Q57" s="212">
        <f t="shared" si="10"/>
        <v>46941.3</v>
      </c>
      <c r="R57" s="212">
        <f t="shared" si="11"/>
        <v>46941.3</v>
      </c>
      <c r="S57" s="212">
        <f t="shared" si="12"/>
        <v>140823.90000000002</v>
      </c>
      <c r="T57" s="147">
        <f t="shared" si="6"/>
        <v>422471.6999999999</v>
      </c>
      <c r="U57" s="139"/>
      <c r="V57" s="137">
        <v>469413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41">
        <v>55195</v>
      </c>
      <c r="B58" s="255" t="s">
        <v>70</v>
      </c>
      <c r="C58" s="212">
        <v>982966</v>
      </c>
      <c r="D58" s="212">
        <f t="shared" si="13"/>
        <v>58977.96</v>
      </c>
      <c r="E58" s="212">
        <f t="shared" si="14"/>
        <v>58977.96</v>
      </c>
      <c r="F58" s="212">
        <f t="shared" si="15"/>
        <v>58977.96</v>
      </c>
      <c r="G58" s="212">
        <f t="shared" si="16"/>
        <v>176933.88</v>
      </c>
      <c r="H58" s="212">
        <f t="shared" si="17"/>
        <v>68807.62000000001</v>
      </c>
      <c r="I58" s="212">
        <f t="shared" si="18"/>
        <v>88466.94</v>
      </c>
      <c r="J58" s="212">
        <f t="shared" si="19"/>
        <v>88466.94</v>
      </c>
      <c r="K58" s="212">
        <f t="shared" si="7"/>
        <v>245741.5</v>
      </c>
      <c r="L58" s="212">
        <f t="shared" si="20"/>
        <v>88466.94</v>
      </c>
      <c r="M58" s="212">
        <f t="shared" si="21"/>
        <v>88466.94</v>
      </c>
      <c r="N58" s="212">
        <f t="shared" si="22"/>
        <v>88466.94</v>
      </c>
      <c r="O58" s="212">
        <f t="shared" si="8"/>
        <v>265400.82</v>
      </c>
      <c r="P58" s="212">
        <f t="shared" si="9"/>
        <v>98296.6</v>
      </c>
      <c r="Q58" s="212">
        <f t="shared" si="10"/>
        <v>98296.6</v>
      </c>
      <c r="R58" s="212">
        <f t="shared" si="11"/>
        <v>98296.6</v>
      </c>
      <c r="S58" s="212">
        <f t="shared" si="12"/>
        <v>294889.80000000005</v>
      </c>
      <c r="T58" s="147">
        <f t="shared" si="6"/>
        <v>884669.39999999991</v>
      </c>
      <c r="U58" s="139"/>
      <c r="V58" s="137">
        <v>982966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257">
        <v>55300</v>
      </c>
      <c r="B59" s="125" t="s">
        <v>71</v>
      </c>
      <c r="C59" s="212">
        <v>47783</v>
      </c>
      <c r="D59" s="212">
        <f t="shared" si="13"/>
        <v>2866.98</v>
      </c>
      <c r="E59" s="212">
        <f t="shared" si="14"/>
        <v>2866.98</v>
      </c>
      <c r="F59" s="212">
        <f t="shared" si="15"/>
        <v>2866.98</v>
      </c>
      <c r="G59" s="212">
        <f t="shared" si="16"/>
        <v>8600.94</v>
      </c>
      <c r="H59" s="212">
        <f t="shared" si="17"/>
        <v>3344.8100000000004</v>
      </c>
      <c r="I59" s="212">
        <f t="shared" si="18"/>
        <v>4300.47</v>
      </c>
      <c r="J59" s="212">
        <f t="shared" si="19"/>
        <v>4300.47</v>
      </c>
      <c r="K59" s="212">
        <f t="shared" si="7"/>
        <v>11945.75</v>
      </c>
      <c r="L59" s="212">
        <f t="shared" si="20"/>
        <v>4300.47</v>
      </c>
      <c r="M59" s="212">
        <f t="shared" si="21"/>
        <v>4300.47</v>
      </c>
      <c r="N59" s="212">
        <f t="shared" si="22"/>
        <v>4300.47</v>
      </c>
      <c r="O59" s="212">
        <f t="shared" si="8"/>
        <v>12901.41</v>
      </c>
      <c r="P59" s="212">
        <f t="shared" si="9"/>
        <v>4778.3</v>
      </c>
      <c r="Q59" s="212">
        <f t="shared" si="10"/>
        <v>4778.3</v>
      </c>
      <c r="R59" s="212">
        <f t="shared" si="11"/>
        <v>4778.3</v>
      </c>
      <c r="S59" s="212">
        <f t="shared" si="12"/>
        <v>14334.900000000001</v>
      </c>
      <c r="T59" s="147">
        <f t="shared" si="6"/>
        <v>43004.700000000012</v>
      </c>
      <c r="V59" s="137">
        <v>47783</v>
      </c>
    </row>
    <row r="60" spans="1:30" s="140" customFormat="1" ht="33" customHeight="1" collapsed="1" x14ac:dyDescent="0.25">
      <c r="A60" s="257" t="s">
        <v>8</v>
      </c>
      <c r="B60" s="125" t="s">
        <v>72</v>
      </c>
      <c r="C60" s="212">
        <v>1200</v>
      </c>
      <c r="D60" s="212">
        <f t="shared" si="13"/>
        <v>72</v>
      </c>
      <c r="E60" s="212">
        <f t="shared" si="14"/>
        <v>72</v>
      </c>
      <c r="F60" s="212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11999746</v>
      </c>
      <c r="D61" s="167">
        <f t="shared" si="13"/>
        <v>719984.76</v>
      </c>
      <c r="E61" s="167">
        <f t="shared" si="14"/>
        <v>719984.76</v>
      </c>
      <c r="F61" s="167">
        <f t="shared" si="15"/>
        <v>719984.76</v>
      </c>
      <c r="G61" s="167">
        <f t="shared" si="16"/>
        <v>2159954.2800000003</v>
      </c>
      <c r="H61" s="167">
        <f t="shared" si="17"/>
        <v>839982.22000000009</v>
      </c>
      <c r="I61" s="167">
        <f t="shared" si="18"/>
        <v>1079977.1399999999</v>
      </c>
      <c r="J61" s="167">
        <f t="shared" si="19"/>
        <v>1079977.1399999999</v>
      </c>
      <c r="K61" s="167">
        <f t="shared" si="7"/>
        <v>2999936.5</v>
      </c>
      <c r="L61" s="167">
        <f t="shared" si="20"/>
        <v>1079977.1399999999</v>
      </c>
      <c r="M61" s="167">
        <f t="shared" si="21"/>
        <v>1079977.1399999999</v>
      </c>
      <c r="N61" s="167">
        <f t="shared" si="22"/>
        <v>1079977.1399999999</v>
      </c>
      <c r="O61" s="167">
        <f t="shared" si="8"/>
        <v>3239931.42</v>
      </c>
      <c r="P61" s="167">
        <f t="shared" si="9"/>
        <v>1199974.6000000001</v>
      </c>
      <c r="Q61" s="167">
        <f t="shared" si="10"/>
        <v>1199974.6000000001</v>
      </c>
      <c r="R61" s="167">
        <f t="shared" si="11"/>
        <v>1199974.6000000001</v>
      </c>
      <c r="S61" s="167">
        <f t="shared" si="12"/>
        <v>3599923.8000000003</v>
      </c>
      <c r="T61" s="147">
        <f t="shared" si="6"/>
        <v>10799771.399999999</v>
      </c>
      <c r="V61" s="137">
        <v>11999747</v>
      </c>
    </row>
    <row r="62" spans="1:30" ht="33" customHeight="1" x14ac:dyDescent="0.25">
      <c r="A62" s="41">
        <v>56102</v>
      </c>
      <c r="B62" s="117" t="s">
        <v>110</v>
      </c>
      <c r="C62" s="212">
        <v>7503636</v>
      </c>
      <c r="D62" s="212">
        <f t="shared" si="13"/>
        <v>450218.16</v>
      </c>
      <c r="E62" s="212">
        <f t="shared" si="14"/>
        <v>450218.16</v>
      </c>
      <c r="F62" s="212">
        <f t="shared" si="15"/>
        <v>450218.16</v>
      </c>
      <c r="G62" s="212">
        <f t="shared" si="16"/>
        <v>1350654.48</v>
      </c>
      <c r="H62" s="212">
        <f t="shared" si="17"/>
        <v>525254.52</v>
      </c>
      <c r="I62" s="212">
        <f t="shared" si="18"/>
        <v>675327.24</v>
      </c>
      <c r="J62" s="212">
        <f t="shared" si="19"/>
        <v>675327.24</v>
      </c>
      <c r="K62" s="212">
        <f t="shared" si="7"/>
        <v>1875909</v>
      </c>
      <c r="L62" s="212">
        <f t="shared" si="20"/>
        <v>675327.24</v>
      </c>
      <c r="M62" s="212">
        <f t="shared" si="21"/>
        <v>675327.24</v>
      </c>
      <c r="N62" s="212">
        <f t="shared" si="22"/>
        <v>675327.24</v>
      </c>
      <c r="O62" s="212">
        <f t="shared" si="8"/>
        <v>2025981.72</v>
      </c>
      <c r="P62" s="212">
        <f t="shared" si="9"/>
        <v>750363.60000000009</v>
      </c>
      <c r="Q62" s="212">
        <f t="shared" si="10"/>
        <v>750363.60000000009</v>
      </c>
      <c r="R62" s="212">
        <f t="shared" si="11"/>
        <v>750363.60000000009</v>
      </c>
      <c r="S62" s="212">
        <f t="shared" si="12"/>
        <v>2251090.8000000003</v>
      </c>
      <c r="T62" s="147">
        <f t="shared" si="6"/>
        <v>6753272.4000000004</v>
      </c>
      <c r="V62" s="137">
        <v>7503636</v>
      </c>
    </row>
    <row r="63" spans="1:30" ht="33" customHeight="1" x14ac:dyDescent="0.25">
      <c r="A63" s="41" t="s">
        <v>20</v>
      </c>
      <c r="B63" s="117" t="s">
        <v>109</v>
      </c>
      <c r="C63" s="212">
        <v>2042502</v>
      </c>
      <c r="D63" s="212">
        <f t="shared" si="13"/>
        <v>122550.12</v>
      </c>
      <c r="E63" s="212">
        <f t="shared" si="14"/>
        <v>122550.12</v>
      </c>
      <c r="F63" s="212">
        <f t="shared" si="15"/>
        <v>122550.12</v>
      </c>
      <c r="G63" s="212">
        <f t="shared" si="16"/>
        <v>367650.36</v>
      </c>
      <c r="H63" s="212">
        <f t="shared" si="17"/>
        <v>142975.14000000001</v>
      </c>
      <c r="I63" s="212">
        <f t="shared" si="18"/>
        <v>183825.18</v>
      </c>
      <c r="J63" s="212">
        <f t="shared" si="19"/>
        <v>183825.18</v>
      </c>
      <c r="K63" s="212">
        <f t="shared" si="7"/>
        <v>510625.5</v>
      </c>
      <c r="L63" s="212">
        <f t="shared" si="20"/>
        <v>183825.18</v>
      </c>
      <c r="M63" s="212">
        <f t="shared" si="21"/>
        <v>183825.18</v>
      </c>
      <c r="N63" s="212">
        <f t="shared" si="22"/>
        <v>183825.18</v>
      </c>
      <c r="O63" s="212">
        <f t="shared" si="8"/>
        <v>551475.54</v>
      </c>
      <c r="P63" s="212">
        <f t="shared" si="9"/>
        <v>204250.2</v>
      </c>
      <c r="Q63" s="212">
        <f t="shared" si="10"/>
        <v>204250.2</v>
      </c>
      <c r="R63" s="212">
        <f t="shared" si="11"/>
        <v>204250.2</v>
      </c>
      <c r="S63" s="212">
        <f t="shared" si="12"/>
        <v>612750.60000000009</v>
      </c>
      <c r="T63" s="147">
        <f t="shared" si="6"/>
        <v>1838251.7999999996</v>
      </c>
      <c r="V63" s="137">
        <v>2042502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20081</v>
      </c>
      <c r="D65" s="212">
        <f t="shared" si="13"/>
        <v>1204.8599999999999</v>
      </c>
      <c r="E65" s="212">
        <f t="shared" si="14"/>
        <v>1204.8599999999999</v>
      </c>
      <c r="F65" s="212">
        <f t="shared" si="15"/>
        <v>1204.8599999999999</v>
      </c>
      <c r="G65" s="212">
        <f t="shared" si="16"/>
        <v>3614.58</v>
      </c>
      <c r="H65" s="212">
        <f t="shared" si="17"/>
        <v>1405.67</v>
      </c>
      <c r="I65" s="212">
        <f t="shared" si="18"/>
        <v>1807.29</v>
      </c>
      <c r="J65" s="212">
        <f t="shared" si="19"/>
        <v>1807.29</v>
      </c>
      <c r="K65" s="212">
        <f t="shared" si="7"/>
        <v>5020.25</v>
      </c>
      <c r="L65" s="212">
        <f t="shared" si="20"/>
        <v>1807.29</v>
      </c>
      <c r="M65" s="212">
        <f t="shared" si="21"/>
        <v>1807.29</v>
      </c>
      <c r="N65" s="212">
        <f t="shared" si="22"/>
        <v>1807.29</v>
      </c>
      <c r="O65" s="212">
        <f t="shared" si="8"/>
        <v>5421.87</v>
      </c>
      <c r="P65" s="212">
        <f t="shared" si="9"/>
        <v>2008.1000000000001</v>
      </c>
      <c r="Q65" s="212">
        <f t="shared" si="10"/>
        <v>2008.1000000000001</v>
      </c>
      <c r="R65" s="212">
        <f t="shared" si="11"/>
        <v>2008.1000000000001</v>
      </c>
      <c r="S65" s="212">
        <f t="shared" si="12"/>
        <v>6024.3</v>
      </c>
      <c r="T65" s="147">
        <f t="shared" si="6"/>
        <v>18072.900000000001</v>
      </c>
      <c r="V65" s="137">
        <v>20081</v>
      </c>
    </row>
    <row r="66" spans="1:30" ht="33" customHeight="1" x14ac:dyDescent="0.25">
      <c r="A66" s="41">
        <v>56118</v>
      </c>
      <c r="B66" s="117" t="s">
        <v>75</v>
      </c>
      <c r="C66" s="212">
        <v>964273</v>
      </c>
      <c r="D66" s="212">
        <f t="shared" si="13"/>
        <v>57856.38</v>
      </c>
      <c r="E66" s="212">
        <f t="shared" si="14"/>
        <v>57856.38</v>
      </c>
      <c r="F66" s="212">
        <f t="shared" si="15"/>
        <v>57856.38</v>
      </c>
      <c r="G66" s="212">
        <f t="shared" si="16"/>
        <v>173569.13999999998</v>
      </c>
      <c r="H66" s="212">
        <f t="shared" si="17"/>
        <v>67499.11</v>
      </c>
      <c r="I66" s="212">
        <f t="shared" si="18"/>
        <v>86784.569999999992</v>
      </c>
      <c r="J66" s="212">
        <f t="shared" si="19"/>
        <v>86784.569999999992</v>
      </c>
      <c r="K66" s="212">
        <f t="shared" si="7"/>
        <v>241068.25</v>
      </c>
      <c r="L66" s="212">
        <f t="shared" si="20"/>
        <v>86784.569999999992</v>
      </c>
      <c r="M66" s="212">
        <f t="shared" si="21"/>
        <v>86784.569999999992</v>
      </c>
      <c r="N66" s="212">
        <f t="shared" si="22"/>
        <v>86784.569999999992</v>
      </c>
      <c r="O66" s="212">
        <f t="shared" si="8"/>
        <v>260353.70999999996</v>
      </c>
      <c r="P66" s="212">
        <f t="shared" si="9"/>
        <v>96427.3</v>
      </c>
      <c r="Q66" s="212">
        <f t="shared" si="10"/>
        <v>96427.3</v>
      </c>
      <c r="R66" s="212">
        <f t="shared" si="11"/>
        <v>96427.3</v>
      </c>
      <c r="S66" s="212">
        <f t="shared" si="12"/>
        <v>289281.90000000002</v>
      </c>
      <c r="T66" s="147">
        <f t="shared" si="6"/>
        <v>867845.70000000007</v>
      </c>
      <c r="V66" s="137">
        <v>964273</v>
      </c>
    </row>
    <row r="67" spans="1:30" ht="33" customHeight="1" x14ac:dyDescent="0.25">
      <c r="A67" s="41" t="s">
        <v>21</v>
      </c>
      <c r="B67" s="117" t="s">
        <v>76</v>
      </c>
      <c r="C67" s="212">
        <v>164581</v>
      </c>
      <c r="D67" s="212">
        <f t="shared" si="13"/>
        <v>9874.8599999999988</v>
      </c>
      <c r="E67" s="212">
        <f t="shared" si="14"/>
        <v>9874.8599999999988</v>
      </c>
      <c r="F67" s="212">
        <f t="shared" si="15"/>
        <v>9874.8599999999988</v>
      </c>
      <c r="G67" s="212">
        <f t="shared" si="16"/>
        <v>29624.579999999994</v>
      </c>
      <c r="H67" s="212">
        <f t="shared" si="17"/>
        <v>11520.670000000002</v>
      </c>
      <c r="I67" s="212">
        <f t="shared" si="18"/>
        <v>14812.289999999999</v>
      </c>
      <c r="J67" s="212">
        <f t="shared" si="19"/>
        <v>14812.289999999999</v>
      </c>
      <c r="K67" s="212">
        <f t="shared" si="7"/>
        <v>41145.25</v>
      </c>
      <c r="L67" s="212">
        <f t="shared" si="20"/>
        <v>14812.289999999999</v>
      </c>
      <c r="M67" s="212">
        <f t="shared" si="21"/>
        <v>14812.289999999999</v>
      </c>
      <c r="N67" s="212">
        <f t="shared" si="22"/>
        <v>14812.289999999999</v>
      </c>
      <c r="O67" s="212">
        <f t="shared" si="8"/>
        <v>44436.869999999995</v>
      </c>
      <c r="P67" s="212">
        <f t="shared" si="9"/>
        <v>16458.100000000002</v>
      </c>
      <c r="Q67" s="212">
        <f t="shared" si="10"/>
        <v>16458.100000000002</v>
      </c>
      <c r="R67" s="212">
        <f t="shared" si="11"/>
        <v>16458.100000000002</v>
      </c>
      <c r="S67" s="212">
        <f t="shared" si="12"/>
        <v>49374.3</v>
      </c>
      <c r="T67" s="147">
        <f t="shared" si="6"/>
        <v>148122.9</v>
      </c>
      <c r="V67" s="137">
        <v>164581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1304673</v>
      </c>
      <c r="D68" s="212">
        <f t="shared" si="13"/>
        <v>78280.37999999999</v>
      </c>
      <c r="E68" s="212">
        <f t="shared" si="14"/>
        <v>78280.37999999999</v>
      </c>
      <c r="F68" s="212">
        <f t="shared" si="15"/>
        <v>78280.37999999999</v>
      </c>
      <c r="G68" s="212">
        <f t="shared" si="16"/>
        <v>234841.13999999996</v>
      </c>
      <c r="H68" s="212">
        <f t="shared" si="17"/>
        <v>91327.110000000015</v>
      </c>
      <c r="I68" s="212">
        <f t="shared" si="18"/>
        <v>117420.56999999999</v>
      </c>
      <c r="J68" s="212">
        <f t="shared" si="19"/>
        <v>117420.56999999999</v>
      </c>
      <c r="K68" s="212">
        <f t="shared" si="7"/>
        <v>326168.25</v>
      </c>
      <c r="L68" s="212">
        <f t="shared" si="20"/>
        <v>117420.56999999999</v>
      </c>
      <c r="M68" s="212">
        <f t="shared" si="21"/>
        <v>117420.56999999999</v>
      </c>
      <c r="N68" s="212">
        <f t="shared" si="22"/>
        <v>117420.56999999999</v>
      </c>
      <c r="O68" s="212">
        <f t="shared" si="8"/>
        <v>352261.70999999996</v>
      </c>
      <c r="P68" s="212">
        <f t="shared" si="9"/>
        <v>130467.3</v>
      </c>
      <c r="Q68" s="212">
        <f t="shared" si="10"/>
        <v>130467.3</v>
      </c>
      <c r="R68" s="212">
        <f t="shared" si="11"/>
        <v>130467.3</v>
      </c>
      <c r="S68" s="212">
        <f t="shared" si="12"/>
        <v>391401.9</v>
      </c>
      <c r="T68" s="147">
        <f t="shared" si="6"/>
        <v>1174205.7</v>
      </c>
      <c r="U68" s="139"/>
      <c r="V68" s="137">
        <v>1304673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2722000</v>
      </c>
      <c r="D69" s="167">
        <f t="shared" si="13"/>
        <v>163320</v>
      </c>
      <c r="E69" s="167">
        <f t="shared" si="14"/>
        <v>163320</v>
      </c>
      <c r="F69" s="167">
        <f t="shared" si="15"/>
        <v>163320</v>
      </c>
      <c r="G69" s="167">
        <f t="shared" si="16"/>
        <v>489960</v>
      </c>
      <c r="H69" s="167">
        <f t="shared" si="17"/>
        <v>190540.00000000003</v>
      </c>
      <c r="I69" s="167">
        <f t="shared" si="18"/>
        <v>244980</v>
      </c>
      <c r="J69" s="167">
        <f t="shared" si="19"/>
        <v>244980</v>
      </c>
      <c r="K69" s="167">
        <f t="shared" si="7"/>
        <v>680500</v>
      </c>
      <c r="L69" s="167">
        <f t="shared" si="20"/>
        <v>244980</v>
      </c>
      <c r="M69" s="167">
        <f t="shared" si="21"/>
        <v>244980</v>
      </c>
      <c r="N69" s="167">
        <f t="shared" si="22"/>
        <v>244980</v>
      </c>
      <c r="O69" s="167">
        <f t="shared" si="8"/>
        <v>734940</v>
      </c>
      <c r="P69" s="167">
        <f t="shared" si="9"/>
        <v>272200</v>
      </c>
      <c r="Q69" s="167">
        <f t="shared" si="10"/>
        <v>272200</v>
      </c>
      <c r="R69" s="167">
        <f t="shared" si="11"/>
        <v>272200</v>
      </c>
      <c r="S69" s="167">
        <f t="shared" si="12"/>
        <v>816600</v>
      </c>
      <c r="T69" s="147">
        <f t="shared" si="6"/>
        <v>2449800</v>
      </c>
      <c r="V69" s="137">
        <v>2497000</v>
      </c>
    </row>
    <row r="70" spans="1:30" ht="33" customHeight="1" x14ac:dyDescent="0.25">
      <c r="A70" s="55">
        <v>56202</v>
      </c>
      <c r="B70" s="255" t="s">
        <v>79</v>
      </c>
      <c r="C70" s="212">
        <v>205000</v>
      </c>
      <c r="D70" s="213">
        <f t="shared" si="13"/>
        <v>12300</v>
      </c>
      <c r="E70" s="213">
        <f t="shared" si="14"/>
        <v>12300</v>
      </c>
      <c r="F70" s="213">
        <f t="shared" si="15"/>
        <v>12300</v>
      </c>
      <c r="G70" s="212">
        <f t="shared" si="16"/>
        <v>36900</v>
      </c>
      <c r="H70" s="212">
        <f t="shared" si="17"/>
        <v>14350.000000000002</v>
      </c>
      <c r="I70" s="212">
        <f t="shared" si="18"/>
        <v>18450</v>
      </c>
      <c r="J70" s="212">
        <f t="shared" si="19"/>
        <v>18450</v>
      </c>
      <c r="K70" s="212">
        <f t="shared" si="7"/>
        <v>51250</v>
      </c>
      <c r="L70" s="212">
        <f t="shared" si="20"/>
        <v>18450</v>
      </c>
      <c r="M70" s="212">
        <f t="shared" si="21"/>
        <v>18450</v>
      </c>
      <c r="N70" s="212">
        <f t="shared" si="22"/>
        <v>18450</v>
      </c>
      <c r="O70" s="212">
        <f t="shared" si="8"/>
        <v>55350</v>
      </c>
      <c r="P70" s="212">
        <f t="shared" si="9"/>
        <v>20500</v>
      </c>
      <c r="Q70" s="212">
        <f t="shared" si="10"/>
        <v>20500</v>
      </c>
      <c r="R70" s="212">
        <f t="shared" si="11"/>
        <v>20500</v>
      </c>
      <c r="S70" s="212">
        <f t="shared" si="12"/>
        <v>61500</v>
      </c>
      <c r="T70" s="147">
        <f t="shared" si="6"/>
        <v>184500</v>
      </c>
      <c r="V70" s="137">
        <v>205000</v>
      </c>
    </row>
    <row r="71" spans="1:30" s="140" customFormat="1" ht="33" customHeight="1" collapsed="1" x14ac:dyDescent="0.25">
      <c r="A71" s="55">
        <v>56206</v>
      </c>
      <c r="B71" s="120" t="s">
        <v>80</v>
      </c>
      <c r="C71" s="212">
        <v>10000</v>
      </c>
      <c r="D71" s="213">
        <f t="shared" si="13"/>
        <v>600</v>
      </c>
      <c r="E71" s="213">
        <f t="shared" si="14"/>
        <v>600</v>
      </c>
      <c r="F71" s="213">
        <f t="shared" si="15"/>
        <v>600</v>
      </c>
      <c r="G71" s="212">
        <f t="shared" si="16"/>
        <v>1800</v>
      </c>
      <c r="H71" s="212">
        <f t="shared" si="17"/>
        <v>700.00000000000011</v>
      </c>
      <c r="I71" s="212">
        <f t="shared" si="18"/>
        <v>900</v>
      </c>
      <c r="J71" s="212">
        <f t="shared" si="19"/>
        <v>900</v>
      </c>
      <c r="K71" s="212">
        <f t="shared" si="7"/>
        <v>2500</v>
      </c>
      <c r="L71" s="212">
        <f t="shared" si="20"/>
        <v>900</v>
      </c>
      <c r="M71" s="212">
        <f t="shared" si="21"/>
        <v>900</v>
      </c>
      <c r="N71" s="212">
        <f t="shared" si="22"/>
        <v>900</v>
      </c>
      <c r="O71" s="212">
        <f t="shared" si="8"/>
        <v>2700</v>
      </c>
      <c r="P71" s="212">
        <f t="shared" si="9"/>
        <v>1000</v>
      </c>
      <c r="Q71" s="212">
        <f t="shared" si="10"/>
        <v>1000</v>
      </c>
      <c r="R71" s="212">
        <f t="shared" si="11"/>
        <v>1000</v>
      </c>
      <c r="S71" s="212">
        <f t="shared" si="12"/>
        <v>3000</v>
      </c>
      <c r="T71" s="147">
        <f t="shared" si="6"/>
        <v>9000</v>
      </c>
      <c r="U71" s="139"/>
      <c r="V71" s="137">
        <v>10000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60000</v>
      </c>
      <c r="D72" s="213">
        <f t="shared" si="13"/>
        <v>3600</v>
      </c>
      <c r="E72" s="213">
        <f t="shared" si="14"/>
        <v>3600</v>
      </c>
      <c r="F72" s="213">
        <f t="shared" si="15"/>
        <v>3600</v>
      </c>
      <c r="G72" s="212">
        <f t="shared" si="16"/>
        <v>10800</v>
      </c>
      <c r="H72" s="212">
        <f t="shared" si="17"/>
        <v>4200</v>
      </c>
      <c r="I72" s="212">
        <f t="shared" si="18"/>
        <v>5400</v>
      </c>
      <c r="J72" s="212">
        <f t="shared" si="19"/>
        <v>5400</v>
      </c>
      <c r="K72" s="212">
        <f t="shared" si="7"/>
        <v>15000</v>
      </c>
      <c r="L72" s="212">
        <f t="shared" si="20"/>
        <v>5400</v>
      </c>
      <c r="M72" s="212">
        <f t="shared" si="21"/>
        <v>5400</v>
      </c>
      <c r="N72" s="212">
        <f t="shared" si="22"/>
        <v>5400</v>
      </c>
      <c r="O72" s="212">
        <f t="shared" si="8"/>
        <v>16200</v>
      </c>
      <c r="P72" s="212">
        <f t="shared" si="9"/>
        <v>6000</v>
      </c>
      <c r="Q72" s="212">
        <f t="shared" si="10"/>
        <v>6000</v>
      </c>
      <c r="R72" s="212">
        <f t="shared" si="11"/>
        <v>6000</v>
      </c>
      <c r="S72" s="212">
        <f t="shared" si="12"/>
        <v>18000</v>
      </c>
      <c r="T72" s="147">
        <f t="shared" si="6"/>
        <v>54000</v>
      </c>
      <c r="U72" s="153"/>
      <c r="V72" s="137">
        <v>60000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374000</v>
      </c>
      <c r="D73" s="213">
        <f t="shared" si="13"/>
        <v>22440</v>
      </c>
      <c r="E73" s="213">
        <f t="shared" si="14"/>
        <v>22440</v>
      </c>
      <c r="F73" s="213">
        <f t="shared" si="15"/>
        <v>22440</v>
      </c>
      <c r="G73" s="212">
        <f t="shared" si="16"/>
        <v>67320</v>
      </c>
      <c r="H73" s="212">
        <f t="shared" si="17"/>
        <v>26180.000000000004</v>
      </c>
      <c r="I73" s="212">
        <f t="shared" si="18"/>
        <v>33660</v>
      </c>
      <c r="J73" s="212">
        <f t="shared" si="19"/>
        <v>33660</v>
      </c>
      <c r="K73" s="212">
        <f t="shared" si="7"/>
        <v>93500</v>
      </c>
      <c r="L73" s="212">
        <f t="shared" si="20"/>
        <v>33660</v>
      </c>
      <c r="M73" s="212">
        <f t="shared" si="21"/>
        <v>33660</v>
      </c>
      <c r="N73" s="212">
        <f t="shared" si="22"/>
        <v>33660</v>
      </c>
      <c r="O73" s="212">
        <f t="shared" si="8"/>
        <v>100980</v>
      </c>
      <c r="P73" s="212">
        <f t="shared" si="9"/>
        <v>37400</v>
      </c>
      <c r="Q73" s="212">
        <f t="shared" si="10"/>
        <v>37400</v>
      </c>
      <c r="R73" s="212">
        <f t="shared" si="11"/>
        <v>37400</v>
      </c>
      <c r="S73" s="212">
        <f t="shared" si="12"/>
        <v>112200</v>
      </c>
      <c r="T73" s="147">
        <f t="shared" si="6"/>
        <v>336600</v>
      </c>
      <c r="V73" s="137">
        <v>374000</v>
      </c>
    </row>
    <row r="74" spans="1:30" ht="33" customHeight="1" collapsed="1" x14ac:dyDescent="0.25">
      <c r="A74" s="41">
        <v>56218</v>
      </c>
      <c r="B74" s="255" t="s">
        <v>83</v>
      </c>
      <c r="C74" s="212">
        <f>1848000+225000</f>
        <v>2073000</v>
      </c>
      <c r="D74" s="213">
        <f t="shared" si="13"/>
        <v>124380</v>
      </c>
      <c r="E74" s="213">
        <f t="shared" si="14"/>
        <v>124380</v>
      </c>
      <c r="F74" s="213">
        <f t="shared" si="15"/>
        <v>124380</v>
      </c>
      <c r="G74" s="212">
        <f t="shared" si="16"/>
        <v>373140</v>
      </c>
      <c r="H74" s="212">
        <f t="shared" si="17"/>
        <v>145110</v>
      </c>
      <c r="I74" s="212">
        <f t="shared" si="18"/>
        <v>186570</v>
      </c>
      <c r="J74" s="212">
        <f t="shared" si="19"/>
        <v>186570</v>
      </c>
      <c r="K74" s="212">
        <f t="shared" si="7"/>
        <v>518250</v>
      </c>
      <c r="L74" s="212">
        <f t="shared" si="20"/>
        <v>186570</v>
      </c>
      <c r="M74" s="212">
        <f t="shared" si="21"/>
        <v>186570</v>
      </c>
      <c r="N74" s="212">
        <f t="shared" si="22"/>
        <v>186570</v>
      </c>
      <c r="O74" s="212">
        <f t="shared" si="8"/>
        <v>559710</v>
      </c>
      <c r="P74" s="212">
        <f t="shared" si="9"/>
        <v>207300</v>
      </c>
      <c r="Q74" s="212">
        <f t="shared" si="10"/>
        <v>207300</v>
      </c>
      <c r="R74" s="212">
        <f t="shared" si="11"/>
        <v>207300</v>
      </c>
      <c r="S74" s="212">
        <f t="shared" si="12"/>
        <v>621900</v>
      </c>
      <c r="T74" s="147">
        <f t="shared" si="6"/>
        <v>1865700</v>
      </c>
      <c r="V74" s="137">
        <v>1848000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235200</v>
      </c>
      <c r="D75" s="167">
        <f t="shared" si="13"/>
        <v>14112</v>
      </c>
      <c r="E75" s="167">
        <f t="shared" si="14"/>
        <v>14112</v>
      </c>
      <c r="F75" s="167">
        <f t="shared" si="15"/>
        <v>14112</v>
      </c>
      <c r="G75" s="167">
        <f t="shared" si="16"/>
        <v>42336</v>
      </c>
      <c r="H75" s="167">
        <f t="shared" si="17"/>
        <v>16464</v>
      </c>
      <c r="I75" s="167">
        <f t="shared" si="18"/>
        <v>21168</v>
      </c>
      <c r="J75" s="167">
        <f t="shared" si="19"/>
        <v>21168</v>
      </c>
      <c r="K75" s="167">
        <f t="shared" si="7"/>
        <v>58800</v>
      </c>
      <c r="L75" s="167">
        <f t="shared" si="20"/>
        <v>21168</v>
      </c>
      <c r="M75" s="167">
        <f t="shared" si="21"/>
        <v>21168</v>
      </c>
      <c r="N75" s="167">
        <f t="shared" si="22"/>
        <v>21168</v>
      </c>
      <c r="O75" s="167">
        <f t="shared" si="8"/>
        <v>63504</v>
      </c>
      <c r="P75" s="167">
        <f t="shared" si="9"/>
        <v>23520</v>
      </c>
      <c r="Q75" s="167">
        <f t="shared" si="10"/>
        <v>23520</v>
      </c>
      <c r="R75" s="167">
        <f t="shared" si="11"/>
        <v>23520</v>
      </c>
      <c r="S75" s="167">
        <f t="shared" si="12"/>
        <v>70560</v>
      </c>
      <c r="T75" s="147">
        <f t="shared" si="6"/>
        <v>211680</v>
      </c>
      <c r="V75" s="137">
        <v>235200</v>
      </c>
    </row>
    <row r="76" spans="1:30" s="140" customFormat="1" ht="33" customHeight="1" x14ac:dyDescent="0.25">
      <c r="A76" s="54" t="s">
        <v>16</v>
      </c>
      <c r="B76" s="121" t="s">
        <v>85</v>
      </c>
      <c r="C76" s="212">
        <v>159000</v>
      </c>
      <c r="D76" s="212">
        <f t="shared" si="13"/>
        <v>9540</v>
      </c>
      <c r="E76" s="212">
        <f t="shared" si="14"/>
        <v>9540</v>
      </c>
      <c r="F76" s="212">
        <f t="shared" si="15"/>
        <v>9540</v>
      </c>
      <c r="G76" s="212">
        <f t="shared" si="16"/>
        <v>28620</v>
      </c>
      <c r="H76" s="212">
        <f t="shared" si="17"/>
        <v>11130.000000000002</v>
      </c>
      <c r="I76" s="212">
        <f t="shared" si="18"/>
        <v>14310</v>
      </c>
      <c r="J76" s="212">
        <f t="shared" si="19"/>
        <v>14310</v>
      </c>
      <c r="K76" s="212">
        <f t="shared" si="7"/>
        <v>39750</v>
      </c>
      <c r="L76" s="212">
        <f t="shared" si="20"/>
        <v>14310</v>
      </c>
      <c r="M76" s="212">
        <f t="shared" si="21"/>
        <v>14310</v>
      </c>
      <c r="N76" s="212">
        <f t="shared" si="22"/>
        <v>14310</v>
      </c>
      <c r="O76" s="212">
        <f t="shared" si="8"/>
        <v>42930</v>
      </c>
      <c r="P76" s="212">
        <f t="shared" si="9"/>
        <v>15900</v>
      </c>
      <c r="Q76" s="212">
        <f t="shared" si="10"/>
        <v>15900</v>
      </c>
      <c r="R76" s="212">
        <f t="shared" si="11"/>
        <v>15900</v>
      </c>
      <c r="S76" s="212">
        <f t="shared" si="12"/>
        <v>47700</v>
      </c>
      <c r="T76" s="147">
        <f t="shared" si="6"/>
        <v>143100</v>
      </c>
      <c r="U76" s="139"/>
      <c r="V76" s="137">
        <v>159000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4200</v>
      </c>
      <c r="D77" s="212">
        <f t="shared" si="13"/>
        <v>252</v>
      </c>
      <c r="E77" s="212">
        <f t="shared" si="14"/>
        <v>252</v>
      </c>
      <c r="F77" s="212">
        <f t="shared" si="15"/>
        <v>252</v>
      </c>
      <c r="G77" s="212">
        <f t="shared" si="16"/>
        <v>756</v>
      </c>
      <c r="H77" s="212">
        <f t="shared" si="17"/>
        <v>294</v>
      </c>
      <c r="I77" s="212">
        <f t="shared" si="18"/>
        <v>378</v>
      </c>
      <c r="J77" s="212">
        <f t="shared" si="19"/>
        <v>378</v>
      </c>
      <c r="K77" s="212">
        <f t="shared" si="7"/>
        <v>1050</v>
      </c>
      <c r="L77" s="212">
        <f t="shared" si="20"/>
        <v>378</v>
      </c>
      <c r="M77" s="212">
        <f t="shared" si="21"/>
        <v>378</v>
      </c>
      <c r="N77" s="212">
        <f t="shared" si="22"/>
        <v>378</v>
      </c>
      <c r="O77" s="212">
        <f t="shared" si="8"/>
        <v>1134</v>
      </c>
      <c r="P77" s="212">
        <f t="shared" si="9"/>
        <v>420</v>
      </c>
      <c r="Q77" s="212">
        <f t="shared" si="10"/>
        <v>420</v>
      </c>
      <c r="R77" s="212">
        <f t="shared" si="11"/>
        <v>420</v>
      </c>
      <c r="S77" s="212">
        <f t="shared" si="12"/>
        <v>1260</v>
      </c>
      <c r="T77" s="147">
        <f t="shared" si="6"/>
        <v>3780</v>
      </c>
      <c r="U77" s="139"/>
      <c r="V77" s="137">
        <v>4200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72000</v>
      </c>
      <c r="D78" s="212">
        <f t="shared" si="13"/>
        <v>4320</v>
      </c>
      <c r="E78" s="212">
        <f t="shared" si="14"/>
        <v>4320</v>
      </c>
      <c r="F78" s="212">
        <f t="shared" si="15"/>
        <v>4320</v>
      </c>
      <c r="G78" s="212">
        <f t="shared" si="16"/>
        <v>12960</v>
      </c>
      <c r="H78" s="212">
        <f t="shared" si="17"/>
        <v>5040.0000000000009</v>
      </c>
      <c r="I78" s="212">
        <f t="shared" si="18"/>
        <v>6480</v>
      </c>
      <c r="J78" s="212">
        <f t="shared" si="19"/>
        <v>6480</v>
      </c>
      <c r="K78" s="212">
        <f t="shared" si="7"/>
        <v>18000</v>
      </c>
      <c r="L78" s="212">
        <f t="shared" si="20"/>
        <v>6480</v>
      </c>
      <c r="M78" s="212">
        <f t="shared" si="21"/>
        <v>6480</v>
      </c>
      <c r="N78" s="212">
        <f t="shared" si="22"/>
        <v>6480</v>
      </c>
      <c r="O78" s="212">
        <f t="shared" si="8"/>
        <v>19440</v>
      </c>
      <c r="P78" s="212">
        <f t="shared" si="9"/>
        <v>7200</v>
      </c>
      <c r="Q78" s="212">
        <f t="shared" si="10"/>
        <v>7200</v>
      </c>
      <c r="R78" s="212">
        <f t="shared" si="11"/>
        <v>7200</v>
      </c>
      <c r="S78" s="212">
        <f t="shared" si="12"/>
        <v>21600</v>
      </c>
      <c r="T78" s="147">
        <f t="shared" si="6"/>
        <v>64800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500000</v>
      </c>
      <c r="D79" s="167">
        <f t="shared" si="13"/>
        <v>30000</v>
      </c>
      <c r="E79" s="167">
        <f t="shared" si="14"/>
        <v>30000</v>
      </c>
      <c r="F79" s="167">
        <f t="shared" si="15"/>
        <v>30000</v>
      </c>
      <c r="G79" s="167">
        <f t="shared" si="16"/>
        <v>90000</v>
      </c>
      <c r="H79" s="167">
        <f t="shared" si="17"/>
        <v>35000</v>
      </c>
      <c r="I79" s="167">
        <f t="shared" si="18"/>
        <v>45000</v>
      </c>
      <c r="J79" s="167">
        <f t="shared" si="19"/>
        <v>45000</v>
      </c>
      <c r="K79" s="167">
        <f t="shared" si="7"/>
        <v>125000</v>
      </c>
      <c r="L79" s="167">
        <f t="shared" si="20"/>
        <v>45000</v>
      </c>
      <c r="M79" s="167">
        <f t="shared" si="21"/>
        <v>45000</v>
      </c>
      <c r="N79" s="167">
        <f t="shared" si="22"/>
        <v>45000</v>
      </c>
      <c r="O79" s="167">
        <f t="shared" si="8"/>
        <v>135000</v>
      </c>
      <c r="P79" s="167">
        <f t="shared" si="9"/>
        <v>50000</v>
      </c>
      <c r="Q79" s="167">
        <f t="shared" si="10"/>
        <v>50000</v>
      </c>
      <c r="R79" s="167">
        <f t="shared" si="11"/>
        <v>50000</v>
      </c>
      <c r="S79" s="167">
        <f t="shared" si="12"/>
        <v>150000</v>
      </c>
      <c r="T79" s="147">
        <f t="shared" ref="T79:T99" si="23">D79+E79+F79+H79+I79+J79+L79+M79+N79+P79+Q79</f>
        <v>450000</v>
      </c>
      <c r="V79" s="137">
        <v>500000</v>
      </c>
    </row>
    <row r="80" spans="1:30" ht="33" customHeight="1" x14ac:dyDescent="0.25">
      <c r="A80" s="41">
        <v>56402</v>
      </c>
      <c r="B80" s="120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41">
        <v>56406</v>
      </c>
      <c r="B81" s="254" t="s">
        <v>111</v>
      </c>
      <c r="C81" s="212">
        <v>301000</v>
      </c>
      <c r="D81" s="213">
        <f t="shared" si="13"/>
        <v>18060</v>
      </c>
      <c r="E81" s="213">
        <f t="shared" si="14"/>
        <v>18060</v>
      </c>
      <c r="F81" s="213">
        <f t="shared" si="15"/>
        <v>18060</v>
      </c>
      <c r="G81" s="212">
        <f t="shared" si="16"/>
        <v>54180</v>
      </c>
      <c r="H81" s="212">
        <f t="shared" si="17"/>
        <v>21070.000000000004</v>
      </c>
      <c r="I81" s="212">
        <f t="shared" si="18"/>
        <v>27090</v>
      </c>
      <c r="J81" s="212">
        <f t="shared" si="19"/>
        <v>27090</v>
      </c>
      <c r="K81" s="212">
        <f t="shared" si="7"/>
        <v>75250</v>
      </c>
      <c r="L81" s="212">
        <f t="shared" si="20"/>
        <v>27090</v>
      </c>
      <c r="M81" s="212">
        <f t="shared" si="21"/>
        <v>27090</v>
      </c>
      <c r="N81" s="212">
        <f t="shared" si="22"/>
        <v>27090</v>
      </c>
      <c r="O81" s="212">
        <f t="shared" si="8"/>
        <v>81270</v>
      </c>
      <c r="P81" s="212">
        <f t="shared" si="9"/>
        <v>30100</v>
      </c>
      <c r="Q81" s="212">
        <f t="shared" si="10"/>
        <v>30100</v>
      </c>
      <c r="R81" s="212">
        <f t="shared" si="11"/>
        <v>30100</v>
      </c>
      <c r="S81" s="212">
        <f t="shared" si="12"/>
        <v>90300</v>
      </c>
      <c r="T81" s="147">
        <f t="shared" si="23"/>
        <v>270900</v>
      </c>
      <c r="V81" s="137">
        <v>301000</v>
      </c>
    </row>
    <row r="82" spans="1:30" ht="33" customHeight="1" collapsed="1" x14ac:dyDescent="0.25">
      <c r="A82" s="55" t="s">
        <v>100</v>
      </c>
      <c r="B82" s="255" t="s">
        <v>114</v>
      </c>
      <c r="C82" s="212">
        <v>131000</v>
      </c>
      <c r="D82" s="213">
        <f t="shared" si="13"/>
        <v>7860</v>
      </c>
      <c r="E82" s="213">
        <f t="shared" si="14"/>
        <v>7860</v>
      </c>
      <c r="F82" s="213">
        <f t="shared" si="15"/>
        <v>7860</v>
      </c>
      <c r="G82" s="212">
        <f t="shared" si="16"/>
        <v>23580</v>
      </c>
      <c r="H82" s="212">
        <f t="shared" si="17"/>
        <v>9170</v>
      </c>
      <c r="I82" s="212">
        <f t="shared" si="18"/>
        <v>11790</v>
      </c>
      <c r="J82" s="212">
        <f t="shared" si="19"/>
        <v>11790</v>
      </c>
      <c r="K82" s="212">
        <f t="shared" ref="K82:K99" si="24">SUM(H82:J82)</f>
        <v>32750</v>
      </c>
      <c r="L82" s="212">
        <f t="shared" si="20"/>
        <v>11790</v>
      </c>
      <c r="M82" s="212">
        <f t="shared" si="21"/>
        <v>11790</v>
      </c>
      <c r="N82" s="212">
        <f t="shared" si="22"/>
        <v>11790</v>
      </c>
      <c r="O82" s="212">
        <f t="shared" ref="O82:O99" si="25">SUM(L82:N82)</f>
        <v>35370</v>
      </c>
      <c r="P82" s="212">
        <f t="shared" ref="P82:P99" si="26">C82*0.1</f>
        <v>13100</v>
      </c>
      <c r="Q82" s="212">
        <f t="shared" ref="Q82:Q99" si="27">C82*0.1</f>
        <v>13100</v>
      </c>
      <c r="R82" s="212">
        <f t="shared" ref="R82:R99" si="28">C82*0.1</f>
        <v>13100</v>
      </c>
      <c r="S82" s="212">
        <f t="shared" ref="S82:S99" si="29">SUM(P82:R82)</f>
        <v>39300</v>
      </c>
      <c r="T82" s="147">
        <f t="shared" si="23"/>
        <v>117900</v>
      </c>
      <c r="V82" s="137">
        <v>131000</v>
      </c>
    </row>
    <row r="83" spans="1:30" s="140" customFormat="1" ht="33" customHeight="1" collapsed="1" x14ac:dyDescent="0.25">
      <c r="A83" s="55">
        <v>56418</v>
      </c>
      <c r="B83" s="255" t="s">
        <v>113</v>
      </c>
      <c r="C83" s="212">
        <v>18000</v>
      </c>
      <c r="D83" s="213">
        <f t="shared" ref="D83:D99" si="30">C83*0.06</f>
        <v>1080</v>
      </c>
      <c r="E83" s="213">
        <f t="shared" ref="E83:E99" si="31">C83*0.06</f>
        <v>1080</v>
      </c>
      <c r="F83" s="213">
        <f t="shared" ref="F83:F99" si="32">C83*0.06</f>
        <v>1080</v>
      </c>
      <c r="G83" s="212">
        <f t="shared" ref="G83:G99" si="33">SUM(D83:F83)</f>
        <v>3240</v>
      </c>
      <c r="H83" s="212">
        <f t="shared" ref="H83:H99" si="34">C83*0.07</f>
        <v>1260.0000000000002</v>
      </c>
      <c r="I83" s="212">
        <f t="shared" ref="I83:I99" si="35">C83*0.09</f>
        <v>1620</v>
      </c>
      <c r="J83" s="212">
        <f t="shared" ref="J83:J99" si="36">C83*0.09</f>
        <v>1620</v>
      </c>
      <c r="K83" s="212">
        <f t="shared" si="24"/>
        <v>4500</v>
      </c>
      <c r="L83" s="212">
        <f t="shared" ref="L83:L99" si="37">C83*0.09</f>
        <v>1620</v>
      </c>
      <c r="M83" s="212">
        <f t="shared" ref="M83:M99" si="38">C83*0.09</f>
        <v>1620</v>
      </c>
      <c r="N83" s="212">
        <f t="shared" ref="N83:N99" si="39">C83*0.09</f>
        <v>1620</v>
      </c>
      <c r="O83" s="212">
        <f t="shared" si="25"/>
        <v>4860</v>
      </c>
      <c r="P83" s="212">
        <f t="shared" si="26"/>
        <v>1800</v>
      </c>
      <c r="Q83" s="212">
        <f t="shared" si="27"/>
        <v>1800</v>
      </c>
      <c r="R83" s="212">
        <f t="shared" si="28"/>
        <v>1800</v>
      </c>
      <c r="S83" s="212">
        <f t="shared" si="29"/>
        <v>5400</v>
      </c>
      <c r="T83" s="147">
        <f t="shared" si="23"/>
        <v>16200</v>
      </c>
      <c r="U83" s="139"/>
      <c r="V83" s="137">
        <v>18000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1068500</v>
      </c>
      <c r="D84" s="167">
        <f t="shared" si="30"/>
        <v>64110</v>
      </c>
      <c r="E84" s="167">
        <f t="shared" si="31"/>
        <v>64110</v>
      </c>
      <c r="F84" s="167">
        <f t="shared" si="32"/>
        <v>64110</v>
      </c>
      <c r="G84" s="167">
        <f t="shared" si="33"/>
        <v>192330</v>
      </c>
      <c r="H84" s="167">
        <f t="shared" si="34"/>
        <v>74795</v>
      </c>
      <c r="I84" s="167">
        <f t="shared" si="35"/>
        <v>96165</v>
      </c>
      <c r="J84" s="167">
        <f t="shared" si="36"/>
        <v>96165</v>
      </c>
      <c r="K84" s="167">
        <f t="shared" si="24"/>
        <v>267125</v>
      </c>
      <c r="L84" s="167">
        <f t="shared" si="37"/>
        <v>96165</v>
      </c>
      <c r="M84" s="167">
        <f t="shared" si="38"/>
        <v>96165</v>
      </c>
      <c r="N84" s="167">
        <f t="shared" si="39"/>
        <v>96165</v>
      </c>
      <c r="O84" s="167">
        <f t="shared" si="25"/>
        <v>288495</v>
      </c>
      <c r="P84" s="167">
        <f t="shared" si="26"/>
        <v>106850</v>
      </c>
      <c r="Q84" s="167">
        <f t="shared" si="27"/>
        <v>106850</v>
      </c>
      <c r="R84" s="167">
        <f t="shared" si="28"/>
        <v>106850</v>
      </c>
      <c r="S84" s="167">
        <f t="shared" si="29"/>
        <v>320550</v>
      </c>
      <c r="T84" s="147">
        <f t="shared" si="23"/>
        <v>961650</v>
      </c>
      <c r="V84" s="137">
        <v>1293500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978000</v>
      </c>
      <c r="D86" s="212">
        <f t="shared" si="30"/>
        <v>58680</v>
      </c>
      <c r="E86" s="212">
        <f t="shared" si="31"/>
        <v>58680</v>
      </c>
      <c r="F86" s="212">
        <f t="shared" si="32"/>
        <v>58680</v>
      </c>
      <c r="G86" s="212">
        <f t="shared" si="33"/>
        <v>176040</v>
      </c>
      <c r="H86" s="212">
        <f t="shared" si="34"/>
        <v>68460</v>
      </c>
      <c r="I86" s="212">
        <f t="shared" si="35"/>
        <v>88020</v>
      </c>
      <c r="J86" s="212">
        <f t="shared" si="36"/>
        <v>88020</v>
      </c>
      <c r="K86" s="212">
        <f t="shared" si="24"/>
        <v>244500</v>
      </c>
      <c r="L86" s="212">
        <f t="shared" si="37"/>
        <v>88020</v>
      </c>
      <c r="M86" s="212">
        <f t="shared" si="38"/>
        <v>88020</v>
      </c>
      <c r="N86" s="212">
        <f t="shared" si="39"/>
        <v>88020</v>
      </c>
      <c r="O86" s="212">
        <f t="shared" si="25"/>
        <v>264060</v>
      </c>
      <c r="P86" s="212">
        <f t="shared" si="26"/>
        <v>97800</v>
      </c>
      <c r="Q86" s="212">
        <f t="shared" si="27"/>
        <v>97800</v>
      </c>
      <c r="R86" s="212">
        <f t="shared" si="28"/>
        <v>97800</v>
      </c>
      <c r="S86" s="212">
        <f t="shared" si="29"/>
        <v>293400</v>
      </c>
      <c r="T86" s="147">
        <f t="shared" si="23"/>
        <v>880200</v>
      </c>
      <c r="U86" s="139"/>
      <c r="V86" s="137">
        <v>978000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2249751</v>
      </c>
      <c r="D88" s="118">
        <f t="shared" si="30"/>
        <v>134985.06</v>
      </c>
      <c r="E88" s="118">
        <f t="shared" si="31"/>
        <v>134985.06</v>
      </c>
      <c r="F88" s="118">
        <f t="shared" si="32"/>
        <v>134985.06</v>
      </c>
      <c r="G88" s="118">
        <f t="shared" si="33"/>
        <v>404955.18</v>
      </c>
      <c r="H88" s="118">
        <f t="shared" si="34"/>
        <v>157482.57</v>
      </c>
      <c r="I88" s="118">
        <f t="shared" si="35"/>
        <v>202477.59</v>
      </c>
      <c r="J88" s="118">
        <f t="shared" si="36"/>
        <v>202477.59</v>
      </c>
      <c r="K88" s="118">
        <f t="shared" si="24"/>
        <v>562437.75</v>
      </c>
      <c r="L88" s="118">
        <f t="shared" si="37"/>
        <v>202477.59</v>
      </c>
      <c r="M88" s="118">
        <f t="shared" si="38"/>
        <v>202477.59</v>
      </c>
      <c r="N88" s="118">
        <f t="shared" si="39"/>
        <v>202477.59</v>
      </c>
      <c r="O88" s="118">
        <f t="shared" si="25"/>
        <v>607432.77</v>
      </c>
      <c r="P88" s="118">
        <f t="shared" si="26"/>
        <v>224975.1</v>
      </c>
      <c r="Q88" s="118">
        <f t="shared" si="27"/>
        <v>224975.1</v>
      </c>
      <c r="R88" s="118">
        <f t="shared" si="28"/>
        <v>224975.1</v>
      </c>
      <c r="S88" s="118">
        <f t="shared" si="29"/>
        <v>674925.3</v>
      </c>
      <c r="T88" s="147">
        <f t="shared" si="23"/>
        <v>2024775.9000000004</v>
      </c>
      <c r="V88" s="137">
        <v>2249751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479460</v>
      </c>
      <c r="D89" s="167">
        <f t="shared" si="30"/>
        <v>28767.599999999999</v>
      </c>
      <c r="E89" s="167">
        <f t="shared" si="31"/>
        <v>28767.599999999999</v>
      </c>
      <c r="F89" s="167">
        <f t="shared" si="32"/>
        <v>28767.599999999999</v>
      </c>
      <c r="G89" s="167">
        <f t="shared" si="33"/>
        <v>86302.799999999988</v>
      </c>
      <c r="H89" s="167">
        <f t="shared" si="34"/>
        <v>33562.200000000004</v>
      </c>
      <c r="I89" s="167">
        <f t="shared" si="35"/>
        <v>43151.4</v>
      </c>
      <c r="J89" s="167">
        <f t="shared" si="36"/>
        <v>43151.4</v>
      </c>
      <c r="K89" s="167">
        <f t="shared" si="24"/>
        <v>119865</v>
      </c>
      <c r="L89" s="167">
        <f t="shared" si="37"/>
        <v>43151.4</v>
      </c>
      <c r="M89" s="167">
        <f t="shared" si="38"/>
        <v>43151.4</v>
      </c>
      <c r="N89" s="167">
        <f t="shared" si="39"/>
        <v>43151.4</v>
      </c>
      <c r="O89" s="167">
        <f t="shared" si="25"/>
        <v>129454.20000000001</v>
      </c>
      <c r="P89" s="167">
        <f t="shared" si="26"/>
        <v>47946</v>
      </c>
      <c r="Q89" s="167">
        <f t="shared" si="27"/>
        <v>47946</v>
      </c>
      <c r="R89" s="167">
        <f t="shared" si="28"/>
        <v>47946</v>
      </c>
      <c r="S89" s="167">
        <f t="shared" si="29"/>
        <v>143838</v>
      </c>
      <c r="T89" s="147">
        <f t="shared" si="23"/>
        <v>431514</v>
      </c>
      <c r="V89" s="137">
        <v>479460</v>
      </c>
    </row>
    <row r="90" spans="1:30" ht="33" customHeight="1" x14ac:dyDescent="0.25">
      <c r="A90" s="41" t="s">
        <v>28</v>
      </c>
      <c r="B90" s="125" t="s">
        <v>115</v>
      </c>
      <c r="C90" s="212">
        <v>298000</v>
      </c>
      <c r="D90" s="212">
        <f t="shared" si="30"/>
        <v>17880</v>
      </c>
      <c r="E90" s="212">
        <f t="shared" si="31"/>
        <v>17880</v>
      </c>
      <c r="F90" s="212">
        <f t="shared" si="32"/>
        <v>17880</v>
      </c>
      <c r="G90" s="212">
        <f t="shared" si="33"/>
        <v>53640</v>
      </c>
      <c r="H90" s="212">
        <f t="shared" si="34"/>
        <v>20860.000000000004</v>
      </c>
      <c r="I90" s="212">
        <f t="shared" si="35"/>
        <v>26820</v>
      </c>
      <c r="J90" s="212">
        <f t="shared" si="36"/>
        <v>26820</v>
      </c>
      <c r="K90" s="212">
        <f t="shared" si="24"/>
        <v>74500</v>
      </c>
      <c r="L90" s="212">
        <f t="shared" si="37"/>
        <v>26820</v>
      </c>
      <c r="M90" s="212">
        <f t="shared" si="38"/>
        <v>26820</v>
      </c>
      <c r="N90" s="212">
        <f t="shared" si="39"/>
        <v>26820</v>
      </c>
      <c r="O90" s="212">
        <f t="shared" si="25"/>
        <v>80460</v>
      </c>
      <c r="P90" s="212">
        <f t="shared" si="26"/>
        <v>29800</v>
      </c>
      <c r="Q90" s="212">
        <f t="shared" si="27"/>
        <v>29800</v>
      </c>
      <c r="R90" s="212">
        <f t="shared" si="28"/>
        <v>29800</v>
      </c>
      <c r="S90" s="212">
        <f t="shared" si="29"/>
        <v>89400</v>
      </c>
      <c r="T90" s="147">
        <f t="shared" si="23"/>
        <v>268200</v>
      </c>
      <c r="V90" s="137">
        <v>298000</v>
      </c>
    </row>
    <row r="91" spans="1:30" ht="33" customHeight="1" x14ac:dyDescent="0.25">
      <c r="A91" s="54">
        <v>56710</v>
      </c>
      <c r="B91" s="125" t="s">
        <v>92</v>
      </c>
      <c r="C91" s="212">
        <v>27000</v>
      </c>
      <c r="D91" s="212">
        <f t="shared" si="30"/>
        <v>1620</v>
      </c>
      <c r="E91" s="212">
        <f t="shared" si="31"/>
        <v>1620</v>
      </c>
      <c r="F91" s="212">
        <f t="shared" si="32"/>
        <v>1620</v>
      </c>
      <c r="G91" s="212">
        <f t="shared" si="33"/>
        <v>4860</v>
      </c>
      <c r="H91" s="212">
        <f t="shared" si="34"/>
        <v>1890.0000000000002</v>
      </c>
      <c r="I91" s="212">
        <f t="shared" si="35"/>
        <v>2430</v>
      </c>
      <c r="J91" s="212">
        <f t="shared" si="36"/>
        <v>2430</v>
      </c>
      <c r="K91" s="212">
        <f t="shared" si="24"/>
        <v>6750</v>
      </c>
      <c r="L91" s="212">
        <f t="shared" si="37"/>
        <v>2430</v>
      </c>
      <c r="M91" s="212">
        <f t="shared" si="38"/>
        <v>2430</v>
      </c>
      <c r="N91" s="212">
        <f t="shared" si="39"/>
        <v>2430</v>
      </c>
      <c r="O91" s="212">
        <f t="shared" si="25"/>
        <v>7290</v>
      </c>
      <c r="P91" s="212">
        <f t="shared" si="26"/>
        <v>2700</v>
      </c>
      <c r="Q91" s="212">
        <f t="shared" si="27"/>
        <v>2700</v>
      </c>
      <c r="R91" s="212">
        <f t="shared" si="28"/>
        <v>2700</v>
      </c>
      <c r="S91" s="212">
        <f t="shared" si="29"/>
        <v>8100</v>
      </c>
      <c r="T91" s="147">
        <f t="shared" si="23"/>
        <v>24300</v>
      </c>
      <c r="V91" s="137">
        <v>27000</v>
      </c>
    </row>
    <row r="92" spans="1:30" ht="33" customHeight="1" x14ac:dyDescent="0.25">
      <c r="A92" s="41">
        <v>56714</v>
      </c>
      <c r="B92" s="122" t="s">
        <v>107</v>
      </c>
      <c r="C92" s="212">
        <v>98992</v>
      </c>
      <c r="D92" s="213">
        <f t="shared" si="30"/>
        <v>5939.5199999999995</v>
      </c>
      <c r="E92" s="213">
        <f t="shared" si="31"/>
        <v>5939.5199999999995</v>
      </c>
      <c r="F92" s="213">
        <f t="shared" si="32"/>
        <v>5939.5199999999995</v>
      </c>
      <c r="G92" s="212">
        <f t="shared" si="33"/>
        <v>17818.559999999998</v>
      </c>
      <c r="H92" s="212">
        <f t="shared" si="34"/>
        <v>6929.4400000000005</v>
      </c>
      <c r="I92" s="212">
        <f t="shared" si="35"/>
        <v>8909.2799999999988</v>
      </c>
      <c r="J92" s="212">
        <f t="shared" si="36"/>
        <v>8909.2799999999988</v>
      </c>
      <c r="K92" s="212">
        <f t="shared" si="24"/>
        <v>24748</v>
      </c>
      <c r="L92" s="212">
        <f t="shared" si="37"/>
        <v>8909.2799999999988</v>
      </c>
      <c r="M92" s="212">
        <f t="shared" si="38"/>
        <v>8909.2799999999988</v>
      </c>
      <c r="N92" s="212">
        <f t="shared" si="39"/>
        <v>8909.2799999999988</v>
      </c>
      <c r="O92" s="212">
        <f t="shared" si="25"/>
        <v>26727.839999999997</v>
      </c>
      <c r="P92" s="212">
        <f t="shared" si="26"/>
        <v>9899.2000000000007</v>
      </c>
      <c r="Q92" s="212">
        <f t="shared" si="27"/>
        <v>9899.2000000000007</v>
      </c>
      <c r="R92" s="212">
        <f t="shared" si="28"/>
        <v>9899.2000000000007</v>
      </c>
      <c r="S92" s="212">
        <f t="shared" si="29"/>
        <v>29697.600000000002</v>
      </c>
      <c r="T92" s="147">
        <f t="shared" si="23"/>
        <v>89092.799999999988</v>
      </c>
      <c r="V92" s="137">
        <v>98992</v>
      </c>
    </row>
    <row r="93" spans="1:30" ht="33" customHeight="1" collapsed="1" x14ac:dyDescent="0.25">
      <c r="A93" s="55" t="s">
        <v>5</v>
      </c>
      <c r="B93" s="124" t="s">
        <v>108</v>
      </c>
      <c r="C93" s="212">
        <v>55468</v>
      </c>
      <c r="D93" s="213">
        <f t="shared" si="30"/>
        <v>3328.08</v>
      </c>
      <c r="E93" s="213">
        <f t="shared" si="31"/>
        <v>3328.08</v>
      </c>
      <c r="F93" s="213">
        <f t="shared" si="32"/>
        <v>3328.08</v>
      </c>
      <c r="G93" s="212">
        <f t="shared" si="33"/>
        <v>9984.24</v>
      </c>
      <c r="H93" s="212">
        <f t="shared" si="34"/>
        <v>3882.76</v>
      </c>
      <c r="I93" s="212">
        <f t="shared" si="35"/>
        <v>4992.12</v>
      </c>
      <c r="J93" s="212">
        <f t="shared" si="36"/>
        <v>4992.12</v>
      </c>
      <c r="K93" s="212">
        <f t="shared" si="24"/>
        <v>13867</v>
      </c>
      <c r="L93" s="212">
        <f t="shared" si="37"/>
        <v>4992.12</v>
      </c>
      <c r="M93" s="212">
        <f t="shared" si="38"/>
        <v>4992.12</v>
      </c>
      <c r="N93" s="212">
        <f t="shared" si="39"/>
        <v>4992.12</v>
      </c>
      <c r="O93" s="212">
        <f t="shared" si="25"/>
        <v>14976.36</v>
      </c>
      <c r="P93" s="212">
        <f t="shared" si="26"/>
        <v>5546.8</v>
      </c>
      <c r="Q93" s="212">
        <f t="shared" si="27"/>
        <v>5546.8</v>
      </c>
      <c r="R93" s="212">
        <f t="shared" si="28"/>
        <v>5546.8</v>
      </c>
      <c r="S93" s="212">
        <f t="shared" si="29"/>
        <v>16640.400000000001</v>
      </c>
      <c r="T93" s="147">
        <f t="shared" si="23"/>
        <v>49921.200000000004</v>
      </c>
      <c r="V93" s="137">
        <v>55468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8810808</v>
      </c>
      <c r="D94" s="167">
        <f t="shared" si="30"/>
        <v>528648.48</v>
      </c>
      <c r="E94" s="167">
        <f t="shared" si="31"/>
        <v>528648.48</v>
      </c>
      <c r="F94" s="167">
        <f t="shared" si="32"/>
        <v>528648.48</v>
      </c>
      <c r="G94" s="167">
        <f t="shared" si="33"/>
        <v>1585945.44</v>
      </c>
      <c r="H94" s="167">
        <f t="shared" si="34"/>
        <v>616756.56000000006</v>
      </c>
      <c r="I94" s="167">
        <f t="shared" si="35"/>
        <v>792972.72</v>
      </c>
      <c r="J94" s="167">
        <f t="shared" si="36"/>
        <v>792972.72</v>
      </c>
      <c r="K94" s="167">
        <f t="shared" si="24"/>
        <v>2202702</v>
      </c>
      <c r="L94" s="167">
        <f t="shared" si="37"/>
        <v>792972.72</v>
      </c>
      <c r="M94" s="167">
        <f t="shared" si="38"/>
        <v>792972.72</v>
      </c>
      <c r="N94" s="167">
        <f t="shared" si="39"/>
        <v>792972.72</v>
      </c>
      <c r="O94" s="167">
        <f t="shared" si="25"/>
        <v>2378918.16</v>
      </c>
      <c r="P94" s="167">
        <f t="shared" si="26"/>
        <v>881080.8</v>
      </c>
      <c r="Q94" s="167">
        <f t="shared" si="27"/>
        <v>881080.8</v>
      </c>
      <c r="R94" s="167">
        <f t="shared" si="28"/>
        <v>881080.8</v>
      </c>
      <c r="S94" s="167">
        <f t="shared" si="29"/>
        <v>2643242.4000000004</v>
      </c>
      <c r="T94" s="147">
        <f t="shared" si="23"/>
        <v>7929727.1999999983</v>
      </c>
      <c r="V94" s="137">
        <v>8810808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8804508</v>
      </c>
      <c r="D95" s="212">
        <f t="shared" si="30"/>
        <v>528270.48</v>
      </c>
      <c r="E95" s="212">
        <f t="shared" si="31"/>
        <v>528270.48</v>
      </c>
      <c r="F95" s="212">
        <f t="shared" si="32"/>
        <v>528270.48</v>
      </c>
      <c r="G95" s="212">
        <f t="shared" si="33"/>
        <v>1584811.44</v>
      </c>
      <c r="H95" s="212">
        <f t="shared" si="34"/>
        <v>616315.56000000006</v>
      </c>
      <c r="I95" s="212">
        <f t="shared" si="35"/>
        <v>792405.72</v>
      </c>
      <c r="J95" s="212">
        <f t="shared" si="36"/>
        <v>792405.72</v>
      </c>
      <c r="K95" s="212">
        <f t="shared" si="24"/>
        <v>2201127</v>
      </c>
      <c r="L95" s="212">
        <f t="shared" si="37"/>
        <v>792405.72</v>
      </c>
      <c r="M95" s="212">
        <f t="shared" si="38"/>
        <v>792405.72</v>
      </c>
      <c r="N95" s="212">
        <f t="shared" si="39"/>
        <v>792405.72</v>
      </c>
      <c r="O95" s="212">
        <f t="shared" si="25"/>
        <v>2377217.16</v>
      </c>
      <c r="P95" s="212">
        <f t="shared" si="26"/>
        <v>880450.8</v>
      </c>
      <c r="Q95" s="212">
        <f t="shared" si="27"/>
        <v>880450.8</v>
      </c>
      <c r="R95" s="212">
        <f t="shared" si="28"/>
        <v>880450.8</v>
      </c>
      <c r="S95" s="212">
        <f t="shared" si="29"/>
        <v>2641352.4000000004</v>
      </c>
      <c r="T95" s="147">
        <f t="shared" si="23"/>
        <v>7924057.1999999983</v>
      </c>
      <c r="U95" s="139"/>
      <c r="V95" s="137">
        <v>8804508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6300</v>
      </c>
      <c r="D96" s="212">
        <f t="shared" si="30"/>
        <v>378</v>
      </c>
      <c r="E96" s="212">
        <f t="shared" si="31"/>
        <v>378</v>
      </c>
      <c r="F96" s="212">
        <f t="shared" si="32"/>
        <v>378</v>
      </c>
      <c r="G96" s="212">
        <f t="shared" si="33"/>
        <v>1134</v>
      </c>
      <c r="H96" s="212">
        <f t="shared" si="34"/>
        <v>441.00000000000006</v>
      </c>
      <c r="I96" s="212">
        <f t="shared" si="35"/>
        <v>567</v>
      </c>
      <c r="J96" s="212">
        <f t="shared" si="36"/>
        <v>567</v>
      </c>
      <c r="K96" s="212">
        <f t="shared" si="24"/>
        <v>1575</v>
      </c>
      <c r="L96" s="212">
        <f t="shared" si="37"/>
        <v>567</v>
      </c>
      <c r="M96" s="212">
        <f t="shared" si="38"/>
        <v>567</v>
      </c>
      <c r="N96" s="212">
        <f t="shared" si="39"/>
        <v>567</v>
      </c>
      <c r="O96" s="212">
        <f t="shared" si="25"/>
        <v>1701</v>
      </c>
      <c r="P96" s="212">
        <f t="shared" si="26"/>
        <v>630</v>
      </c>
      <c r="Q96" s="212">
        <f t="shared" si="27"/>
        <v>630</v>
      </c>
      <c r="R96" s="212">
        <f t="shared" si="28"/>
        <v>630</v>
      </c>
      <c r="S96" s="212">
        <f t="shared" si="29"/>
        <v>1890</v>
      </c>
      <c r="T96" s="147">
        <f t="shared" si="23"/>
        <v>5670</v>
      </c>
      <c r="U96" s="139"/>
      <c r="V96" s="137">
        <v>6300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1190540</v>
      </c>
      <c r="D97" s="118">
        <f t="shared" si="30"/>
        <v>71432.399999999994</v>
      </c>
      <c r="E97" s="118">
        <f t="shared" si="31"/>
        <v>71432.399999999994</v>
      </c>
      <c r="F97" s="118">
        <f t="shared" si="32"/>
        <v>71432.399999999994</v>
      </c>
      <c r="G97" s="118">
        <f t="shared" si="33"/>
        <v>214297.19999999998</v>
      </c>
      <c r="H97" s="118">
        <f t="shared" si="34"/>
        <v>83337.8</v>
      </c>
      <c r="I97" s="118">
        <f t="shared" si="35"/>
        <v>107148.59999999999</v>
      </c>
      <c r="J97" s="118">
        <f t="shared" si="36"/>
        <v>107148.59999999999</v>
      </c>
      <c r="K97" s="118">
        <f t="shared" si="24"/>
        <v>297635</v>
      </c>
      <c r="L97" s="118">
        <f t="shared" si="37"/>
        <v>107148.59999999999</v>
      </c>
      <c r="M97" s="118">
        <f t="shared" si="38"/>
        <v>107148.59999999999</v>
      </c>
      <c r="N97" s="118">
        <f t="shared" si="39"/>
        <v>107148.59999999999</v>
      </c>
      <c r="O97" s="118">
        <f t="shared" si="25"/>
        <v>321445.8</v>
      </c>
      <c r="P97" s="118">
        <f t="shared" si="26"/>
        <v>119054</v>
      </c>
      <c r="Q97" s="118">
        <f t="shared" si="27"/>
        <v>119054</v>
      </c>
      <c r="R97" s="118">
        <f t="shared" si="28"/>
        <v>119054</v>
      </c>
      <c r="S97" s="118">
        <f t="shared" si="29"/>
        <v>357162</v>
      </c>
      <c r="T97" s="147">
        <f t="shared" si="23"/>
        <v>1071486</v>
      </c>
      <c r="V97" s="137">
        <v>1190540</v>
      </c>
    </row>
    <row r="98" spans="1:33" ht="38.25" customHeight="1" x14ac:dyDescent="0.25">
      <c r="A98" s="55" t="s">
        <v>284</v>
      </c>
      <c r="B98" s="117" t="s">
        <v>285</v>
      </c>
      <c r="C98" s="212">
        <v>603497</v>
      </c>
      <c r="D98" s="212">
        <f t="shared" si="30"/>
        <v>36209.82</v>
      </c>
      <c r="E98" s="212">
        <f t="shared" si="31"/>
        <v>36209.82</v>
      </c>
      <c r="F98" s="212">
        <f t="shared" si="32"/>
        <v>36209.82</v>
      </c>
      <c r="G98" s="212">
        <f t="shared" si="33"/>
        <v>108629.45999999999</v>
      </c>
      <c r="H98" s="212">
        <f t="shared" si="34"/>
        <v>42244.79</v>
      </c>
      <c r="I98" s="212">
        <f t="shared" si="35"/>
        <v>54314.729999999996</v>
      </c>
      <c r="J98" s="212">
        <f t="shared" si="36"/>
        <v>54314.729999999996</v>
      </c>
      <c r="K98" s="212">
        <f t="shared" si="24"/>
        <v>150874.25</v>
      </c>
      <c r="L98" s="212">
        <f t="shared" si="37"/>
        <v>54314.729999999996</v>
      </c>
      <c r="M98" s="212">
        <f t="shared" si="38"/>
        <v>54314.729999999996</v>
      </c>
      <c r="N98" s="212">
        <f t="shared" si="39"/>
        <v>54314.729999999996</v>
      </c>
      <c r="O98" s="212">
        <f t="shared" si="25"/>
        <v>162944.19</v>
      </c>
      <c r="P98" s="212">
        <f t="shared" si="26"/>
        <v>60349.700000000004</v>
      </c>
      <c r="Q98" s="212">
        <f t="shared" si="27"/>
        <v>60349.700000000004</v>
      </c>
      <c r="R98" s="212">
        <f t="shared" si="28"/>
        <v>60349.700000000004</v>
      </c>
      <c r="S98" s="212">
        <f t="shared" si="29"/>
        <v>181049.1</v>
      </c>
      <c r="T98" s="147">
        <f t="shared" si="23"/>
        <v>543147.29999999993</v>
      </c>
      <c r="V98" s="137">
        <v>603495</v>
      </c>
    </row>
    <row r="99" spans="1:33" s="147" customFormat="1" ht="33" customHeight="1" x14ac:dyDescent="0.25">
      <c r="A99" s="116"/>
      <c r="B99" s="116" t="s">
        <v>95</v>
      </c>
      <c r="C99" s="168">
        <f>C16-C47</f>
        <v>3000000</v>
      </c>
      <c r="D99" s="168">
        <f t="shared" si="30"/>
        <v>180000</v>
      </c>
      <c r="E99" s="168">
        <f t="shared" si="31"/>
        <v>180000</v>
      </c>
      <c r="F99" s="168">
        <f t="shared" si="32"/>
        <v>180000</v>
      </c>
      <c r="G99" s="168">
        <f t="shared" si="33"/>
        <v>540000</v>
      </c>
      <c r="H99" s="168">
        <f t="shared" si="34"/>
        <v>210000.00000000003</v>
      </c>
      <c r="I99" s="168">
        <f t="shared" si="35"/>
        <v>270000</v>
      </c>
      <c r="J99" s="168">
        <f t="shared" si="36"/>
        <v>270000</v>
      </c>
      <c r="K99" s="168">
        <f t="shared" si="24"/>
        <v>750000</v>
      </c>
      <c r="L99" s="168">
        <f t="shared" si="37"/>
        <v>270000</v>
      </c>
      <c r="M99" s="168">
        <f t="shared" si="38"/>
        <v>270000</v>
      </c>
      <c r="N99" s="168">
        <f t="shared" si="39"/>
        <v>270000</v>
      </c>
      <c r="O99" s="168">
        <f t="shared" si="25"/>
        <v>810000</v>
      </c>
      <c r="P99" s="168">
        <f t="shared" si="26"/>
        <v>300000</v>
      </c>
      <c r="Q99" s="168">
        <f t="shared" si="27"/>
        <v>300000</v>
      </c>
      <c r="R99" s="168">
        <f t="shared" si="28"/>
        <v>300000</v>
      </c>
      <c r="S99" s="168">
        <f t="shared" si="29"/>
        <v>900000</v>
      </c>
      <c r="T99" s="147">
        <f t="shared" si="23"/>
        <v>2700000</v>
      </c>
      <c r="V99" s="137">
        <v>3000000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4.5645011714564032E-2</v>
      </c>
      <c r="D100" s="158">
        <f t="shared" si="40"/>
        <v>4.5645011714564032E-2</v>
      </c>
      <c r="E100" s="158">
        <f t="shared" si="40"/>
        <v>4.5645011714564032E-2</v>
      </c>
      <c r="F100" s="158">
        <f t="shared" si="40"/>
        <v>4.5645011714564032E-2</v>
      </c>
      <c r="G100" s="158">
        <f t="shared" si="40"/>
        <v>4.5645011714564032E-2</v>
      </c>
      <c r="H100" s="158">
        <f t="shared" si="40"/>
        <v>4.5645011714564039E-2</v>
      </c>
      <c r="I100" s="158">
        <f t="shared" si="40"/>
        <v>4.5645011714564032E-2</v>
      </c>
      <c r="J100" s="158">
        <f t="shared" si="40"/>
        <v>4.5645011714564032E-2</v>
      </c>
      <c r="K100" s="158">
        <f t="shared" si="40"/>
        <v>4.5645011714564032E-2</v>
      </c>
      <c r="L100" s="158">
        <f t="shared" si="40"/>
        <v>4.5645011714564032E-2</v>
      </c>
      <c r="M100" s="158">
        <f t="shared" si="40"/>
        <v>4.5645011714564032E-2</v>
      </c>
      <c r="N100" s="158">
        <f t="shared" si="40"/>
        <v>4.5645011714564032E-2</v>
      </c>
      <c r="O100" s="158">
        <f t="shared" si="40"/>
        <v>4.5645011714564039E-2</v>
      </c>
      <c r="P100" s="158">
        <f t="shared" si="40"/>
        <v>4.5645011714564032E-2</v>
      </c>
      <c r="Q100" s="158">
        <f t="shared" si="40"/>
        <v>4.5645011714564032E-2</v>
      </c>
      <c r="R100" s="158">
        <f t="shared" si="40"/>
        <v>4.5645011714564032E-2</v>
      </c>
      <c r="S100" s="170">
        <f t="shared" si="40"/>
        <v>4.5645011714564025E-2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952432.32000000007</v>
      </c>
    </row>
    <row r="108" spans="1:33" x14ac:dyDescent="0.25">
      <c r="C108" s="189">
        <f>+C99-C106</f>
        <v>2047567.68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horizontalDpi="300" verticalDpi="200" r:id="rId1"/>
  <headerFooter alignWithMargins="0"/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4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75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D78" sqref="D78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34" customWidth="1"/>
    <col min="5" max="6" width="13.7109375" style="3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5" t="s">
        <v>2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44</v>
      </c>
      <c r="B12" s="269"/>
      <c r="C12" s="269"/>
      <c r="D12" s="1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44</v>
      </c>
      <c r="B13" s="38"/>
      <c r="C13" s="114"/>
      <c r="D13" s="1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6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61470222</v>
      </c>
      <c r="D16" s="168">
        <f>C16*0.06</f>
        <v>3688213.32</v>
      </c>
      <c r="E16" s="168">
        <f>C16*0.06</f>
        <v>3688213.32</v>
      </c>
      <c r="F16" s="168">
        <f>C16*0.06</f>
        <v>3688213.32</v>
      </c>
      <c r="G16" s="168">
        <f>SUM(D16:F16)</f>
        <v>11064639.959999999</v>
      </c>
      <c r="H16" s="168">
        <f>C16*0.07</f>
        <v>4302915.54</v>
      </c>
      <c r="I16" s="168">
        <f>C16*0.09</f>
        <v>5532319.9799999995</v>
      </c>
      <c r="J16" s="168">
        <f>C16*0.09</f>
        <v>5532319.9799999995</v>
      </c>
      <c r="K16" s="168">
        <f t="shared" ref="K16" si="0">SUM(H16:J16)</f>
        <v>15367555.5</v>
      </c>
      <c r="L16" s="168">
        <f>C16*0.09</f>
        <v>5532319.9799999995</v>
      </c>
      <c r="M16" s="168">
        <f>C16*0.09</f>
        <v>5532319.9799999995</v>
      </c>
      <c r="N16" s="168">
        <f>C16*0.09</f>
        <v>5532319.9799999995</v>
      </c>
      <c r="O16" s="168">
        <f t="shared" ref="O16" si="1">SUM(L16:N16)</f>
        <v>16596959.939999998</v>
      </c>
      <c r="P16" s="168">
        <f t="shared" ref="P16" si="2">C16*0.1</f>
        <v>6147022.2000000002</v>
      </c>
      <c r="Q16" s="168">
        <f t="shared" ref="Q16" si="3">C16*0.1</f>
        <v>6147022.2000000002</v>
      </c>
      <c r="R16" s="168">
        <f t="shared" ref="R16" si="4">C16*0.1</f>
        <v>6147022.2000000002</v>
      </c>
      <c r="S16" s="168">
        <f t="shared" ref="S16" si="5">SUM(P16:R16)</f>
        <v>18441066.600000001</v>
      </c>
      <c r="T16" s="147">
        <f>D16+E16+F16+H16+I16+J16+L16+M16+N16+P16+Q16</f>
        <v>55323199.800000004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52973587</v>
      </c>
      <c r="D18" s="167">
        <f>C18*0.06</f>
        <v>3178415.2199999997</v>
      </c>
      <c r="E18" s="167">
        <f>C18*0.06</f>
        <v>3178415.2199999997</v>
      </c>
      <c r="F18" s="167">
        <f>C18*0.06</f>
        <v>3178415.2199999997</v>
      </c>
      <c r="G18" s="167">
        <f>SUM(D18:F18)</f>
        <v>9535245.6600000001</v>
      </c>
      <c r="H18" s="167">
        <f>C18*0.07</f>
        <v>3708151.0900000003</v>
      </c>
      <c r="I18" s="167">
        <f>C18*0.09</f>
        <v>4767622.83</v>
      </c>
      <c r="J18" s="167">
        <f>C18*0.09</f>
        <v>4767622.83</v>
      </c>
      <c r="K18" s="167">
        <f t="shared" ref="K18:K81" si="7">SUM(H18:J18)</f>
        <v>13243396.75</v>
      </c>
      <c r="L18" s="167">
        <f>C18*0.09</f>
        <v>4767622.83</v>
      </c>
      <c r="M18" s="167">
        <f>C18*0.09</f>
        <v>4767622.83</v>
      </c>
      <c r="N18" s="167">
        <f>C18*0.09</f>
        <v>4767622.83</v>
      </c>
      <c r="O18" s="167">
        <f t="shared" ref="O18:O81" si="8">SUM(L18:N18)</f>
        <v>14302868.49</v>
      </c>
      <c r="P18" s="167">
        <f t="shared" ref="P18:P81" si="9">C18*0.1</f>
        <v>5297358.7</v>
      </c>
      <c r="Q18" s="167">
        <f t="shared" ref="Q18:Q81" si="10">C18*0.1</f>
        <v>5297358.7</v>
      </c>
      <c r="R18" s="167">
        <f t="shared" ref="R18:R81" si="11">C18*0.1</f>
        <v>5297358.7</v>
      </c>
      <c r="S18" s="167">
        <f t="shared" ref="S18:S81" si="12">SUM(P18:R18)</f>
        <v>15892076.100000001</v>
      </c>
      <c r="T18" s="147">
        <f t="shared" si="6"/>
        <v>47676228.299999997</v>
      </c>
    </row>
    <row r="19" spans="1:30" ht="33" customHeight="1" x14ac:dyDescent="0.25">
      <c r="A19" s="41" t="s">
        <v>13</v>
      </c>
      <c r="B19" s="119" t="s">
        <v>120</v>
      </c>
      <c r="C19" s="212">
        <v>1312151</v>
      </c>
      <c r="D19" s="212">
        <f t="shared" ref="D19:D82" si="13">C19*0.06</f>
        <v>78729.06</v>
      </c>
      <c r="E19" s="212">
        <f t="shared" ref="E19:E82" si="14">C19*0.06</f>
        <v>78729.06</v>
      </c>
      <c r="F19" s="212">
        <f t="shared" ref="F19:F82" si="15">C19*0.06</f>
        <v>78729.06</v>
      </c>
      <c r="G19" s="212">
        <f t="shared" ref="G19:G82" si="16">SUM(D19:F19)</f>
        <v>236187.18</v>
      </c>
      <c r="H19" s="212">
        <f t="shared" ref="H19:H82" si="17">C19*0.07</f>
        <v>91850.57</v>
      </c>
      <c r="I19" s="212">
        <f t="shared" ref="I19:I82" si="18">C19*0.09</f>
        <v>118093.59</v>
      </c>
      <c r="J19" s="212">
        <f t="shared" ref="J19:J82" si="19">C19*0.09</f>
        <v>118093.59</v>
      </c>
      <c r="K19" s="212">
        <f t="shared" si="7"/>
        <v>328037.75</v>
      </c>
      <c r="L19" s="212">
        <f t="shared" ref="L19:L82" si="20">C19*0.09</f>
        <v>118093.59</v>
      </c>
      <c r="M19" s="212">
        <f t="shared" ref="M19:M82" si="21">C19*0.09</f>
        <v>118093.59</v>
      </c>
      <c r="N19" s="212">
        <f t="shared" ref="N19:N82" si="22">C19*0.09</f>
        <v>118093.59</v>
      </c>
      <c r="O19" s="212">
        <f t="shared" si="8"/>
        <v>354280.77</v>
      </c>
      <c r="P19" s="212">
        <f t="shared" si="9"/>
        <v>131215.1</v>
      </c>
      <c r="Q19" s="212">
        <f t="shared" si="10"/>
        <v>131215.1</v>
      </c>
      <c r="R19" s="212">
        <f t="shared" si="11"/>
        <v>131215.1</v>
      </c>
      <c r="S19" s="212">
        <f t="shared" si="12"/>
        <v>393645.30000000005</v>
      </c>
      <c r="T19" s="147">
        <f t="shared" si="6"/>
        <v>1180935.8999999999</v>
      </c>
      <c r="V19" s="137">
        <v>1312151</v>
      </c>
    </row>
    <row r="20" spans="1:30" ht="33" customHeight="1" x14ac:dyDescent="0.25">
      <c r="A20" s="41" t="s">
        <v>42</v>
      </c>
      <c r="B20" s="119" t="s">
        <v>146</v>
      </c>
      <c r="C20" s="212">
        <v>51645779</v>
      </c>
      <c r="D20" s="212">
        <f t="shared" si="13"/>
        <v>3098746.7399999998</v>
      </c>
      <c r="E20" s="212">
        <f t="shared" si="14"/>
        <v>3098746.7399999998</v>
      </c>
      <c r="F20" s="212">
        <f t="shared" si="15"/>
        <v>3098746.7399999998</v>
      </c>
      <c r="G20" s="212">
        <f t="shared" si="16"/>
        <v>9296240.2199999988</v>
      </c>
      <c r="H20" s="212">
        <f t="shared" si="17"/>
        <v>3615204.5300000003</v>
      </c>
      <c r="I20" s="212">
        <f t="shared" si="18"/>
        <v>4648120.1099999994</v>
      </c>
      <c r="J20" s="212">
        <f t="shared" si="19"/>
        <v>4648120.1099999994</v>
      </c>
      <c r="K20" s="212">
        <f t="shared" si="7"/>
        <v>12911444.75</v>
      </c>
      <c r="L20" s="212">
        <f t="shared" si="20"/>
        <v>4648120.1099999994</v>
      </c>
      <c r="M20" s="212">
        <f t="shared" si="21"/>
        <v>4648120.1099999994</v>
      </c>
      <c r="N20" s="212">
        <f t="shared" si="22"/>
        <v>4648120.1099999994</v>
      </c>
      <c r="O20" s="212">
        <f t="shared" si="8"/>
        <v>13944360.329999998</v>
      </c>
      <c r="P20" s="212">
        <f t="shared" si="9"/>
        <v>5164577.9000000004</v>
      </c>
      <c r="Q20" s="212">
        <f t="shared" si="10"/>
        <v>5164577.9000000004</v>
      </c>
      <c r="R20" s="212">
        <f t="shared" si="11"/>
        <v>5164577.9000000004</v>
      </c>
      <c r="S20" s="212">
        <f t="shared" si="12"/>
        <v>15493733.700000001</v>
      </c>
      <c r="T20" s="147">
        <f t="shared" si="6"/>
        <v>46481201.099999994</v>
      </c>
      <c r="V20" s="137">
        <v>51645779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15657</v>
      </c>
      <c r="D26" s="212">
        <f t="shared" si="13"/>
        <v>939.42</v>
      </c>
      <c r="E26" s="212">
        <f t="shared" si="14"/>
        <v>939.42</v>
      </c>
      <c r="F26" s="212">
        <f t="shared" si="15"/>
        <v>939.42</v>
      </c>
      <c r="G26" s="212">
        <f t="shared" si="16"/>
        <v>2818.2599999999998</v>
      </c>
      <c r="H26" s="212">
        <f t="shared" si="17"/>
        <v>1095.99</v>
      </c>
      <c r="I26" s="212">
        <f t="shared" si="18"/>
        <v>1409.1299999999999</v>
      </c>
      <c r="J26" s="212">
        <f t="shared" si="19"/>
        <v>1409.1299999999999</v>
      </c>
      <c r="K26" s="212">
        <f t="shared" si="7"/>
        <v>3914.25</v>
      </c>
      <c r="L26" s="212">
        <f t="shared" si="20"/>
        <v>1409.1299999999999</v>
      </c>
      <c r="M26" s="212">
        <f t="shared" si="21"/>
        <v>1409.1299999999999</v>
      </c>
      <c r="N26" s="212">
        <f t="shared" si="22"/>
        <v>1409.1299999999999</v>
      </c>
      <c r="O26" s="212">
        <f t="shared" si="8"/>
        <v>4227.3899999999994</v>
      </c>
      <c r="P26" s="212">
        <f t="shared" si="9"/>
        <v>1565.7</v>
      </c>
      <c r="Q26" s="212">
        <f t="shared" si="10"/>
        <v>1565.7</v>
      </c>
      <c r="R26" s="212">
        <f t="shared" si="11"/>
        <v>1565.7</v>
      </c>
      <c r="S26" s="212">
        <f t="shared" si="12"/>
        <v>4697.1000000000004</v>
      </c>
      <c r="T26" s="147">
        <f t="shared" si="6"/>
        <v>14091.300000000001</v>
      </c>
      <c r="V26" s="137">
        <v>15657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8496635</v>
      </c>
      <c r="D30" s="167">
        <f t="shared" si="13"/>
        <v>509798.1</v>
      </c>
      <c r="E30" s="167">
        <f t="shared" si="14"/>
        <v>509798.1</v>
      </c>
      <c r="F30" s="167">
        <f t="shared" si="15"/>
        <v>509798.1</v>
      </c>
      <c r="G30" s="167">
        <f t="shared" si="16"/>
        <v>1529394.2999999998</v>
      </c>
      <c r="H30" s="167">
        <f t="shared" si="17"/>
        <v>594764.45000000007</v>
      </c>
      <c r="I30" s="167">
        <f t="shared" si="18"/>
        <v>764697.15</v>
      </c>
      <c r="J30" s="167">
        <f t="shared" si="19"/>
        <v>764697.15</v>
      </c>
      <c r="K30" s="167">
        <f t="shared" si="7"/>
        <v>2124158.75</v>
      </c>
      <c r="L30" s="167">
        <f t="shared" si="20"/>
        <v>764697.15</v>
      </c>
      <c r="M30" s="167">
        <f t="shared" si="21"/>
        <v>764697.15</v>
      </c>
      <c r="N30" s="167">
        <f t="shared" si="22"/>
        <v>764697.15</v>
      </c>
      <c r="O30" s="167">
        <f t="shared" si="8"/>
        <v>2294091.4500000002</v>
      </c>
      <c r="P30" s="167">
        <f t="shared" si="9"/>
        <v>849663.5</v>
      </c>
      <c r="Q30" s="167">
        <f t="shared" si="10"/>
        <v>849663.5</v>
      </c>
      <c r="R30" s="167">
        <f t="shared" si="11"/>
        <v>849663.5</v>
      </c>
      <c r="S30" s="167">
        <f t="shared" si="12"/>
        <v>2548990.5</v>
      </c>
      <c r="T30" s="147">
        <f t="shared" si="6"/>
        <v>7646971.5000000009</v>
      </c>
      <c r="V30" s="137">
        <v>8496635</v>
      </c>
    </row>
    <row r="31" spans="1:30" ht="33" customHeight="1" x14ac:dyDescent="0.25">
      <c r="A31" s="41">
        <v>45217</v>
      </c>
      <c r="B31" s="120" t="s">
        <v>50</v>
      </c>
      <c r="C31" s="212">
        <v>83000</v>
      </c>
      <c r="D31" s="212">
        <f t="shared" si="13"/>
        <v>4980</v>
      </c>
      <c r="E31" s="212">
        <f t="shared" si="14"/>
        <v>4980</v>
      </c>
      <c r="F31" s="212">
        <f t="shared" si="15"/>
        <v>4980</v>
      </c>
      <c r="G31" s="212">
        <f t="shared" si="16"/>
        <v>14940</v>
      </c>
      <c r="H31" s="212">
        <f t="shared" si="17"/>
        <v>5810.0000000000009</v>
      </c>
      <c r="I31" s="212">
        <f t="shared" si="18"/>
        <v>7470</v>
      </c>
      <c r="J31" s="212">
        <f t="shared" si="19"/>
        <v>7470</v>
      </c>
      <c r="K31" s="212">
        <f t="shared" si="7"/>
        <v>20750</v>
      </c>
      <c r="L31" s="212">
        <f t="shared" si="20"/>
        <v>7470</v>
      </c>
      <c r="M31" s="212">
        <f t="shared" si="21"/>
        <v>7470</v>
      </c>
      <c r="N31" s="212">
        <f t="shared" si="22"/>
        <v>7470</v>
      </c>
      <c r="O31" s="212">
        <f t="shared" si="8"/>
        <v>22410</v>
      </c>
      <c r="P31" s="212">
        <f t="shared" si="9"/>
        <v>8300</v>
      </c>
      <c r="Q31" s="212">
        <f t="shared" si="10"/>
        <v>8300</v>
      </c>
      <c r="R31" s="212">
        <f t="shared" si="11"/>
        <v>8300</v>
      </c>
      <c r="S31" s="212">
        <f t="shared" si="12"/>
        <v>24900</v>
      </c>
      <c r="T31" s="147">
        <f t="shared" si="6"/>
        <v>74700</v>
      </c>
      <c r="V31" s="137">
        <v>83000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4000</v>
      </c>
      <c r="D32" s="212">
        <f t="shared" si="13"/>
        <v>240</v>
      </c>
      <c r="E32" s="212">
        <f t="shared" si="14"/>
        <v>240</v>
      </c>
      <c r="F32" s="212">
        <f t="shared" si="15"/>
        <v>240</v>
      </c>
      <c r="G32" s="212">
        <f t="shared" si="16"/>
        <v>720</v>
      </c>
      <c r="H32" s="212">
        <f t="shared" si="17"/>
        <v>280</v>
      </c>
      <c r="I32" s="212">
        <f t="shared" si="18"/>
        <v>360</v>
      </c>
      <c r="J32" s="212">
        <f t="shared" si="19"/>
        <v>360</v>
      </c>
      <c r="K32" s="212">
        <f t="shared" si="7"/>
        <v>1000</v>
      </c>
      <c r="L32" s="212">
        <f t="shared" si="20"/>
        <v>360</v>
      </c>
      <c r="M32" s="212">
        <f t="shared" si="21"/>
        <v>360</v>
      </c>
      <c r="N32" s="212">
        <f t="shared" si="22"/>
        <v>360</v>
      </c>
      <c r="O32" s="212">
        <f t="shared" si="8"/>
        <v>1080</v>
      </c>
      <c r="P32" s="212">
        <f t="shared" si="9"/>
        <v>400</v>
      </c>
      <c r="Q32" s="212">
        <f t="shared" si="10"/>
        <v>400</v>
      </c>
      <c r="R32" s="212">
        <f t="shared" si="11"/>
        <v>400</v>
      </c>
      <c r="S32" s="212">
        <f t="shared" si="12"/>
        <v>1200</v>
      </c>
      <c r="T32" s="147">
        <f t="shared" si="6"/>
        <v>3600</v>
      </c>
      <c r="U32" s="139"/>
      <c r="V32" s="137">
        <v>4000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1492637</v>
      </c>
      <c r="D33" s="212">
        <f t="shared" si="13"/>
        <v>89558.22</v>
      </c>
      <c r="E33" s="212">
        <f t="shared" si="14"/>
        <v>89558.22</v>
      </c>
      <c r="F33" s="212">
        <f t="shared" si="15"/>
        <v>89558.22</v>
      </c>
      <c r="G33" s="212">
        <f t="shared" si="16"/>
        <v>268674.66000000003</v>
      </c>
      <c r="H33" s="212">
        <f t="shared" si="17"/>
        <v>104484.59000000001</v>
      </c>
      <c r="I33" s="212">
        <f t="shared" si="18"/>
        <v>134337.32999999999</v>
      </c>
      <c r="J33" s="212">
        <f t="shared" si="19"/>
        <v>134337.32999999999</v>
      </c>
      <c r="K33" s="212">
        <f t="shared" si="7"/>
        <v>373159.25</v>
      </c>
      <c r="L33" s="212">
        <f t="shared" si="20"/>
        <v>134337.32999999999</v>
      </c>
      <c r="M33" s="212">
        <f t="shared" si="21"/>
        <v>134337.32999999999</v>
      </c>
      <c r="N33" s="212">
        <f t="shared" si="22"/>
        <v>134337.32999999999</v>
      </c>
      <c r="O33" s="212">
        <f t="shared" si="8"/>
        <v>403011.99</v>
      </c>
      <c r="P33" s="212">
        <f t="shared" si="9"/>
        <v>149263.70000000001</v>
      </c>
      <c r="Q33" s="212">
        <f t="shared" si="10"/>
        <v>149263.70000000001</v>
      </c>
      <c r="R33" s="212">
        <f t="shared" si="11"/>
        <v>149263.70000000001</v>
      </c>
      <c r="S33" s="212">
        <f t="shared" si="12"/>
        <v>447791.10000000003</v>
      </c>
      <c r="T33" s="147">
        <f t="shared" si="6"/>
        <v>1343373.2999999998</v>
      </c>
      <c r="U33" s="139"/>
      <c r="V33" s="137">
        <v>1492637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1563000</v>
      </c>
      <c r="D34" s="212">
        <f t="shared" si="13"/>
        <v>93780</v>
      </c>
      <c r="E34" s="212">
        <f t="shared" si="14"/>
        <v>93780</v>
      </c>
      <c r="F34" s="212">
        <f t="shared" si="15"/>
        <v>93780</v>
      </c>
      <c r="G34" s="212">
        <f t="shared" si="16"/>
        <v>281340</v>
      </c>
      <c r="H34" s="212">
        <f t="shared" si="17"/>
        <v>109410.00000000001</v>
      </c>
      <c r="I34" s="212">
        <f t="shared" si="18"/>
        <v>140670</v>
      </c>
      <c r="J34" s="212">
        <f t="shared" si="19"/>
        <v>140670</v>
      </c>
      <c r="K34" s="212">
        <f t="shared" si="7"/>
        <v>390750</v>
      </c>
      <c r="L34" s="212">
        <f t="shared" si="20"/>
        <v>140670</v>
      </c>
      <c r="M34" s="212">
        <f t="shared" si="21"/>
        <v>140670</v>
      </c>
      <c r="N34" s="212">
        <f t="shared" si="22"/>
        <v>140670</v>
      </c>
      <c r="O34" s="212">
        <f t="shared" si="8"/>
        <v>422010</v>
      </c>
      <c r="P34" s="212">
        <f t="shared" si="9"/>
        <v>156300</v>
      </c>
      <c r="Q34" s="212">
        <f t="shared" si="10"/>
        <v>156300</v>
      </c>
      <c r="R34" s="212">
        <f t="shared" si="11"/>
        <v>156300</v>
      </c>
      <c r="S34" s="212">
        <f t="shared" si="12"/>
        <v>468900</v>
      </c>
      <c r="T34" s="147">
        <f t="shared" si="6"/>
        <v>1406700</v>
      </c>
      <c r="V34" s="137">
        <v>1563000</v>
      </c>
    </row>
    <row r="35" spans="1:30" ht="33" customHeight="1" x14ac:dyDescent="0.25">
      <c r="A35" s="41" t="s">
        <v>286</v>
      </c>
      <c r="B35" s="120" t="s">
        <v>287</v>
      </c>
      <c r="C35" s="212">
        <v>704325</v>
      </c>
      <c r="D35" s="212">
        <f t="shared" si="13"/>
        <v>42259.5</v>
      </c>
      <c r="E35" s="212">
        <f t="shared" si="14"/>
        <v>42259.5</v>
      </c>
      <c r="F35" s="212">
        <f t="shared" si="15"/>
        <v>42259.5</v>
      </c>
      <c r="G35" s="212">
        <f t="shared" si="16"/>
        <v>126778.5</v>
      </c>
      <c r="H35" s="212">
        <f t="shared" si="17"/>
        <v>49302.750000000007</v>
      </c>
      <c r="I35" s="212">
        <f t="shared" si="18"/>
        <v>63389.25</v>
      </c>
      <c r="J35" s="212">
        <f t="shared" si="19"/>
        <v>63389.25</v>
      </c>
      <c r="K35" s="212">
        <f t="shared" si="7"/>
        <v>176081.25</v>
      </c>
      <c r="L35" s="212">
        <f t="shared" si="20"/>
        <v>63389.25</v>
      </c>
      <c r="M35" s="212">
        <f t="shared" si="21"/>
        <v>63389.25</v>
      </c>
      <c r="N35" s="212">
        <f t="shared" si="22"/>
        <v>63389.25</v>
      </c>
      <c r="O35" s="212">
        <f t="shared" si="8"/>
        <v>190167.75</v>
      </c>
      <c r="P35" s="212">
        <f t="shared" si="9"/>
        <v>70432.5</v>
      </c>
      <c r="Q35" s="212">
        <f t="shared" si="10"/>
        <v>70432.5</v>
      </c>
      <c r="R35" s="212">
        <f t="shared" si="11"/>
        <v>70432.5</v>
      </c>
      <c r="S35" s="212">
        <f t="shared" si="12"/>
        <v>211297.5</v>
      </c>
      <c r="T35" s="147"/>
      <c r="V35" s="137">
        <v>704325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2699549</v>
      </c>
      <c r="D36" s="212">
        <f t="shared" si="13"/>
        <v>161972.94</v>
      </c>
      <c r="E36" s="212">
        <f t="shared" si="14"/>
        <v>161972.94</v>
      </c>
      <c r="F36" s="212">
        <f t="shared" si="15"/>
        <v>161972.94</v>
      </c>
      <c r="G36" s="212">
        <f t="shared" si="16"/>
        <v>485918.82</v>
      </c>
      <c r="H36" s="212">
        <f t="shared" si="17"/>
        <v>188968.43000000002</v>
      </c>
      <c r="I36" s="212">
        <f t="shared" si="18"/>
        <v>242959.41</v>
      </c>
      <c r="J36" s="212">
        <f t="shared" si="19"/>
        <v>242959.41</v>
      </c>
      <c r="K36" s="212">
        <f t="shared" si="7"/>
        <v>674887.25</v>
      </c>
      <c r="L36" s="212">
        <f t="shared" si="20"/>
        <v>242959.41</v>
      </c>
      <c r="M36" s="212">
        <f t="shared" si="21"/>
        <v>242959.41</v>
      </c>
      <c r="N36" s="212">
        <f t="shared" si="22"/>
        <v>242959.41</v>
      </c>
      <c r="O36" s="212">
        <f t="shared" si="8"/>
        <v>728878.23</v>
      </c>
      <c r="P36" s="212">
        <f t="shared" si="9"/>
        <v>269954.90000000002</v>
      </c>
      <c r="Q36" s="212">
        <f t="shared" si="10"/>
        <v>269954.90000000002</v>
      </c>
      <c r="R36" s="212">
        <f t="shared" si="11"/>
        <v>269954.90000000002</v>
      </c>
      <c r="S36" s="212">
        <f t="shared" si="12"/>
        <v>809864.70000000007</v>
      </c>
      <c r="T36" s="147">
        <f t="shared" si="6"/>
        <v>2429594.0999999996</v>
      </c>
      <c r="U36" s="139"/>
      <c r="V36" s="137">
        <v>2699549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1464921</v>
      </c>
      <c r="D37" s="169">
        <f t="shared" si="13"/>
        <v>87895.26</v>
      </c>
      <c r="E37" s="169">
        <f t="shared" si="14"/>
        <v>87895.26</v>
      </c>
      <c r="F37" s="169">
        <f t="shared" si="15"/>
        <v>87895.26</v>
      </c>
      <c r="G37" s="169">
        <f t="shared" si="16"/>
        <v>263685.77999999997</v>
      </c>
      <c r="H37" s="169">
        <f t="shared" si="17"/>
        <v>102544.47000000002</v>
      </c>
      <c r="I37" s="169">
        <f t="shared" si="18"/>
        <v>131842.88999999998</v>
      </c>
      <c r="J37" s="169">
        <f t="shared" si="19"/>
        <v>131842.88999999998</v>
      </c>
      <c r="K37" s="169">
        <f t="shared" si="7"/>
        <v>366230.25</v>
      </c>
      <c r="L37" s="169">
        <f t="shared" si="20"/>
        <v>131842.88999999998</v>
      </c>
      <c r="M37" s="169">
        <f t="shared" si="21"/>
        <v>131842.88999999998</v>
      </c>
      <c r="N37" s="169">
        <f t="shared" si="22"/>
        <v>131842.88999999998</v>
      </c>
      <c r="O37" s="169">
        <f t="shared" si="8"/>
        <v>395528.66999999993</v>
      </c>
      <c r="P37" s="169">
        <f t="shared" si="9"/>
        <v>146492.1</v>
      </c>
      <c r="Q37" s="169">
        <f t="shared" si="10"/>
        <v>146492.1</v>
      </c>
      <c r="R37" s="169">
        <f t="shared" si="11"/>
        <v>146492.1</v>
      </c>
      <c r="S37" s="169">
        <f t="shared" si="12"/>
        <v>439476.30000000005</v>
      </c>
      <c r="T37" s="147">
        <f t="shared" si="6"/>
        <v>1318428.9000000001</v>
      </c>
      <c r="V37" s="137">
        <v>1464921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4700</v>
      </c>
      <c r="D38" s="212">
        <f t="shared" si="13"/>
        <v>282</v>
      </c>
      <c r="E38" s="212">
        <f t="shared" si="14"/>
        <v>282</v>
      </c>
      <c r="F38" s="212">
        <f t="shared" si="15"/>
        <v>282</v>
      </c>
      <c r="G38" s="212">
        <f t="shared" si="16"/>
        <v>846</v>
      </c>
      <c r="H38" s="212">
        <f t="shared" si="17"/>
        <v>329.00000000000006</v>
      </c>
      <c r="I38" s="212">
        <f t="shared" si="18"/>
        <v>423</v>
      </c>
      <c r="J38" s="212">
        <f t="shared" si="19"/>
        <v>423</v>
      </c>
      <c r="K38" s="212">
        <f t="shared" si="7"/>
        <v>1175</v>
      </c>
      <c r="L38" s="212">
        <f t="shared" si="20"/>
        <v>423</v>
      </c>
      <c r="M38" s="212">
        <f t="shared" si="21"/>
        <v>423</v>
      </c>
      <c r="N38" s="212">
        <f t="shared" si="22"/>
        <v>423</v>
      </c>
      <c r="O38" s="212">
        <f t="shared" si="8"/>
        <v>1269</v>
      </c>
      <c r="P38" s="212">
        <f t="shared" si="9"/>
        <v>470</v>
      </c>
      <c r="Q38" s="212">
        <f t="shared" si="10"/>
        <v>470</v>
      </c>
      <c r="R38" s="212">
        <f t="shared" si="11"/>
        <v>470</v>
      </c>
      <c r="S38" s="212">
        <f t="shared" si="12"/>
        <v>1410</v>
      </c>
      <c r="T38" s="147">
        <f t="shared" si="6"/>
        <v>4230</v>
      </c>
      <c r="U38" s="139"/>
      <c r="V38" s="137">
        <v>4700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612566</v>
      </c>
      <c r="D39" s="212">
        <f t="shared" si="13"/>
        <v>36753.96</v>
      </c>
      <c r="E39" s="212">
        <f t="shared" si="14"/>
        <v>36753.96</v>
      </c>
      <c r="F39" s="212">
        <f t="shared" si="15"/>
        <v>36753.96</v>
      </c>
      <c r="G39" s="212">
        <f t="shared" si="16"/>
        <v>110261.88</v>
      </c>
      <c r="H39" s="212">
        <f t="shared" si="17"/>
        <v>42879.62</v>
      </c>
      <c r="I39" s="212">
        <f t="shared" si="18"/>
        <v>55130.939999999995</v>
      </c>
      <c r="J39" s="212">
        <f t="shared" si="19"/>
        <v>55130.939999999995</v>
      </c>
      <c r="K39" s="212">
        <f t="shared" si="7"/>
        <v>153141.5</v>
      </c>
      <c r="L39" s="212">
        <f t="shared" si="20"/>
        <v>55130.939999999995</v>
      </c>
      <c r="M39" s="212">
        <f t="shared" si="21"/>
        <v>55130.939999999995</v>
      </c>
      <c r="N39" s="212">
        <f t="shared" si="22"/>
        <v>55130.939999999995</v>
      </c>
      <c r="O39" s="212">
        <f t="shared" si="8"/>
        <v>165392.81999999998</v>
      </c>
      <c r="P39" s="212">
        <f t="shared" si="9"/>
        <v>61256.600000000006</v>
      </c>
      <c r="Q39" s="212">
        <f t="shared" si="10"/>
        <v>61256.600000000006</v>
      </c>
      <c r="R39" s="212">
        <f t="shared" si="11"/>
        <v>61256.600000000006</v>
      </c>
      <c r="S39" s="212">
        <f t="shared" si="12"/>
        <v>183769.80000000002</v>
      </c>
      <c r="T39" s="147">
        <f t="shared" si="6"/>
        <v>551309.4</v>
      </c>
      <c r="U39" s="139"/>
      <c r="V39" s="137">
        <v>612566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847655</v>
      </c>
      <c r="D40" s="212">
        <f t="shared" si="13"/>
        <v>50859.299999999996</v>
      </c>
      <c r="E40" s="212">
        <f t="shared" si="14"/>
        <v>50859.299999999996</v>
      </c>
      <c r="F40" s="212">
        <f t="shared" si="15"/>
        <v>50859.299999999996</v>
      </c>
      <c r="G40" s="212">
        <f t="shared" si="16"/>
        <v>152577.9</v>
      </c>
      <c r="H40" s="212">
        <f t="shared" si="17"/>
        <v>59335.850000000006</v>
      </c>
      <c r="I40" s="212">
        <f t="shared" si="18"/>
        <v>76288.95</v>
      </c>
      <c r="J40" s="212">
        <f t="shared" si="19"/>
        <v>76288.95</v>
      </c>
      <c r="K40" s="212">
        <f t="shared" si="7"/>
        <v>211913.75</v>
      </c>
      <c r="L40" s="212">
        <f t="shared" si="20"/>
        <v>76288.95</v>
      </c>
      <c r="M40" s="212">
        <f t="shared" si="21"/>
        <v>76288.95</v>
      </c>
      <c r="N40" s="212">
        <f t="shared" si="22"/>
        <v>76288.95</v>
      </c>
      <c r="O40" s="212">
        <f t="shared" si="8"/>
        <v>228866.84999999998</v>
      </c>
      <c r="P40" s="212">
        <f t="shared" si="9"/>
        <v>84765.5</v>
      </c>
      <c r="Q40" s="212">
        <f t="shared" si="10"/>
        <v>84765.5</v>
      </c>
      <c r="R40" s="212">
        <f t="shared" si="11"/>
        <v>84765.5</v>
      </c>
      <c r="S40" s="212">
        <f t="shared" si="12"/>
        <v>254296.5</v>
      </c>
      <c r="T40" s="147">
        <f t="shared" si="6"/>
        <v>762889.5</v>
      </c>
      <c r="V40" s="137">
        <v>847655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485203</v>
      </c>
      <c r="D42" s="169">
        <f t="shared" si="13"/>
        <v>29112.18</v>
      </c>
      <c r="E42" s="169">
        <f t="shared" si="14"/>
        <v>29112.18</v>
      </c>
      <c r="F42" s="169">
        <f t="shared" si="15"/>
        <v>29112.18</v>
      </c>
      <c r="G42" s="169">
        <f t="shared" si="16"/>
        <v>87336.540000000008</v>
      </c>
      <c r="H42" s="169">
        <f t="shared" si="17"/>
        <v>33964.210000000006</v>
      </c>
      <c r="I42" s="169">
        <f t="shared" si="18"/>
        <v>43668.27</v>
      </c>
      <c r="J42" s="169">
        <f t="shared" si="19"/>
        <v>43668.27</v>
      </c>
      <c r="K42" s="169">
        <f t="shared" si="7"/>
        <v>121300.75</v>
      </c>
      <c r="L42" s="169">
        <f t="shared" si="20"/>
        <v>43668.27</v>
      </c>
      <c r="M42" s="169">
        <f t="shared" si="21"/>
        <v>43668.27</v>
      </c>
      <c r="N42" s="169">
        <f t="shared" si="22"/>
        <v>43668.27</v>
      </c>
      <c r="O42" s="169">
        <f t="shared" si="8"/>
        <v>131004.81</v>
      </c>
      <c r="P42" s="169">
        <f t="shared" si="9"/>
        <v>48520.3</v>
      </c>
      <c r="Q42" s="169">
        <f t="shared" si="10"/>
        <v>48520.3</v>
      </c>
      <c r="R42" s="169">
        <f t="shared" si="11"/>
        <v>48520.3</v>
      </c>
      <c r="S42" s="169">
        <f t="shared" si="12"/>
        <v>145560.90000000002</v>
      </c>
      <c r="T42" s="147">
        <f t="shared" si="6"/>
        <v>436682.7</v>
      </c>
      <c r="V42" s="137">
        <v>485203</v>
      </c>
    </row>
    <row r="43" spans="1:30" ht="33" customHeight="1" x14ac:dyDescent="0.25">
      <c r="A43" s="54" t="s">
        <v>62</v>
      </c>
      <c r="B43" s="119" t="s">
        <v>63</v>
      </c>
      <c r="C43" s="212">
        <v>39130</v>
      </c>
      <c r="D43" s="212">
        <f t="shared" si="13"/>
        <v>2347.7999999999997</v>
      </c>
      <c r="E43" s="212">
        <f t="shared" si="14"/>
        <v>2347.7999999999997</v>
      </c>
      <c r="F43" s="212">
        <f t="shared" si="15"/>
        <v>2347.7999999999997</v>
      </c>
      <c r="G43" s="212">
        <f t="shared" si="16"/>
        <v>7043.4</v>
      </c>
      <c r="H43" s="212">
        <f t="shared" si="17"/>
        <v>2739.1000000000004</v>
      </c>
      <c r="I43" s="212">
        <f t="shared" si="18"/>
        <v>3521.7</v>
      </c>
      <c r="J43" s="212">
        <f t="shared" si="19"/>
        <v>3521.7</v>
      </c>
      <c r="K43" s="212">
        <f t="shared" si="7"/>
        <v>9782.5</v>
      </c>
      <c r="L43" s="212">
        <f t="shared" si="20"/>
        <v>3521.7</v>
      </c>
      <c r="M43" s="212">
        <f t="shared" si="21"/>
        <v>3521.7</v>
      </c>
      <c r="N43" s="212">
        <f t="shared" si="22"/>
        <v>3521.7</v>
      </c>
      <c r="O43" s="212">
        <f t="shared" si="8"/>
        <v>10565.099999999999</v>
      </c>
      <c r="P43" s="212">
        <f t="shared" si="9"/>
        <v>3913</v>
      </c>
      <c r="Q43" s="212">
        <f t="shared" si="10"/>
        <v>3913</v>
      </c>
      <c r="R43" s="212">
        <f t="shared" si="11"/>
        <v>3913</v>
      </c>
      <c r="S43" s="212">
        <f t="shared" si="12"/>
        <v>11739</v>
      </c>
      <c r="T43" s="147">
        <f t="shared" si="6"/>
        <v>35217</v>
      </c>
      <c r="V43" s="137">
        <v>39130</v>
      </c>
    </row>
    <row r="44" spans="1:30" ht="33" customHeight="1" x14ac:dyDescent="0.25">
      <c r="A44" s="41">
        <v>45921</v>
      </c>
      <c r="B44" s="119" t="s">
        <v>64</v>
      </c>
      <c r="C44" s="212">
        <v>405433</v>
      </c>
      <c r="D44" s="212">
        <f t="shared" si="13"/>
        <v>24325.98</v>
      </c>
      <c r="E44" s="212">
        <f t="shared" si="14"/>
        <v>24325.98</v>
      </c>
      <c r="F44" s="212">
        <f t="shared" si="15"/>
        <v>24325.98</v>
      </c>
      <c r="G44" s="212">
        <f t="shared" si="16"/>
        <v>72977.94</v>
      </c>
      <c r="H44" s="212">
        <f t="shared" si="17"/>
        <v>28380.31</v>
      </c>
      <c r="I44" s="212">
        <f t="shared" si="18"/>
        <v>36488.97</v>
      </c>
      <c r="J44" s="212">
        <f t="shared" si="19"/>
        <v>36488.97</v>
      </c>
      <c r="K44" s="212">
        <f t="shared" si="7"/>
        <v>101358.25</v>
      </c>
      <c r="L44" s="212">
        <f t="shared" si="20"/>
        <v>36488.97</v>
      </c>
      <c r="M44" s="212">
        <f t="shared" si="21"/>
        <v>36488.97</v>
      </c>
      <c r="N44" s="212">
        <f t="shared" si="22"/>
        <v>36488.97</v>
      </c>
      <c r="O44" s="212">
        <f t="shared" si="8"/>
        <v>109466.91</v>
      </c>
      <c r="P44" s="212">
        <f t="shared" si="9"/>
        <v>40543.300000000003</v>
      </c>
      <c r="Q44" s="212">
        <f t="shared" si="10"/>
        <v>40543.300000000003</v>
      </c>
      <c r="R44" s="212">
        <f t="shared" si="11"/>
        <v>40543.300000000003</v>
      </c>
      <c r="S44" s="212">
        <f t="shared" si="12"/>
        <v>121629.90000000001</v>
      </c>
      <c r="T44" s="147">
        <f t="shared" si="6"/>
        <v>364889.69999999995</v>
      </c>
      <c r="V44" s="137">
        <v>405433</v>
      </c>
    </row>
    <row r="45" spans="1:30" ht="33" customHeight="1" x14ac:dyDescent="0.25">
      <c r="A45" s="41">
        <v>45994</v>
      </c>
      <c r="B45" s="119" t="s">
        <v>65</v>
      </c>
      <c r="C45" s="212">
        <v>40640</v>
      </c>
      <c r="D45" s="212">
        <f t="shared" si="13"/>
        <v>2438.4</v>
      </c>
      <c r="E45" s="212">
        <f t="shared" si="14"/>
        <v>2438.4</v>
      </c>
      <c r="F45" s="212">
        <f t="shared" si="15"/>
        <v>2438.4</v>
      </c>
      <c r="G45" s="212">
        <f t="shared" si="16"/>
        <v>7315.2000000000007</v>
      </c>
      <c r="H45" s="212">
        <f t="shared" si="17"/>
        <v>2844.8</v>
      </c>
      <c r="I45" s="212">
        <f t="shared" si="18"/>
        <v>3657.6</v>
      </c>
      <c r="J45" s="212">
        <f t="shared" si="19"/>
        <v>3657.6</v>
      </c>
      <c r="K45" s="212">
        <f t="shared" si="7"/>
        <v>10160</v>
      </c>
      <c r="L45" s="212">
        <f t="shared" si="20"/>
        <v>3657.6</v>
      </c>
      <c r="M45" s="212">
        <f t="shared" si="21"/>
        <v>3657.6</v>
      </c>
      <c r="N45" s="212">
        <f t="shared" si="22"/>
        <v>3657.6</v>
      </c>
      <c r="O45" s="212">
        <f t="shared" si="8"/>
        <v>10972.8</v>
      </c>
      <c r="P45" s="212">
        <f t="shared" si="9"/>
        <v>4064</v>
      </c>
      <c r="Q45" s="212">
        <f t="shared" si="10"/>
        <v>4064</v>
      </c>
      <c r="R45" s="212">
        <f t="shared" si="11"/>
        <v>4064</v>
      </c>
      <c r="S45" s="212">
        <f t="shared" si="12"/>
        <v>12192</v>
      </c>
      <c r="T45" s="147">
        <f t="shared" si="6"/>
        <v>36576</v>
      </c>
      <c r="V45" s="137">
        <v>40640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57970222</v>
      </c>
      <c r="D47" s="168">
        <f t="shared" si="13"/>
        <v>3478213.32</v>
      </c>
      <c r="E47" s="168">
        <f t="shared" si="14"/>
        <v>3478213.32</v>
      </c>
      <c r="F47" s="168">
        <f t="shared" si="15"/>
        <v>3478213.32</v>
      </c>
      <c r="G47" s="168">
        <f t="shared" si="16"/>
        <v>10434639.959999999</v>
      </c>
      <c r="H47" s="168">
        <f t="shared" si="17"/>
        <v>4057915.5400000005</v>
      </c>
      <c r="I47" s="168">
        <f t="shared" si="18"/>
        <v>5217319.9799999995</v>
      </c>
      <c r="J47" s="168">
        <f t="shared" si="19"/>
        <v>5217319.9799999995</v>
      </c>
      <c r="K47" s="168">
        <f t="shared" si="7"/>
        <v>14492555.5</v>
      </c>
      <c r="L47" s="168">
        <f t="shared" si="20"/>
        <v>5217319.9799999995</v>
      </c>
      <c r="M47" s="168">
        <f t="shared" si="21"/>
        <v>5217319.9799999995</v>
      </c>
      <c r="N47" s="168">
        <f t="shared" si="22"/>
        <v>5217319.9799999995</v>
      </c>
      <c r="O47" s="168">
        <f t="shared" si="8"/>
        <v>15651959.939999998</v>
      </c>
      <c r="P47" s="168">
        <f t="shared" si="9"/>
        <v>5797022.2000000002</v>
      </c>
      <c r="Q47" s="168">
        <f t="shared" si="10"/>
        <v>5797022.2000000002</v>
      </c>
      <c r="R47" s="168">
        <f t="shared" si="11"/>
        <v>5797022.2000000002</v>
      </c>
      <c r="S47" s="168">
        <f t="shared" si="12"/>
        <v>17391066.600000001</v>
      </c>
      <c r="T47" s="147">
        <f t="shared" si="6"/>
        <v>52173199.800000004</v>
      </c>
      <c r="V47" s="137">
        <v>57970222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27033285</v>
      </c>
      <c r="D49" s="167">
        <f t="shared" si="13"/>
        <v>1621997.0999999999</v>
      </c>
      <c r="E49" s="167">
        <f t="shared" si="14"/>
        <v>1621997.0999999999</v>
      </c>
      <c r="F49" s="167">
        <f t="shared" si="15"/>
        <v>1621997.0999999999</v>
      </c>
      <c r="G49" s="167">
        <f t="shared" si="16"/>
        <v>4865991.3</v>
      </c>
      <c r="H49" s="167">
        <f t="shared" si="17"/>
        <v>1892329.9500000002</v>
      </c>
      <c r="I49" s="167">
        <f t="shared" si="18"/>
        <v>2432995.65</v>
      </c>
      <c r="J49" s="167">
        <f t="shared" si="19"/>
        <v>2432995.65</v>
      </c>
      <c r="K49" s="167">
        <f t="shared" si="7"/>
        <v>6758321.25</v>
      </c>
      <c r="L49" s="167">
        <f t="shared" si="20"/>
        <v>2432995.65</v>
      </c>
      <c r="M49" s="167">
        <f t="shared" si="21"/>
        <v>2432995.65</v>
      </c>
      <c r="N49" s="167">
        <f t="shared" si="22"/>
        <v>2432995.65</v>
      </c>
      <c r="O49" s="167">
        <f t="shared" si="8"/>
        <v>7298986.9499999993</v>
      </c>
      <c r="P49" s="167">
        <f t="shared" si="9"/>
        <v>2703328.5</v>
      </c>
      <c r="Q49" s="167">
        <f t="shared" si="10"/>
        <v>2703328.5</v>
      </c>
      <c r="R49" s="167">
        <f t="shared" si="11"/>
        <v>2703328.5</v>
      </c>
      <c r="S49" s="167">
        <f t="shared" si="12"/>
        <v>8109985.5</v>
      </c>
      <c r="T49" s="147">
        <f t="shared" si="6"/>
        <v>24329956.5</v>
      </c>
      <c r="V49" s="137">
        <v>27033286</v>
      </c>
    </row>
    <row r="50" spans="1:30" ht="33" customHeight="1" x14ac:dyDescent="0.25">
      <c r="A50" s="55" t="s">
        <v>130</v>
      </c>
      <c r="B50" s="120" t="s">
        <v>124</v>
      </c>
      <c r="C50" s="212">
        <v>7292619</v>
      </c>
      <c r="D50" s="212">
        <f t="shared" si="13"/>
        <v>437557.13999999996</v>
      </c>
      <c r="E50" s="212">
        <f t="shared" si="14"/>
        <v>437557.13999999996</v>
      </c>
      <c r="F50" s="212">
        <f t="shared" si="15"/>
        <v>437557.13999999996</v>
      </c>
      <c r="G50" s="212">
        <f t="shared" si="16"/>
        <v>1312671.42</v>
      </c>
      <c r="H50" s="212">
        <f t="shared" si="17"/>
        <v>510483.33000000007</v>
      </c>
      <c r="I50" s="212">
        <f t="shared" si="18"/>
        <v>656335.71</v>
      </c>
      <c r="J50" s="212">
        <f t="shared" si="19"/>
        <v>656335.71</v>
      </c>
      <c r="K50" s="212">
        <f t="shared" si="7"/>
        <v>1823154.75</v>
      </c>
      <c r="L50" s="212">
        <f t="shared" si="20"/>
        <v>656335.71</v>
      </c>
      <c r="M50" s="212">
        <f t="shared" si="21"/>
        <v>656335.71</v>
      </c>
      <c r="N50" s="212">
        <f t="shared" si="22"/>
        <v>656335.71</v>
      </c>
      <c r="O50" s="212">
        <f t="shared" si="8"/>
        <v>1969007.13</v>
      </c>
      <c r="P50" s="212">
        <f t="shared" si="9"/>
        <v>729261.9</v>
      </c>
      <c r="Q50" s="212">
        <f t="shared" si="10"/>
        <v>729261.9</v>
      </c>
      <c r="R50" s="212">
        <f t="shared" si="11"/>
        <v>729261.9</v>
      </c>
      <c r="S50" s="212">
        <f t="shared" si="12"/>
        <v>2187785.7000000002</v>
      </c>
      <c r="T50" s="147">
        <f t="shared" si="6"/>
        <v>6563357.1000000006</v>
      </c>
      <c r="V50" s="137">
        <v>7292619</v>
      </c>
    </row>
    <row r="51" spans="1:30" ht="47.25" x14ac:dyDescent="0.25">
      <c r="A51" s="41" t="s">
        <v>133</v>
      </c>
      <c r="B51" s="117" t="s">
        <v>125</v>
      </c>
      <c r="C51" s="212">
        <v>5846250</v>
      </c>
      <c r="D51" s="212">
        <f t="shared" si="13"/>
        <v>350775</v>
      </c>
      <c r="E51" s="212">
        <f t="shared" si="14"/>
        <v>350775</v>
      </c>
      <c r="F51" s="212">
        <f t="shared" si="15"/>
        <v>350775</v>
      </c>
      <c r="G51" s="212">
        <f t="shared" si="16"/>
        <v>1052325</v>
      </c>
      <c r="H51" s="212">
        <f t="shared" si="17"/>
        <v>409237.50000000006</v>
      </c>
      <c r="I51" s="212">
        <f t="shared" si="18"/>
        <v>526162.5</v>
      </c>
      <c r="J51" s="212">
        <f t="shared" si="19"/>
        <v>526162.5</v>
      </c>
      <c r="K51" s="212">
        <f t="shared" si="7"/>
        <v>1461562.5</v>
      </c>
      <c r="L51" s="212">
        <f t="shared" si="20"/>
        <v>526162.5</v>
      </c>
      <c r="M51" s="212">
        <f t="shared" si="21"/>
        <v>526162.5</v>
      </c>
      <c r="N51" s="212">
        <f t="shared" si="22"/>
        <v>526162.5</v>
      </c>
      <c r="O51" s="212">
        <f t="shared" si="8"/>
        <v>1578487.5</v>
      </c>
      <c r="P51" s="212">
        <f t="shared" si="9"/>
        <v>584625</v>
      </c>
      <c r="Q51" s="212">
        <f t="shared" si="10"/>
        <v>584625</v>
      </c>
      <c r="R51" s="212">
        <f t="shared" si="11"/>
        <v>584625</v>
      </c>
      <c r="S51" s="212">
        <f t="shared" si="12"/>
        <v>1753875</v>
      </c>
      <c r="T51" s="147">
        <f t="shared" si="6"/>
        <v>5261625</v>
      </c>
      <c r="V51" s="137">
        <v>5846250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11132815</v>
      </c>
      <c r="D53" s="212">
        <f t="shared" si="13"/>
        <v>667968.9</v>
      </c>
      <c r="E53" s="212">
        <f t="shared" si="14"/>
        <v>667968.9</v>
      </c>
      <c r="F53" s="212">
        <f t="shared" si="15"/>
        <v>667968.9</v>
      </c>
      <c r="G53" s="212">
        <f t="shared" si="16"/>
        <v>2003906.7000000002</v>
      </c>
      <c r="H53" s="212">
        <f t="shared" si="17"/>
        <v>779297.05</v>
      </c>
      <c r="I53" s="212">
        <f t="shared" si="18"/>
        <v>1001953.35</v>
      </c>
      <c r="J53" s="212">
        <f t="shared" si="19"/>
        <v>1001953.35</v>
      </c>
      <c r="K53" s="212">
        <f t="shared" si="7"/>
        <v>2783203.75</v>
      </c>
      <c r="L53" s="212">
        <f t="shared" si="20"/>
        <v>1001953.35</v>
      </c>
      <c r="M53" s="212">
        <f t="shared" si="21"/>
        <v>1001953.35</v>
      </c>
      <c r="N53" s="212">
        <f t="shared" si="22"/>
        <v>1001953.35</v>
      </c>
      <c r="O53" s="212">
        <f t="shared" si="8"/>
        <v>3005860.05</v>
      </c>
      <c r="P53" s="212">
        <f t="shared" si="9"/>
        <v>1113281.5</v>
      </c>
      <c r="Q53" s="212">
        <f t="shared" si="10"/>
        <v>1113281.5</v>
      </c>
      <c r="R53" s="212">
        <f t="shared" si="11"/>
        <v>1113281.5</v>
      </c>
      <c r="S53" s="212">
        <f t="shared" si="12"/>
        <v>3339844.5</v>
      </c>
      <c r="T53" s="147">
        <f t="shared" si="6"/>
        <v>10019533.5</v>
      </c>
      <c r="V53" s="137">
        <v>11132815</v>
      </c>
    </row>
    <row r="54" spans="1:30" ht="33" customHeight="1" x14ac:dyDescent="0.25">
      <c r="A54" s="55" t="s">
        <v>17</v>
      </c>
      <c r="B54" s="120" t="s">
        <v>128</v>
      </c>
      <c r="C54" s="212">
        <v>2761601</v>
      </c>
      <c r="D54" s="212">
        <f t="shared" si="13"/>
        <v>165696.06</v>
      </c>
      <c r="E54" s="212">
        <f t="shared" si="14"/>
        <v>165696.06</v>
      </c>
      <c r="F54" s="212">
        <f t="shared" si="15"/>
        <v>165696.06</v>
      </c>
      <c r="G54" s="212">
        <f t="shared" si="16"/>
        <v>497088.18</v>
      </c>
      <c r="H54" s="212">
        <f t="shared" si="17"/>
        <v>193312.07</v>
      </c>
      <c r="I54" s="212">
        <f t="shared" si="18"/>
        <v>248544.09</v>
      </c>
      <c r="J54" s="212">
        <f t="shared" si="19"/>
        <v>248544.09</v>
      </c>
      <c r="K54" s="212">
        <f t="shared" si="7"/>
        <v>690400.25</v>
      </c>
      <c r="L54" s="212">
        <f t="shared" si="20"/>
        <v>248544.09</v>
      </c>
      <c r="M54" s="212">
        <f t="shared" si="21"/>
        <v>248544.09</v>
      </c>
      <c r="N54" s="212">
        <f t="shared" si="22"/>
        <v>248544.09</v>
      </c>
      <c r="O54" s="212">
        <f t="shared" si="8"/>
        <v>745632.27</v>
      </c>
      <c r="P54" s="212">
        <f t="shared" si="9"/>
        <v>276160.10000000003</v>
      </c>
      <c r="Q54" s="212">
        <f t="shared" si="10"/>
        <v>276160.10000000003</v>
      </c>
      <c r="R54" s="212">
        <f t="shared" si="11"/>
        <v>276160.10000000003</v>
      </c>
      <c r="S54" s="212">
        <f t="shared" si="12"/>
        <v>828480.3</v>
      </c>
      <c r="T54" s="147">
        <f t="shared" si="6"/>
        <v>2485440.9000000004</v>
      </c>
      <c r="V54" s="137">
        <v>2761601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1892143</v>
      </c>
      <c r="D56" s="167">
        <f t="shared" si="13"/>
        <v>113528.58</v>
      </c>
      <c r="E56" s="167">
        <f t="shared" si="14"/>
        <v>113528.58</v>
      </c>
      <c r="F56" s="167">
        <f t="shared" si="15"/>
        <v>113528.58</v>
      </c>
      <c r="G56" s="167">
        <f t="shared" si="16"/>
        <v>340585.74</v>
      </c>
      <c r="H56" s="167">
        <f t="shared" si="17"/>
        <v>132450.01</v>
      </c>
      <c r="I56" s="167">
        <f t="shared" si="18"/>
        <v>170292.87</v>
      </c>
      <c r="J56" s="167">
        <f t="shared" si="19"/>
        <v>170292.87</v>
      </c>
      <c r="K56" s="167">
        <f t="shared" si="7"/>
        <v>473035.75</v>
      </c>
      <c r="L56" s="167">
        <f t="shared" si="20"/>
        <v>170292.87</v>
      </c>
      <c r="M56" s="167">
        <f t="shared" si="21"/>
        <v>170292.87</v>
      </c>
      <c r="N56" s="167">
        <f t="shared" si="22"/>
        <v>170292.87</v>
      </c>
      <c r="O56" s="167">
        <f t="shared" si="8"/>
        <v>510878.61</v>
      </c>
      <c r="P56" s="167">
        <f t="shared" si="9"/>
        <v>189214.30000000002</v>
      </c>
      <c r="Q56" s="167">
        <f t="shared" si="10"/>
        <v>189214.30000000002</v>
      </c>
      <c r="R56" s="167">
        <f t="shared" si="11"/>
        <v>189214.30000000002</v>
      </c>
      <c r="S56" s="167">
        <f t="shared" si="12"/>
        <v>567642.9</v>
      </c>
      <c r="T56" s="147">
        <f t="shared" si="6"/>
        <v>1702928.7000000002</v>
      </c>
      <c r="V56" s="137">
        <v>1892143</v>
      </c>
    </row>
    <row r="57" spans="1:30" s="140" customFormat="1" ht="33" customHeight="1" x14ac:dyDescent="0.25">
      <c r="A57" s="41" t="s">
        <v>102</v>
      </c>
      <c r="B57" s="255" t="s">
        <v>101</v>
      </c>
      <c r="C57" s="212">
        <v>537789</v>
      </c>
      <c r="D57" s="213">
        <f t="shared" si="13"/>
        <v>32267.34</v>
      </c>
      <c r="E57" s="213">
        <f t="shared" si="14"/>
        <v>32267.34</v>
      </c>
      <c r="F57" s="213">
        <f t="shared" si="15"/>
        <v>32267.34</v>
      </c>
      <c r="G57" s="212">
        <f t="shared" si="16"/>
        <v>96802.02</v>
      </c>
      <c r="H57" s="212">
        <f t="shared" si="17"/>
        <v>37645.230000000003</v>
      </c>
      <c r="I57" s="212">
        <f t="shared" si="18"/>
        <v>48401.009999999995</v>
      </c>
      <c r="J57" s="212">
        <f t="shared" si="19"/>
        <v>48401.009999999995</v>
      </c>
      <c r="K57" s="212">
        <f t="shared" si="7"/>
        <v>134447.25</v>
      </c>
      <c r="L57" s="212">
        <f t="shared" si="20"/>
        <v>48401.009999999995</v>
      </c>
      <c r="M57" s="212">
        <f t="shared" si="21"/>
        <v>48401.009999999995</v>
      </c>
      <c r="N57" s="212">
        <f t="shared" si="22"/>
        <v>48401.009999999995</v>
      </c>
      <c r="O57" s="212">
        <f t="shared" si="8"/>
        <v>145203.02999999997</v>
      </c>
      <c r="P57" s="212">
        <f t="shared" si="9"/>
        <v>53778.9</v>
      </c>
      <c r="Q57" s="212">
        <f t="shared" si="10"/>
        <v>53778.9</v>
      </c>
      <c r="R57" s="212">
        <f t="shared" si="11"/>
        <v>53778.9</v>
      </c>
      <c r="S57" s="212">
        <f t="shared" si="12"/>
        <v>161336.70000000001</v>
      </c>
      <c r="T57" s="147">
        <f t="shared" si="6"/>
        <v>484010.10000000009</v>
      </c>
      <c r="U57" s="139"/>
      <c r="V57" s="137">
        <v>537789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41">
        <v>55195</v>
      </c>
      <c r="B58" s="255" t="s">
        <v>70</v>
      </c>
      <c r="C58" s="212">
        <v>1348119</v>
      </c>
      <c r="D58" s="213">
        <f t="shared" si="13"/>
        <v>80887.14</v>
      </c>
      <c r="E58" s="213">
        <f t="shared" si="14"/>
        <v>80887.14</v>
      </c>
      <c r="F58" s="213">
        <f t="shared" si="15"/>
        <v>80887.14</v>
      </c>
      <c r="G58" s="212">
        <f t="shared" si="16"/>
        <v>242661.41999999998</v>
      </c>
      <c r="H58" s="212">
        <f t="shared" si="17"/>
        <v>94368.33</v>
      </c>
      <c r="I58" s="212">
        <f t="shared" si="18"/>
        <v>121330.70999999999</v>
      </c>
      <c r="J58" s="212">
        <f t="shared" si="19"/>
        <v>121330.70999999999</v>
      </c>
      <c r="K58" s="212">
        <f t="shared" si="7"/>
        <v>337029.75</v>
      </c>
      <c r="L58" s="212">
        <f t="shared" si="20"/>
        <v>121330.70999999999</v>
      </c>
      <c r="M58" s="212">
        <f t="shared" si="21"/>
        <v>121330.70999999999</v>
      </c>
      <c r="N58" s="212">
        <f t="shared" si="22"/>
        <v>121330.70999999999</v>
      </c>
      <c r="O58" s="212">
        <f t="shared" si="8"/>
        <v>363992.13</v>
      </c>
      <c r="P58" s="212">
        <f t="shared" si="9"/>
        <v>134811.9</v>
      </c>
      <c r="Q58" s="212">
        <f t="shared" si="10"/>
        <v>134811.9</v>
      </c>
      <c r="R58" s="212">
        <f t="shared" si="11"/>
        <v>134811.9</v>
      </c>
      <c r="S58" s="212">
        <f t="shared" si="12"/>
        <v>404435.69999999995</v>
      </c>
      <c r="T58" s="147">
        <f t="shared" si="6"/>
        <v>1213307.0999999996</v>
      </c>
      <c r="U58" s="139"/>
      <c r="V58" s="137">
        <v>1348119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257">
        <v>55300</v>
      </c>
      <c r="B59" s="125" t="s">
        <v>71</v>
      </c>
      <c r="C59" s="212">
        <v>5035</v>
      </c>
      <c r="D59" s="213">
        <f t="shared" si="13"/>
        <v>302.09999999999997</v>
      </c>
      <c r="E59" s="213">
        <f t="shared" si="14"/>
        <v>302.09999999999997</v>
      </c>
      <c r="F59" s="213">
        <f t="shared" si="15"/>
        <v>302.09999999999997</v>
      </c>
      <c r="G59" s="212">
        <f t="shared" si="16"/>
        <v>906.3</v>
      </c>
      <c r="H59" s="212">
        <f t="shared" si="17"/>
        <v>352.45000000000005</v>
      </c>
      <c r="I59" s="212">
        <f t="shared" si="18"/>
        <v>453.15</v>
      </c>
      <c r="J59" s="212">
        <f t="shared" si="19"/>
        <v>453.15</v>
      </c>
      <c r="K59" s="212">
        <f t="shared" si="7"/>
        <v>1258.75</v>
      </c>
      <c r="L59" s="212">
        <f t="shared" si="20"/>
        <v>453.15</v>
      </c>
      <c r="M59" s="212">
        <f t="shared" si="21"/>
        <v>453.15</v>
      </c>
      <c r="N59" s="212">
        <f t="shared" si="22"/>
        <v>453.15</v>
      </c>
      <c r="O59" s="212">
        <f t="shared" si="8"/>
        <v>1359.4499999999998</v>
      </c>
      <c r="P59" s="212">
        <f t="shared" si="9"/>
        <v>503.5</v>
      </c>
      <c r="Q59" s="212">
        <f t="shared" si="10"/>
        <v>503.5</v>
      </c>
      <c r="R59" s="212">
        <f t="shared" si="11"/>
        <v>503.5</v>
      </c>
      <c r="S59" s="212">
        <f t="shared" si="12"/>
        <v>1510.5</v>
      </c>
      <c r="T59" s="147">
        <f t="shared" si="6"/>
        <v>4531.5</v>
      </c>
      <c r="V59" s="137">
        <v>5035</v>
      </c>
    </row>
    <row r="60" spans="1:30" s="140" customFormat="1" ht="33" customHeight="1" collapsed="1" x14ac:dyDescent="0.25">
      <c r="A60" s="257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11369992</v>
      </c>
      <c r="D61" s="167">
        <f t="shared" si="13"/>
        <v>682199.52</v>
      </c>
      <c r="E61" s="167">
        <f t="shared" si="14"/>
        <v>682199.52</v>
      </c>
      <c r="F61" s="167">
        <f t="shared" si="15"/>
        <v>682199.52</v>
      </c>
      <c r="G61" s="167">
        <f t="shared" si="16"/>
        <v>2046598.56</v>
      </c>
      <c r="H61" s="167">
        <f t="shared" si="17"/>
        <v>795899.44000000006</v>
      </c>
      <c r="I61" s="167">
        <f t="shared" si="18"/>
        <v>1023299.2799999999</v>
      </c>
      <c r="J61" s="167">
        <f t="shared" si="19"/>
        <v>1023299.2799999999</v>
      </c>
      <c r="K61" s="167">
        <f t="shared" si="7"/>
        <v>2842498</v>
      </c>
      <c r="L61" s="167">
        <f t="shared" si="20"/>
        <v>1023299.2799999999</v>
      </c>
      <c r="M61" s="167">
        <f t="shared" si="21"/>
        <v>1023299.2799999999</v>
      </c>
      <c r="N61" s="167">
        <f t="shared" si="22"/>
        <v>1023299.2799999999</v>
      </c>
      <c r="O61" s="167">
        <f t="shared" si="8"/>
        <v>3069897.84</v>
      </c>
      <c r="P61" s="167">
        <f t="shared" si="9"/>
        <v>1136999.2</v>
      </c>
      <c r="Q61" s="167">
        <f t="shared" si="10"/>
        <v>1136999.2</v>
      </c>
      <c r="R61" s="167">
        <f t="shared" si="11"/>
        <v>1136999.2</v>
      </c>
      <c r="S61" s="167">
        <f t="shared" si="12"/>
        <v>3410997.5999999996</v>
      </c>
      <c r="T61" s="147">
        <f t="shared" si="6"/>
        <v>10232992.799999999</v>
      </c>
      <c r="V61" s="137">
        <v>11269991</v>
      </c>
    </row>
    <row r="62" spans="1:30" ht="33" customHeight="1" x14ac:dyDescent="0.25">
      <c r="A62" s="41">
        <v>56102</v>
      </c>
      <c r="B62" s="117" t="s">
        <v>110</v>
      </c>
      <c r="C62" s="212">
        <f>7064283+100000</f>
        <v>7164283</v>
      </c>
      <c r="D62" s="212">
        <f t="shared" si="13"/>
        <v>429856.98</v>
      </c>
      <c r="E62" s="212">
        <f t="shared" si="14"/>
        <v>429856.98</v>
      </c>
      <c r="F62" s="212">
        <f t="shared" si="15"/>
        <v>429856.98</v>
      </c>
      <c r="G62" s="212">
        <f t="shared" si="16"/>
        <v>1289570.94</v>
      </c>
      <c r="H62" s="212">
        <f t="shared" si="17"/>
        <v>501499.81000000006</v>
      </c>
      <c r="I62" s="212">
        <f t="shared" si="18"/>
        <v>644785.47</v>
      </c>
      <c r="J62" s="212">
        <f t="shared" si="19"/>
        <v>644785.47</v>
      </c>
      <c r="K62" s="212">
        <f t="shared" si="7"/>
        <v>1791070.75</v>
      </c>
      <c r="L62" s="212">
        <f t="shared" si="20"/>
        <v>644785.47</v>
      </c>
      <c r="M62" s="212">
        <f t="shared" si="21"/>
        <v>644785.47</v>
      </c>
      <c r="N62" s="212">
        <f t="shared" si="22"/>
        <v>644785.47</v>
      </c>
      <c r="O62" s="212">
        <f t="shared" si="8"/>
        <v>1934356.41</v>
      </c>
      <c r="P62" s="212">
        <f t="shared" si="9"/>
        <v>716428.3</v>
      </c>
      <c r="Q62" s="212">
        <f t="shared" si="10"/>
        <v>716428.3</v>
      </c>
      <c r="R62" s="212">
        <f t="shared" si="11"/>
        <v>716428.3</v>
      </c>
      <c r="S62" s="212">
        <f t="shared" si="12"/>
        <v>2149284.9000000004</v>
      </c>
      <c r="T62" s="147">
        <f t="shared" si="6"/>
        <v>6447854.6999999983</v>
      </c>
      <c r="V62" s="137">
        <v>7064283</v>
      </c>
    </row>
    <row r="63" spans="1:30" ht="33" customHeight="1" x14ac:dyDescent="0.25">
      <c r="A63" s="41" t="s">
        <v>20</v>
      </c>
      <c r="B63" s="117" t="s">
        <v>109</v>
      </c>
      <c r="C63" s="212">
        <v>1808088</v>
      </c>
      <c r="D63" s="212">
        <f t="shared" si="13"/>
        <v>108485.28</v>
      </c>
      <c r="E63" s="212">
        <f t="shared" si="14"/>
        <v>108485.28</v>
      </c>
      <c r="F63" s="212">
        <f t="shared" si="15"/>
        <v>108485.28</v>
      </c>
      <c r="G63" s="212">
        <f t="shared" si="16"/>
        <v>325455.83999999997</v>
      </c>
      <c r="H63" s="212">
        <f t="shared" si="17"/>
        <v>126566.16000000002</v>
      </c>
      <c r="I63" s="212">
        <f t="shared" si="18"/>
        <v>162727.91999999998</v>
      </c>
      <c r="J63" s="212">
        <f t="shared" si="19"/>
        <v>162727.91999999998</v>
      </c>
      <c r="K63" s="212">
        <f t="shared" si="7"/>
        <v>452022</v>
      </c>
      <c r="L63" s="212">
        <f t="shared" si="20"/>
        <v>162727.91999999998</v>
      </c>
      <c r="M63" s="212">
        <f t="shared" si="21"/>
        <v>162727.91999999998</v>
      </c>
      <c r="N63" s="212">
        <f t="shared" si="22"/>
        <v>162727.91999999998</v>
      </c>
      <c r="O63" s="212">
        <f t="shared" si="8"/>
        <v>488183.75999999995</v>
      </c>
      <c r="P63" s="212">
        <f t="shared" si="9"/>
        <v>180808.80000000002</v>
      </c>
      <c r="Q63" s="212">
        <f t="shared" si="10"/>
        <v>180808.80000000002</v>
      </c>
      <c r="R63" s="212">
        <f t="shared" si="11"/>
        <v>180808.80000000002</v>
      </c>
      <c r="S63" s="212">
        <f t="shared" si="12"/>
        <v>542426.4</v>
      </c>
      <c r="T63" s="147">
        <f t="shared" si="6"/>
        <v>1627279.1999999997</v>
      </c>
      <c r="V63" s="137">
        <v>1808088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0</v>
      </c>
      <c r="D65" s="212">
        <f t="shared" si="13"/>
        <v>0</v>
      </c>
      <c r="E65" s="212">
        <f t="shared" si="14"/>
        <v>0</v>
      </c>
      <c r="F65" s="212">
        <f t="shared" si="15"/>
        <v>0</v>
      </c>
      <c r="G65" s="212">
        <f t="shared" si="16"/>
        <v>0</v>
      </c>
      <c r="H65" s="212">
        <f t="shared" si="17"/>
        <v>0</v>
      </c>
      <c r="I65" s="212">
        <f t="shared" si="18"/>
        <v>0</v>
      </c>
      <c r="J65" s="212">
        <f t="shared" si="19"/>
        <v>0</v>
      </c>
      <c r="K65" s="212">
        <f t="shared" si="7"/>
        <v>0</v>
      </c>
      <c r="L65" s="212">
        <f t="shared" si="20"/>
        <v>0</v>
      </c>
      <c r="M65" s="212">
        <f t="shared" si="21"/>
        <v>0</v>
      </c>
      <c r="N65" s="212">
        <f t="shared" si="22"/>
        <v>0</v>
      </c>
      <c r="O65" s="212">
        <f t="shared" si="8"/>
        <v>0</v>
      </c>
      <c r="P65" s="212">
        <f t="shared" si="9"/>
        <v>0</v>
      </c>
      <c r="Q65" s="212">
        <f t="shared" si="10"/>
        <v>0</v>
      </c>
      <c r="R65" s="212">
        <f t="shared" si="11"/>
        <v>0</v>
      </c>
      <c r="S65" s="212">
        <f t="shared" si="12"/>
        <v>0</v>
      </c>
      <c r="T65" s="147">
        <f t="shared" si="6"/>
        <v>0</v>
      </c>
      <c r="V65" s="137">
        <v>0</v>
      </c>
    </row>
    <row r="66" spans="1:30" ht="33" customHeight="1" x14ac:dyDescent="0.25">
      <c r="A66" s="41">
        <v>56118</v>
      </c>
      <c r="B66" s="117" t="s">
        <v>75</v>
      </c>
      <c r="C66" s="212">
        <v>908943</v>
      </c>
      <c r="D66" s="212">
        <f t="shared" si="13"/>
        <v>54536.579999999994</v>
      </c>
      <c r="E66" s="212">
        <f t="shared" si="14"/>
        <v>54536.579999999994</v>
      </c>
      <c r="F66" s="212">
        <f t="shared" si="15"/>
        <v>54536.579999999994</v>
      </c>
      <c r="G66" s="212">
        <f t="shared" si="16"/>
        <v>163609.74</v>
      </c>
      <c r="H66" s="212">
        <f t="shared" si="17"/>
        <v>63626.010000000009</v>
      </c>
      <c r="I66" s="212">
        <f t="shared" si="18"/>
        <v>81804.87</v>
      </c>
      <c r="J66" s="212">
        <f t="shared" si="19"/>
        <v>81804.87</v>
      </c>
      <c r="K66" s="212">
        <f t="shared" si="7"/>
        <v>227235.75</v>
      </c>
      <c r="L66" s="212">
        <f t="shared" si="20"/>
        <v>81804.87</v>
      </c>
      <c r="M66" s="212">
        <f t="shared" si="21"/>
        <v>81804.87</v>
      </c>
      <c r="N66" s="212">
        <f t="shared" si="22"/>
        <v>81804.87</v>
      </c>
      <c r="O66" s="212">
        <f t="shared" si="8"/>
        <v>245414.61</v>
      </c>
      <c r="P66" s="212">
        <f t="shared" si="9"/>
        <v>90894.3</v>
      </c>
      <c r="Q66" s="212">
        <f t="shared" si="10"/>
        <v>90894.3</v>
      </c>
      <c r="R66" s="212">
        <f t="shared" si="11"/>
        <v>90894.3</v>
      </c>
      <c r="S66" s="212">
        <f t="shared" si="12"/>
        <v>272682.90000000002</v>
      </c>
      <c r="T66" s="147">
        <f t="shared" si="6"/>
        <v>818048.70000000007</v>
      </c>
      <c r="V66" s="137">
        <v>908943</v>
      </c>
    </row>
    <row r="67" spans="1:30" ht="33" customHeight="1" x14ac:dyDescent="0.25">
      <c r="A67" s="41" t="s">
        <v>21</v>
      </c>
      <c r="B67" s="117" t="s">
        <v>76</v>
      </c>
      <c r="C67" s="212">
        <v>285718</v>
      </c>
      <c r="D67" s="212">
        <f t="shared" si="13"/>
        <v>17143.079999999998</v>
      </c>
      <c r="E67" s="212">
        <f t="shared" si="14"/>
        <v>17143.079999999998</v>
      </c>
      <c r="F67" s="212">
        <f t="shared" si="15"/>
        <v>17143.079999999998</v>
      </c>
      <c r="G67" s="212">
        <f t="shared" si="16"/>
        <v>51429.239999999991</v>
      </c>
      <c r="H67" s="212">
        <f t="shared" si="17"/>
        <v>20000.260000000002</v>
      </c>
      <c r="I67" s="212">
        <f t="shared" si="18"/>
        <v>25714.62</v>
      </c>
      <c r="J67" s="212">
        <f t="shared" si="19"/>
        <v>25714.62</v>
      </c>
      <c r="K67" s="212">
        <f t="shared" si="7"/>
        <v>71429.5</v>
      </c>
      <c r="L67" s="212">
        <f t="shared" si="20"/>
        <v>25714.62</v>
      </c>
      <c r="M67" s="212">
        <f t="shared" si="21"/>
        <v>25714.62</v>
      </c>
      <c r="N67" s="212">
        <f t="shared" si="22"/>
        <v>25714.62</v>
      </c>
      <c r="O67" s="212">
        <f t="shared" si="8"/>
        <v>77143.86</v>
      </c>
      <c r="P67" s="212">
        <f t="shared" si="9"/>
        <v>28571.800000000003</v>
      </c>
      <c r="Q67" s="212">
        <f t="shared" si="10"/>
        <v>28571.800000000003</v>
      </c>
      <c r="R67" s="212">
        <f t="shared" si="11"/>
        <v>28571.800000000003</v>
      </c>
      <c r="S67" s="212">
        <f t="shared" si="12"/>
        <v>85715.400000000009</v>
      </c>
      <c r="T67" s="147">
        <f t="shared" si="6"/>
        <v>257146.19999999995</v>
      </c>
      <c r="V67" s="137">
        <v>285718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1202960</v>
      </c>
      <c r="D68" s="212">
        <f t="shared" si="13"/>
        <v>72177.599999999991</v>
      </c>
      <c r="E68" s="212">
        <f t="shared" si="14"/>
        <v>72177.599999999991</v>
      </c>
      <c r="F68" s="212">
        <f t="shared" si="15"/>
        <v>72177.599999999991</v>
      </c>
      <c r="G68" s="212">
        <f t="shared" si="16"/>
        <v>216532.8</v>
      </c>
      <c r="H68" s="212">
        <f t="shared" si="17"/>
        <v>84207.200000000012</v>
      </c>
      <c r="I68" s="212">
        <f t="shared" si="18"/>
        <v>108266.4</v>
      </c>
      <c r="J68" s="212">
        <f t="shared" si="19"/>
        <v>108266.4</v>
      </c>
      <c r="K68" s="212">
        <f t="shared" si="7"/>
        <v>300740</v>
      </c>
      <c r="L68" s="212">
        <f t="shared" si="20"/>
        <v>108266.4</v>
      </c>
      <c r="M68" s="212">
        <f t="shared" si="21"/>
        <v>108266.4</v>
      </c>
      <c r="N68" s="212">
        <f t="shared" si="22"/>
        <v>108266.4</v>
      </c>
      <c r="O68" s="212">
        <f t="shared" si="8"/>
        <v>324799.19999999995</v>
      </c>
      <c r="P68" s="212">
        <f t="shared" si="9"/>
        <v>120296</v>
      </c>
      <c r="Q68" s="212">
        <f t="shared" si="10"/>
        <v>120296</v>
      </c>
      <c r="R68" s="212">
        <f t="shared" si="11"/>
        <v>120296</v>
      </c>
      <c r="S68" s="212">
        <f t="shared" si="12"/>
        <v>360888</v>
      </c>
      <c r="T68" s="147">
        <f t="shared" si="6"/>
        <v>1082664</v>
      </c>
      <c r="U68" s="139"/>
      <c r="V68" s="137">
        <v>1202960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2656000</v>
      </c>
      <c r="D69" s="167">
        <f t="shared" si="13"/>
        <v>159360</v>
      </c>
      <c r="E69" s="167">
        <f t="shared" si="14"/>
        <v>159360</v>
      </c>
      <c r="F69" s="167">
        <f t="shared" si="15"/>
        <v>159360</v>
      </c>
      <c r="G69" s="167">
        <f t="shared" si="16"/>
        <v>478080</v>
      </c>
      <c r="H69" s="167">
        <f t="shared" si="17"/>
        <v>185920.00000000003</v>
      </c>
      <c r="I69" s="167">
        <f t="shared" si="18"/>
        <v>239040</v>
      </c>
      <c r="J69" s="167">
        <f t="shared" si="19"/>
        <v>239040</v>
      </c>
      <c r="K69" s="167">
        <f t="shared" si="7"/>
        <v>664000</v>
      </c>
      <c r="L69" s="167">
        <f t="shared" si="20"/>
        <v>239040</v>
      </c>
      <c r="M69" s="167">
        <f t="shared" si="21"/>
        <v>239040</v>
      </c>
      <c r="N69" s="167">
        <f t="shared" si="22"/>
        <v>239040</v>
      </c>
      <c r="O69" s="167">
        <f t="shared" si="8"/>
        <v>717120</v>
      </c>
      <c r="P69" s="167">
        <f t="shared" si="9"/>
        <v>265600</v>
      </c>
      <c r="Q69" s="167">
        <f t="shared" si="10"/>
        <v>265600</v>
      </c>
      <c r="R69" s="167">
        <f t="shared" si="11"/>
        <v>265600</v>
      </c>
      <c r="S69" s="167">
        <f t="shared" si="12"/>
        <v>796800</v>
      </c>
      <c r="T69" s="147">
        <f t="shared" si="6"/>
        <v>2390400</v>
      </c>
      <c r="V69" s="137">
        <v>2551000</v>
      </c>
    </row>
    <row r="70" spans="1:30" ht="33" customHeight="1" x14ac:dyDescent="0.25">
      <c r="A70" s="57">
        <v>56202</v>
      </c>
      <c r="B70" s="255" t="s">
        <v>79</v>
      </c>
      <c r="C70" s="212">
        <v>318000</v>
      </c>
      <c r="D70" s="213">
        <f t="shared" si="13"/>
        <v>19080</v>
      </c>
      <c r="E70" s="213">
        <f t="shared" si="14"/>
        <v>19080</v>
      </c>
      <c r="F70" s="213">
        <f t="shared" si="15"/>
        <v>19080</v>
      </c>
      <c r="G70" s="212">
        <f t="shared" si="16"/>
        <v>57240</v>
      </c>
      <c r="H70" s="212">
        <f t="shared" si="17"/>
        <v>22260.000000000004</v>
      </c>
      <c r="I70" s="212">
        <f t="shared" si="18"/>
        <v>28620</v>
      </c>
      <c r="J70" s="212">
        <f t="shared" si="19"/>
        <v>28620</v>
      </c>
      <c r="K70" s="212">
        <f t="shared" si="7"/>
        <v>79500</v>
      </c>
      <c r="L70" s="212">
        <f t="shared" si="20"/>
        <v>28620</v>
      </c>
      <c r="M70" s="212">
        <f t="shared" si="21"/>
        <v>28620</v>
      </c>
      <c r="N70" s="212">
        <f t="shared" si="22"/>
        <v>28620</v>
      </c>
      <c r="O70" s="212">
        <f t="shared" si="8"/>
        <v>85860</v>
      </c>
      <c r="P70" s="212">
        <f t="shared" si="9"/>
        <v>31800</v>
      </c>
      <c r="Q70" s="212">
        <f t="shared" si="10"/>
        <v>31800</v>
      </c>
      <c r="R70" s="212">
        <f t="shared" si="11"/>
        <v>31800</v>
      </c>
      <c r="S70" s="212">
        <f t="shared" si="12"/>
        <v>95400</v>
      </c>
      <c r="T70" s="147">
        <f t="shared" si="6"/>
        <v>286200</v>
      </c>
      <c r="V70" s="137">
        <v>318000</v>
      </c>
    </row>
    <row r="71" spans="1:30" s="140" customFormat="1" ht="33" customHeight="1" collapsed="1" x14ac:dyDescent="0.25">
      <c r="A71" s="57">
        <v>56206</v>
      </c>
      <c r="B71" s="120" t="s">
        <v>80</v>
      </c>
      <c r="C71" s="212">
        <v>10000</v>
      </c>
      <c r="D71" s="213">
        <f t="shared" si="13"/>
        <v>600</v>
      </c>
      <c r="E71" s="213">
        <f t="shared" si="14"/>
        <v>600</v>
      </c>
      <c r="F71" s="213">
        <f t="shared" si="15"/>
        <v>600</v>
      </c>
      <c r="G71" s="212">
        <f t="shared" si="16"/>
        <v>1800</v>
      </c>
      <c r="H71" s="212">
        <f t="shared" si="17"/>
        <v>700.00000000000011</v>
      </c>
      <c r="I71" s="212">
        <f t="shared" si="18"/>
        <v>900</v>
      </c>
      <c r="J71" s="212">
        <f t="shared" si="19"/>
        <v>900</v>
      </c>
      <c r="K71" s="212">
        <f t="shared" si="7"/>
        <v>2500</v>
      </c>
      <c r="L71" s="212">
        <f t="shared" si="20"/>
        <v>900</v>
      </c>
      <c r="M71" s="212">
        <f t="shared" si="21"/>
        <v>900</v>
      </c>
      <c r="N71" s="212">
        <f t="shared" si="22"/>
        <v>900</v>
      </c>
      <c r="O71" s="212">
        <f t="shared" si="8"/>
        <v>2700</v>
      </c>
      <c r="P71" s="212">
        <f t="shared" si="9"/>
        <v>1000</v>
      </c>
      <c r="Q71" s="212">
        <f t="shared" si="10"/>
        <v>1000</v>
      </c>
      <c r="R71" s="212">
        <f t="shared" si="11"/>
        <v>1000</v>
      </c>
      <c r="S71" s="212">
        <f t="shared" si="12"/>
        <v>3000</v>
      </c>
      <c r="T71" s="147">
        <f t="shared" si="6"/>
        <v>9000</v>
      </c>
      <c r="U71" s="139"/>
      <c r="V71" s="137">
        <v>10000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0" t="s">
        <v>81</v>
      </c>
      <c r="C72" s="212">
        <v>80000</v>
      </c>
      <c r="D72" s="213">
        <f t="shared" si="13"/>
        <v>4800</v>
      </c>
      <c r="E72" s="213">
        <f t="shared" si="14"/>
        <v>4800</v>
      </c>
      <c r="F72" s="213">
        <f t="shared" si="15"/>
        <v>4800</v>
      </c>
      <c r="G72" s="212">
        <f t="shared" si="16"/>
        <v>14400</v>
      </c>
      <c r="H72" s="212">
        <f t="shared" si="17"/>
        <v>5600.0000000000009</v>
      </c>
      <c r="I72" s="212">
        <f t="shared" si="18"/>
        <v>7200</v>
      </c>
      <c r="J72" s="212">
        <f t="shared" si="19"/>
        <v>7200</v>
      </c>
      <c r="K72" s="212">
        <f t="shared" si="7"/>
        <v>20000</v>
      </c>
      <c r="L72" s="212">
        <f t="shared" si="20"/>
        <v>7200</v>
      </c>
      <c r="M72" s="212">
        <f t="shared" si="21"/>
        <v>7200</v>
      </c>
      <c r="N72" s="212">
        <f t="shared" si="22"/>
        <v>7200</v>
      </c>
      <c r="O72" s="212">
        <f t="shared" si="8"/>
        <v>21600</v>
      </c>
      <c r="P72" s="212">
        <f t="shared" si="9"/>
        <v>8000</v>
      </c>
      <c r="Q72" s="212">
        <f t="shared" si="10"/>
        <v>8000</v>
      </c>
      <c r="R72" s="212">
        <f t="shared" si="11"/>
        <v>8000</v>
      </c>
      <c r="S72" s="212">
        <f t="shared" si="12"/>
        <v>24000</v>
      </c>
      <c r="T72" s="147">
        <f t="shared" si="6"/>
        <v>72000</v>
      </c>
      <c r="U72" s="153"/>
      <c r="V72" s="137">
        <v>80000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255" t="s">
        <v>82</v>
      </c>
      <c r="C73" s="212">
        <v>297000</v>
      </c>
      <c r="D73" s="213">
        <f t="shared" si="13"/>
        <v>17820</v>
      </c>
      <c r="E73" s="213">
        <f t="shared" si="14"/>
        <v>17820</v>
      </c>
      <c r="F73" s="213">
        <f t="shared" si="15"/>
        <v>17820</v>
      </c>
      <c r="G73" s="212">
        <f t="shared" si="16"/>
        <v>53460</v>
      </c>
      <c r="H73" s="212">
        <f t="shared" si="17"/>
        <v>20790.000000000004</v>
      </c>
      <c r="I73" s="212">
        <f t="shared" si="18"/>
        <v>26730</v>
      </c>
      <c r="J73" s="212">
        <f t="shared" si="19"/>
        <v>26730</v>
      </c>
      <c r="K73" s="212">
        <f t="shared" si="7"/>
        <v>74250</v>
      </c>
      <c r="L73" s="212">
        <f t="shared" si="20"/>
        <v>26730</v>
      </c>
      <c r="M73" s="212">
        <f t="shared" si="21"/>
        <v>26730</v>
      </c>
      <c r="N73" s="212">
        <f t="shared" si="22"/>
        <v>26730</v>
      </c>
      <c r="O73" s="212">
        <f t="shared" si="8"/>
        <v>80190</v>
      </c>
      <c r="P73" s="212">
        <f t="shared" si="9"/>
        <v>29700</v>
      </c>
      <c r="Q73" s="212">
        <f t="shared" si="10"/>
        <v>29700</v>
      </c>
      <c r="R73" s="212">
        <f t="shared" si="11"/>
        <v>29700</v>
      </c>
      <c r="S73" s="212">
        <f t="shared" si="12"/>
        <v>89100</v>
      </c>
      <c r="T73" s="147">
        <f t="shared" si="6"/>
        <v>267300</v>
      </c>
      <c r="V73" s="137">
        <v>297000</v>
      </c>
    </row>
    <row r="74" spans="1:30" ht="33" customHeight="1" collapsed="1" x14ac:dyDescent="0.25">
      <c r="A74" s="56">
        <v>56218</v>
      </c>
      <c r="B74" s="255" t="s">
        <v>83</v>
      </c>
      <c r="C74" s="212">
        <f>1846000+105000</f>
        <v>1951000</v>
      </c>
      <c r="D74" s="213">
        <f t="shared" si="13"/>
        <v>117060</v>
      </c>
      <c r="E74" s="213">
        <f t="shared" si="14"/>
        <v>117060</v>
      </c>
      <c r="F74" s="213">
        <f t="shared" si="15"/>
        <v>117060</v>
      </c>
      <c r="G74" s="212">
        <f t="shared" si="16"/>
        <v>351180</v>
      </c>
      <c r="H74" s="212">
        <f t="shared" si="17"/>
        <v>136570</v>
      </c>
      <c r="I74" s="212">
        <f t="shared" si="18"/>
        <v>175590</v>
      </c>
      <c r="J74" s="212">
        <f t="shared" si="19"/>
        <v>175590</v>
      </c>
      <c r="K74" s="212">
        <f t="shared" si="7"/>
        <v>487750</v>
      </c>
      <c r="L74" s="212">
        <f t="shared" si="20"/>
        <v>175590</v>
      </c>
      <c r="M74" s="212">
        <f t="shared" si="21"/>
        <v>175590</v>
      </c>
      <c r="N74" s="212">
        <f t="shared" si="22"/>
        <v>175590</v>
      </c>
      <c r="O74" s="212">
        <f t="shared" si="8"/>
        <v>526770</v>
      </c>
      <c r="P74" s="212">
        <f t="shared" si="9"/>
        <v>195100</v>
      </c>
      <c r="Q74" s="212">
        <f t="shared" si="10"/>
        <v>195100</v>
      </c>
      <c r="R74" s="212">
        <f t="shared" si="11"/>
        <v>195100</v>
      </c>
      <c r="S74" s="212">
        <f t="shared" si="12"/>
        <v>585300</v>
      </c>
      <c r="T74" s="147">
        <f t="shared" si="6"/>
        <v>1755900</v>
      </c>
      <c r="V74" s="137">
        <v>1846000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255000</v>
      </c>
      <c r="D75" s="167">
        <f t="shared" si="13"/>
        <v>15300</v>
      </c>
      <c r="E75" s="167">
        <f t="shared" si="14"/>
        <v>15300</v>
      </c>
      <c r="F75" s="167">
        <f t="shared" si="15"/>
        <v>15300</v>
      </c>
      <c r="G75" s="167">
        <f t="shared" si="16"/>
        <v>45900</v>
      </c>
      <c r="H75" s="167">
        <f t="shared" si="17"/>
        <v>17850</v>
      </c>
      <c r="I75" s="167">
        <f t="shared" si="18"/>
        <v>22950</v>
      </c>
      <c r="J75" s="167">
        <f t="shared" si="19"/>
        <v>22950</v>
      </c>
      <c r="K75" s="167">
        <f t="shared" si="7"/>
        <v>63750</v>
      </c>
      <c r="L75" s="167">
        <f t="shared" si="20"/>
        <v>22950</v>
      </c>
      <c r="M75" s="167">
        <f t="shared" si="21"/>
        <v>22950</v>
      </c>
      <c r="N75" s="167">
        <f t="shared" si="22"/>
        <v>22950</v>
      </c>
      <c r="O75" s="167">
        <f t="shared" si="8"/>
        <v>68850</v>
      </c>
      <c r="P75" s="167">
        <f t="shared" si="9"/>
        <v>25500</v>
      </c>
      <c r="Q75" s="167">
        <f t="shared" si="10"/>
        <v>25500</v>
      </c>
      <c r="R75" s="167">
        <f t="shared" si="11"/>
        <v>25500</v>
      </c>
      <c r="S75" s="167">
        <f t="shared" si="12"/>
        <v>76500</v>
      </c>
      <c r="T75" s="147">
        <f t="shared" si="6"/>
        <v>229500</v>
      </c>
      <c r="V75" s="137">
        <v>235000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158000</v>
      </c>
      <c r="D76" s="212">
        <f t="shared" si="13"/>
        <v>9480</v>
      </c>
      <c r="E76" s="212">
        <f t="shared" si="14"/>
        <v>9480</v>
      </c>
      <c r="F76" s="212">
        <f t="shared" si="15"/>
        <v>9480</v>
      </c>
      <c r="G76" s="212">
        <f t="shared" si="16"/>
        <v>28440</v>
      </c>
      <c r="H76" s="212">
        <f t="shared" si="17"/>
        <v>11060.000000000002</v>
      </c>
      <c r="I76" s="212">
        <f t="shared" si="18"/>
        <v>14220</v>
      </c>
      <c r="J76" s="212">
        <f t="shared" si="19"/>
        <v>14220</v>
      </c>
      <c r="K76" s="212">
        <f t="shared" si="7"/>
        <v>39500</v>
      </c>
      <c r="L76" s="212">
        <f t="shared" si="20"/>
        <v>14220</v>
      </c>
      <c r="M76" s="212">
        <f t="shared" si="21"/>
        <v>14220</v>
      </c>
      <c r="N76" s="212">
        <f t="shared" si="22"/>
        <v>14220</v>
      </c>
      <c r="O76" s="212">
        <f t="shared" si="8"/>
        <v>42660</v>
      </c>
      <c r="P76" s="212">
        <f t="shared" si="9"/>
        <v>15800</v>
      </c>
      <c r="Q76" s="212">
        <f t="shared" si="10"/>
        <v>15800</v>
      </c>
      <c r="R76" s="212">
        <f t="shared" si="11"/>
        <v>15800</v>
      </c>
      <c r="S76" s="212">
        <f t="shared" si="12"/>
        <v>47400</v>
      </c>
      <c r="T76" s="147">
        <f t="shared" si="6"/>
        <v>142200</v>
      </c>
      <c r="U76" s="139"/>
      <c r="V76" s="137">
        <v>158000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5000</v>
      </c>
      <c r="D77" s="212">
        <f t="shared" si="13"/>
        <v>300</v>
      </c>
      <c r="E77" s="212">
        <f t="shared" si="14"/>
        <v>300</v>
      </c>
      <c r="F77" s="212">
        <f t="shared" si="15"/>
        <v>300</v>
      </c>
      <c r="G77" s="212">
        <f t="shared" si="16"/>
        <v>900</v>
      </c>
      <c r="H77" s="212">
        <f t="shared" si="17"/>
        <v>350.00000000000006</v>
      </c>
      <c r="I77" s="212">
        <f t="shared" si="18"/>
        <v>450</v>
      </c>
      <c r="J77" s="212">
        <f t="shared" si="19"/>
        <v>450</v>
      </c>
      <c r="K77" s="212">
        <f t="shared" si="7"/>
        <v>1250</v>
      </c>
      <c r="L77" s="212">
        <f t="shared" si="20"/>
        <v>450</v>
      </c>
      <c r="M77" s="212">
        <f t="shared" si="21"/>
        <v>450</v>
      </c>
      <c r="N77" s="212">
        <f t="shared" si="22"/>
        <v>450</v>
      </c>
      <c r="O77" s="212">
        <f t="shared" si="8"/>
        <v>1350</v>
      </c>
      <c r="P77" s="212">
        <f t="shared" si="9"/>
        <v>500</v>
      </c>
      <c r="Q77" s="212">
        <f t="shared" si="10"/>
        <v>500</v>
      </c>
      <c r="R77" s="212">
        <f t="shared" si="11"/>
        <v>500</v>
      </c>
      <c r="S77" s="212">
        <f t="shared" si="12"/>
        <v>1500</v>
      </c>
      <c r="T77" s="147">
        <f t="shared" si="6"/>
        <v>4500</v>
      </c>
      <c r="U77" s="139"/>
      <c r="V77" s="137">
        <v>5000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92000</v>
      </c>
      <c r="D78" s="212">
        <f t="shared" si="13"/>
        <v>5520</v>
      </c>
      <c r="E78" s="212">
        <f t="shared" si="14"/>
        <v>5520</v>
      </c>
      <c r="F78" s="212">
        <f t="shared" si="15"/>
        <v>5520</v>
      </c>
      <c r="G78" s="212">
        <f t="shared" si="16"/>
        <v>16560</v>
      </c>
      <c r="H78" s="212">
        <f t="shared" si="17"/>
        <v>6440.0000000000009</v>
      </c>
      <c r="I78" s="212">
        <f t="shared" si="18"/>
        <v>8280</v>
      </c>
      <c r="J78" s="212">
        <f t="shared" si="19"/>
        <v>8280</v>
      </c>
      <c r="K78" s="212">
        <f t="shared" si="7"/>
        <v>23000</v>
      </c>
      <c r="L78" s="212">
        <f t="shared" si="20"/>
        <v>8280</v>
      </c>
      <c r="M78" s="212">
        <f t="shared" si="21"/>
        <v>8280</v>
      </c>
      <c r="N78" s="212">
        <f t="shared" si="22"/>
        <v>8280</v>
      </c>
      <c r="O78" s="212">
        <f t="shared" si="8"/>
        <v>24840</v>
      </c>
      <c r="P78" s="212">
        <f t="shared" si="9"/>
        <v>9200</v>
      </c>
      <c r="Q78" s="212">
        <f t="shared" si="10"/>
        <v>9200</v>
      </c>
      <c r="R78" s="212">
        <f t="shared" si="11"/>
        <v>9200</v>
      </c>
      <c r="S78" s="212">
        <f t="shared" si="12"/>
        <v>27600</v>
      </c>
      <c r="T78" s="147">
        <f t="shared" si="6"/>
        <v>82800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459000</v>
      </c>
      <c r="D79" s="167">
        <f t="shared" si="13"/>
        <v>27540</v>
      </c>
      <c r="E79" s="167">
        <f t="shared" si="14"/>
        <v>27540</v>
      </c>
      <c r="F79" s="167">
        <f t="shared" si="15"/>
        <v>27540</v>
      </c>
      <c r="G79" s="167">
        <f t="shared" si="16"/>
        <v>82620</v>
      </c>
      <c r="H79" s="167">
        <f t="shared" si="17"/>
        <v>32130.000000000004</v>
      </c>
      <c r="I79" s="167">
        <f t="shared" si="18"/>
        <v>41310</v>
      </c>
      <c r="J79" s="167">
        <f t="shared" si="19"/>
        <v>41310</v>
      </c>
      <c r="K79" s="167">
        <f t="shared" si="7"/>
        <v>114750</v>
      </c>
      <c r="L79" s="167">
        <f t="shared" si="20"/>
        <v>41310</v>
      </c>
      <c r="M79" s="167">
        <f t="shared" si="21"/>
        <v>41310</v>
      </c>
      <c r="N79" s="167">
        <f t="shared" si="22"/>
        <v>41310</v>
      </c>
      <c r="O79" s="167">
        <f t="shared" si="8"/>
        <v>123930</v>
      </c>
      <c r="P79" s="167">
        <f t="shared" si="9"/>
        <v>45900</v>
      </c>
      <c r="Q79" s="167">
        <f t="shared" si="10"/>
        <v>45900</v>
      </c>
      <c r="R79" s="167">
        <f t="shared" si="11"/>
        <v>45900</v>
      </c>
      <c r="S79" s="167">
        <f t="shared" si="12"/>
        <v>137700</v>
      </c>
      <c r="T79" s="147">
        <f t="shared" ref="T79:T99" si="23">D79+E79+F79+H79+I79+J79+L79+M79+N79+P79+Q79</f>
        <v>413100</v>
      </c>
      <c r="V79" s="137">
        <v>459000</v>
      </c>
    </row>
    <row r="80" spans="1:30" ht="33" customHeight="1" x14ac:dyDescent="0.25">
      <c r="A80" s="41">
        <v>56402</v>
      </c>
      <c r="B80" s="120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4">
        <v>56406</v>
      </c>
      <c r="B81" s="255" t="s">
        <v>111</v>
      </c>
      <c r="C81" s="212">
        <v>277000</v>
      </c>
      <c r="D81" s="213">
        <f t="shared" si="13"/>
        <v>16620</v>
      </c>
      <c r="E81" s="213">
        <f t="shared" si="14"/>
        <v>16620</v>
      </c>
      <c r="F81" s="213">
        <f t="shared" si="15"/>
        <v>16620</v>
      </c>
      <c r="G81" s="212">
        <f t="shared" si="16"/>
        <v>49860</v>
      </c>
      <c r="H81" s="212">
        <f t="shared" si="17"/>
        <v>19390.000000000004</v>
      </c>
      <c r="I81" s="212">
        <f t="shared" si="18"/>
        <v>24930</v>
      </c>
      <c r="J81" s="212">
        <f t="shared" si="19"/>
        <v>24930</v>
      </c>
      <c r="K81" s="212">
        <f t="shared" si="7"/>
        <v>69250</v>
      </c>
      <c r="L81" s="212">
        <f t="shared" si="20"/>
        <v>24930</v>
      </c>
      <c r="M81" s="212">
        <f t="shared" si="21"/>
        <v>24930</v>
      </c>
      <c r="N81" s="212">
        <f t="shared" si="22"/>
        <v>24930</v>
      </c>
      <c r="O81" s="212">
        <f t="shared" si="8"/>
        <v>74790</v>
      </c>
      <c r="P81" s="212">
        <f t="shared" si="9"/>
        <v>27700</v>
      </c>
      <c r="Q81" s="212">
        <f t="shared" si="10"/>
        <v>27700</v>
      </c>
      <c r="R81" s="212">
        <f t="shared" si="11"/>
        <v>27700</v>
      </c>
      <c r="S81" s="212">
        <f t="shared" si="12"/>
        <v>83100</v>
      </c>
      <c r="T81" s="147">
        <f t="shared" si="23"/>
        <v>249300</v>
      </c>
      <c r="V81" s="137">
        <v>277000</v>
      </c>
    </row>
    <row r="82" spans="1:30" ht="33" customHeight="1" collapsed="1" x14ac:dyDescent="0.25">
      <c r="A82" s="55" t="s">
        <v>100</v>
      </c>
      <c r="B82" s="255" t="s">
        <v>114</v>
      </c>
      <c r="C82" s="212">
        <v>115000</v>
      </c>
      <c r="D82" s="213">
        <f t="shared" si="13"/>
        <v>6900</v>
      </c>
      <c r="E82" s="213">
        <f t="shared" si="14"/>
        <v>6900</v>
      </c>
      <c r="F82" s="213">
        <f t="shared" si="15"/>
        <v>6900</v>
      </c>
      <c r="G82" s="212">
        <f t="shared" si="16"/>
        <v>20700</v>
      </c>
      <c r="H82" s="212">
        <f t="shared" si="17"/>
        <v>8050.0000000000009</v>
      </c>
      <c r="I82" s="212">
        <f t="shared" si="18"/>
        <v>10350</v>
      </c>
      <c r="J82" s="212">
        <f t="shared" si="19"/>
        <v>10350</v>
      </c>
      <c r="K82" s="212">
        <f t="shared" ref="K82:K99" si="24">SUM(H82:J82)</f>
        <v>28750</v>
      </c>
      <c r="L82" s="212">
        <f t="shared" si="20"/>
        <v>10350</v>
      </c>
      <c r="M82" s="212">
        <f t="shared" si="21"/>
        <v>10350</v>
      </c>
      <c r="N82" s="212">
        <f t="shared" si="22"/>
        <v>10350</v>
      </c>
      <c r="O82" s="212">
        <f t="shared" ref="O82:O99" si="25">SUM(L82:N82)</f>
        <v>31050</v>
      </c>
      <c r="P82" s="212">
        <f t="shared" ref="P82:P99" si="26">C82*0.1</f>
        <v>11500</v>
      </c>
      <c r="Q82" s="212">
        <f t="shared" ref="Q82:Q99" si="27">C82*0.1</f>
        <v>11500</v>
      </c>
      <c r="R82" s="212">
        <f t="shared" ref="R82:R99" si="28">C82*0.1</f>
        <v>11500</v>
      </c>
      <c r="S82" s="212">
        <f t="shared" ref="S82:S99" si="29">SUM(P82:R82)</f>
        <v>34500</v>
      </c>
      <c r="T82" s="147">
        <f t="shared" si="23"/>
        <v>103500</v>
      </c>
      <c r="V82" s="137">
        <v>115000</v>
      </c>
    </row>
    <row r="83" spans="1:30" s="140" customFormat="1" ht="33" customHeight="1" collapsed="1" x14ac:dyDescent="0.25">
      <c r="A83" s="55">
        <v>56418</v>
      </c>
      <c r="B83" s="255" t="s">
        <v>113</v>
      </c>
      <c r="C83" s="212">
        <v>17000</v>
      </c>
      <c r="D83" s="213">
        <f t="shared" ref="D83:D99" si="30">C83*0.06</f>
        <v>1020</v>
      </c>
      <c r="E83" s="213">
        <f t="shared" ref="E83:E99" si="31">C83*0.06</f>
        <v>1020</v>
      </c>
      <c r="F83" s="213">
        <f t="shared" ref="F83:F99" si="32">C83*0.06</f>
        <v>1020</v>
      </c>
      <c r="G83" s="212">
        <f t="shared" ref="G83:G99" si="33">SUM(D83:F83)</f>
        <v>3060</v>
      </c>
      <c r="H83" s="212">
        <f t="shared" ref="H83:H99" si="34">C83*0.07</f>
        <v>1190</v>
      </c>
      <c r="I83" s="212">
        <f t="shared" ref="I83:I99" si="35">C83*0.09</f>
        <v>1530</v>
      </c>
      <c r="J83" s="212">
        <f t="shared" ref="J83:J99" si="36">C83*0.09</f>
        <v>1530</v>
      </c>
      <c r="K83" s="212">
        <f t="shared" si="24"/>
        <v>4250</v>
      </c>
      <c r="L83" s="212">
        <f t="shared" ref="L83:L99" si="37">C83*0.09</f>
        <v>1530</v>
      </c>
      <c r="M83" s="212">
        <f t="shared" ref="M83:M99" si="38">C83*0.09</f>
        <v>1530</v>
      </c>
      <c r="N83" s="212">
        <f t="shared" ref="N83:N99" si="39">C83*0.09</f>
        <v>1530</v>
      </c>
      <c r="O83" s="212">
        <f t="shared" si="25"/>
        <v>4590</v>
      </c>
      <c r="P83" s="212">
        <f t="shared" si="26"/>
        <v>1700</v>
      </c>
      <c r="Q83" s="212">
        <f t="shared" si="27"/>
        <v>1700</v>
      </c>
      <c r="R83" s="212">
        <f t="shared" si="28"/>
        <v>1700</v>
      </c>
      <c r="S83" s="212">
        <f t="shared" si="29"/>
        <v>5100</v>
      </c>
      <c r="T83" s="147">
        <f t="shared" si="23"/>
        <v>15300</v>
      </c>
      <c r="U83" s="139"/>
      <c r="V83" s="137">
        <v>17000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567500</v>
      </c>
      <c r="D84" s="167">
        <f t="shared" si="30"/>
        <v>34050</v>
      </c>
      <c r="E84" s="167">
        <f t="shared" si="31"/>
        <v>34050</v>
      </c>
      <c r="F84" s="167">
        <f t="shared" si="32"/>
        <v>34050</v>
      </c>
      <c r="G84" s="167">
        <f t="shared" si="33"/>
        <v>102150</v>
      </c>
      <c r="H84" s="167">
        <f t="shared" si="34"/>
        <v>39725.000000000007</v>
      </c>
      <c r="I84" s="167">
        <f t="shared" si="35"/>
        <v>51075</v>
      </c>
      <c r="J84" s="167">
        <f t="shared" si="36"/>
        <v>51075</v>
      </c>
      <c r="K84" s="167">
        <f t="shared" si="24"/>
        <v>141875</v>
      </c>
      <c r="L84" s="167">
        <f t="shared" si="37"/>
        <v>51075</v>
      </c>
      <c r="M84" s="167">
        <f t="shared" si="38"/>
        <v>51075</v>
      </c>
      <c r="N84" s="167">
        <f t="shared" si="39"/>
        <v>51075</v>
      </c>
      <c r="O84" s="167">
        <f t="shared" si="25"/>
        <v>153225</v>
      </c>
      <c r="P84" s="167">
        <f t="shared" si="26"/>
        <v>56750</v>
      </c>
      <c r="Q84" s="167">
        <f t="shared" si="27"/>
        <v>56750</v>
      </c>
      <c r="R84" s="167">
        <f t="shared" si="28"/>
        <v>56750</v>
      </c>
      <c r="S84" s="167">
        <f t="shared" si="29"/>
        <v>170250</v>
      </c>
      <c r="T84" s="147">
        <f t="shared" si="23"/>
        <v>510750</v>
      </c>
      <c r="V84" s="137">
        <v>792500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477000</v>
      </c>
      <c r="D86" s="212">
        <f t="shared" si="30"/>
        <v>28620</v>
      </c>
      <c r="E86" s="212">
        <f t="shared" si="31"/>
        <v>28620</v>
      </c>
      <c r="F86" s="212">
        <f t="shared" si="32"/>
        <v>28620</v>
      </c>
      <c r="G86" s="212">
        <f t="shared" si="33"/>
        <v>85860</v>
      </c>
      <c r="H86" s="212">
        <f t="shared" si="34"/>
        <v>33390</v>
      </c>
      <c r="I86" s="212">
        <f t="shared" si="35"/>
        <v>42930</v>
      </c>
      <c r="J86" s="212">
        <f t="shared" si="36"/>
        <v>42930</v>
      </c>
      <c r="K86" s="212">
        <f t="shared" si="24"/>
        <v>119250</v>
      </c>
      <c r="L86" s="212">
        <f t="shared" si="37"/>
        <v>42930</v>
      </c>
      <c r="M86" s="212">
        <f t="shared" si="38"/>
        <v>42930</v>
      </c>
      <c r="N86" s="212">
        <f t="shared" si="39"/>
        <v>42930</v>
      </c>
      <c r="O86" s="212">
        <f t="shared" si="25"/>
        <v>128790</v>
      </c>
      <c r="P86" s="212">
        <f t="shared" si="26"/>
        <v>47700</v>
      </c>
      <c r="Q86" s="212">
        <f t="shared" si="27"/>
        <v>47700</v>
      </c>
      <c r="R86" s="212">
        <f t="shared" si="28"/>
        <v>47700</v>
      </c>
      <c r="S86" s="212">
        <f t="shared" si="29"/>
        <v>143100</v>
      </c>
      <c r="T86" s="147">
        <f t="shared" si="23"/>
        <v>429300</v>
      </c>
      <c r="U86" s="139"/>
      <c r="V86" s="137">
        <v>477000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2198751</v>
      </c>
      <c r="D88" s="118">
        <f t="shared" si="30"/>
        <v>131925.06</v>
      </c>
      <c r="E88" s="118">
        <f t="shared" si="31"/>
        <v>131925.06</v>
      </c>
      <c r="F88" s="118">
        <f t="shared" si="32"/>
        <v>131925.06</v>
      </c>
      <c r="G88" s="118">
        <f t="shared" si="33"/>
        <v>395775.18</v>
      </c>
      <c r="H88" s="118">
        <f t="shared" si="34"/>
        <v>153912.57</v>
      </c>
      <c r="I88" s="118">
        <f t="shared" si="35"/>
        <v>197887.59</v>
      </c>
      <c r="J88" s="118">
        <f t="shared" si="36"/>
        <v>197887.59</v>
      </c>
      <c r="K88" s="118">
        <f t="shared" si="24"/>
        <v>549687.75</v>
      </c>
      <c r="L88" s="118">
        <f t="shared" si="37"/>
        <v>197887.59</v>
      </c>
      <c r="M88" s="118">
        <f t="shared" si="38"/>
        <v>197887.59</v>
      </c>
      <c r="N88" s="118">
        <f t="shared" si="39"/>
        <v>197887.59</v>
      </c>
      <c r="O88" s="118">
        <f t="shared" si="25"/>
        <v>593662.77</v>
      </c>
      <c r="P88" s="118">
        <f t="shared" si="26"/>
        <v>219875.1</v>
      </c>
      <c r="Q88" s="118">
        <f t="shared" si="27"/>
        <v>219875.1</v>
      </c>
      <c r="R88" s="118">
        <f t="shared" si="28"/>
        <v>219875.1</v>
      </c>
      <c r="S88" s="118">
        <f t="shared" si="29"/>
        <v>659625.30000000005</v>
      </c>
      <c r="T88" s="147">
        <f t="shared" si="23"/>
        <v>1978875.9000000004</v>
      </c>
      <c r="V88" s="137">
        <v>2198751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303951</v>
      </c>
      <c r="D89" s="167">
        <f t="shared" si="30"/>
        <v>18237.059999999998</v>
      </c>
      <c r="E89" s="167">
        <f t="shared" si="31"/>
        <v>18237.059999999998</v>
      </c>
      <c r="F89" s="167">
        <f t="shared" si="32"/>
        <v>18237.059999999998</v>
      </c>
      <c r="G89" s="167">
        <f t="shared" si="33"/>
        <v>54711.179999999993</v>
      </c>
      <c r="H89" s="167">
        <f t="shared" si="34"/>
        <v>21276.570000000003</v>
      </c>
      <c r="I89" s="167">
        <f t="shared" si="35"/>
        <v>27355.59</v>
      </c>
      <c r="J89" s="167">
        <f t="shared" si="36"/>
        <v>27355.59</v>
      </c>
      <c r="K89" s="167">
        <f t="shared" si="24"/>
        <v>75987.75</v>
      </c>
      <c r="L89" s="167">
        <f t="shared" si="37"/>
        <v>27355.59</v>
      </c>
      <c r="M89" s="167">
        <f t="shared" si="38"/>
        <v>27355.59</v>
      </c>
      <c r="N89" s="167">
        <f t="shared" si="39"/>
        <v>27355.59</v>
      </c>
      <c r="O89" s="167">
        <f t="shared" si="25"/>
        <v>82066.77</v>
      </c>
      <c r="P89" s="167">
        <f t="shared" si="26"/>
        <v>30395.100000000002</v>
      </c>
      <c r="Q89" s="167">
        <f t="shared" si="27"/>
        <v>30395.100000000002</v>
      </c>
      <c r="R89" s="167">
        <f t="shared" si="28"/>
        <v>30395.100000000002</v>
      </c>
      <c r="S89" s="167">
        <f t="shared" si="29"/>
        <v>91185.3</v>
      </c>
      <c r="T89" s="147">
        <f t="shared" si="23"/>
        <v>273555.89999999997</v>
      </c>
      <c r="V89" s="137">
        <v>303952</v>
      </c>
    </row>
    <row r="90" spans="1:30" ht="33" customHeight="1" x14ac:dyDescent="0.25">
      <c r="A90" s="41" t="s">
        <v>28</v>
      </c>
      <c r="B90" s="125" t="s">
        <v>115</v>
      </c>
      <c r="C90" s="212">
        <v>208000</v>
      </c>
      <c r="D90" s="212">
        <f t="shared" si="30"/>
        <v>12480</v>
      </c>
      <c r="E90" s="212">
        <f t="shared" si="31"/>
        <v>12480</v>
      </c>
      <c r="F90" s="212">
        <f t="shared" si="32"/>
        <v>12480</v>
      </c>
      <c r="G90" s="212">
        <f t="shared" si="33"/>
        <v>37440</v>
      </c>
      <c r="H90" s="212">
        <f t="shared" si="34"/>
        <v>14560.000000000002</v>
      </c>
      <c r="I90" s="212">
        <f t="shared" si="35"/>
        <v>18720</v>
      </c>
      <c r="J90" s="212">
        <f t="shared" si="36"/>
        <v>18720</v>
      </c>
      <c r="K90" s="212">
        <f t="shared" si="24"/>
        <v>52000</v>
      </c>
      <c r="L90" s="212">
        <f t="shared" si="37"/>
        <v>18720</v>
      </c>
      <c r="M90" s="212">
        <f t="shared" si="38"/>
        <v>18720</v>
      </c>
      <c r="N90" s="212">
        <f t="shared" si="39"/>
        <v>18720</v>
      </c>
      <c r="O90" s="212">
        <f t="shared" si="25"/>
        <v>56160</v>
      </c>
      <c r="P90" s="212">
        <f t="shared" si="26"/>
        <v>20800</v>
      </c>
      <c r="Q90" s="212">
        <f t="shared" si="27"/>
        <v>20800</v>
      </c>
      <c r="R90" s="212">
        <f t="shared" si="28"/>
        <v>20800</v>
      </c>
      <c r="S90" s="212">
        <f t="shared" si="29"/>
        <v>62400</v>
      </c>
      <c r="T90" s="147">
        <f t="shared" si="23"/>
        <v>187200</v>
      </c>
      <c r="V90" s="137">
        <v>208000</v>
      </c>
    </row>
    <row r="91" spans="1:30" ht="33" customHeight="1" x14ac:dyDescent="0.25">
      <c r="A91" s="54">
        <v>56710</v>
      </c>
      <c r="B91" s="125" t="s">
        <v>92</v>
      </c>
      <c r="C91" s="212">
        <v>30000</v>
      </c>
      <c r="D91" s="212">
        <f t="shared" si="30"/>
        <v>1800</v>
      </c>
      <c r="E91" s="212">
        <f t="shared" si="31"/>
        <v>1800</v>
      </c>
      <c r="F91" s="212">
        <f t="shared" si="32"/>
        <v>1800</v>
      </c>
      <c r="G91" s="212">
        <f t="shared" si="33"/>
        <v>5400</v>
      </c>
      <c r="H91" s="212">
        <f t="shared" si="34"/>
        <v>2100</v>
      </c>
      <c r="I91" s="212">
        <f t="shared" si="35"/>
        <v>2700</v>
      </c>
      <c r="J91" s="212">
        <f t="shared" si="36"/>
        <v>2700</v>
      </c>
      <c r="K91" s="212">
        <f t="shared" si="24"/>
        <v>7500</v>
      </c>
      <c r="L91" s="212">
        <f t="shared" si="37"/>
        <v>2700</v>
      </c>
      <c r="M91" s="212">
        <f t="shared" si="38"/>
        <v>2700</v>
      </c>
      <c r="N91" s="212">
        <f t="shared" si="39"/>
        <v>2700</v>
      </c>
      <c r="O91" s="212">
        <f t="shared" si="25"/>
        <v>8100</v>
      </c>
      <c r="P91" s="212">
        <f t="shared" si="26"/>
        <v>3000</v>
      </c>
      <c r="Q91" s="212">
        <f t="shared" si="27"/>
        <v>3000</v>
      </c>
      <c r="R91" s="212">
        <f t="shared" si="28"/>
        <v>3000</v>
      </c>
      <c r="S91" s="212">
        <f t="shared" si="29"/>
        <v>9000</v>
      </c>
      <c r="T91" s="147">
        <f t="shared" si="23"/>
        <v>27000</v>
      </c>
      <c r="V91" s="137">
        <v>30000</v>
      </c>
    </row>
    <row r="92" spans="1:30" ht="33" customHeight="1" x14ac:dyDescent="0.25">
      <c r="A92" s="41">
        <v>56714</v>
      </c>
      <c r="B92" s="122" t="s">
        <v>107</v>
      </c>
      <c r="C92" s="212">
        <v>52809</v>
      </c>
      <c r="D92" s="213">
        <f t="shared" si="30"/>
        <v>3168.54</v>
      </c>
      <c r="E92" s="213">
        <f t="shared" si="31"/>
        <v>3168.54</v>
      </c>
      <c r="F92" s="213">
        <f t="shared" si="32"/>
        <v>3168.54</v>
      </c>
      <c r="G92" s="212">
        <f t="shared" si="33"/>
        <v>9505.619999999999</v>
      </c>
      <c r="H92" s="212">
        <f t="shared" si="34"/>
        <v>3696.6300000000006</v>
      </c>
      <c r="I92" s="212">
        <f t="shared" si="35"/>
        <v>4752.8099999999995</v>
      </c>
      <c r="J92" s="212">
        <f t="shared" si="36"/>
        <v>4752.8099999999995</v>
      </c>
      <c r="K92" s="212">
        <f t="shared" si="24"/>
        <v>13202.25</v>
      </c>
      <c r="L92" s="212">
        <f t="shared" si="37"/>
        <v>4752.8099999999995</v>
      </c>
      <c r="M92" s="212">
        <f t="shared" si="38"/>
        <v>4752.8099999999995</v>
      </c>
      <c r="N92" s="212">
        <f t="shared" si="39"/>
        <v>4752.8099999999995</v>
      </c>
      <c r="O92" s="212">
        <f t="shared" si="25"/>
        <v>14258.429999999998</v>
      </c>
      <c r="P92" s="212">
        <f t="shared" si="26"/>
        <v>5280.9000000000005</v>
      </c>
      <c r="Q92" s="212">
        <f t="shared" si="27"/>
        <v>5280.9000000000005</v>
      </c>
      <c r="R92" s="212">
        <f t="shared" si="28"/>
        <v>5280.9000000000005</v>
      </c>
      <c r="S92" s="212">
        <f t="shared" si="29"/>
        <v>15842.7</v>
      </c>
      <c r="T92" s="147">
        <f t="shared" si="23"/>
        <v>47528.099999999991</v>
      </c>
      <c r="V92" s="137">
        <v>52809</v>
      </c>
    </row>
    <row r="93" spans="1:30" ht="33" customHeight="1" collapsed="1" x14ac:dyDescent="0.25">
      <c r="A93" s="55" t="s">
        <v>5</v>
      </c>
      <c r="B93" s="124" t="s">
        <v>108</v>
      </c>
      <c r="C93" s="212">
        <v>13142</v>
      </c>
      <c r="D93" s="213">
        <f t="shared" si="30"/>
        <v>788.52</v>
      </c>
      <c r="E93" s="213">
        <f t="shared" si="31"/>
        <v>788.52</v>
      </c>
      <c r="F93" s="213">
        <f t="shared" si="32"/>
        <v>788.52</v>
      </c>
      <c r="G93" s="212">
        <f t="shared" si="33"/>
        <v>2365.56</v>
      </c>
      <c r="H93" s="212">
        <f t="shared" si="34"/>
        <v>919.94</v>
      </c>
      <c r="I93" s="212">
        <f t="shared" si="35"/>
        <v>1182.78</v>
      </c>
      <c r="J93" s="212">
        <f t="shared" si="36"/>
        <v>1182.78</v>
      </c>
      <c r="K93" s="212">
        <f t="shared" si="24"/>
        <v>3285.5</v>
      </c>
      <c r="L93" s="212">
        <f t="shared" si="37"/>
        <v>1182.78</v>
      </c>
      <c r="M93" s="212">
        <f t="shared" si="38"/>
        <v>1182.78</v>
      </c>
      <c r="N93" s="212">
        <f t="shared" si="39"/>
        <v>1182.78</v>
      </c>
      <c r="O93" s="212">
        <f t="shared" si="25"/>
        <v>3548.34</v>
      </c>
      <c r="P93" s="212">
        <f t="shared" si="26"/>
        <v>1314.2</v>
      </c>
      <c r="Q93" s="212">
        <f t="shared" si="27"/>
        <v>1314.2</v>
      </c>
      <c r="R93" s="212">
        <f t="shared" si="28"/>
        <v>1314.2</v>
      </c>
      <c r="S93" s="212">
        <f t="shared" si="29"/>
        <v>3942.6000000000004</v>
      </c>
      <c r="T93" s="147">
        <f t="shared" si="23"/>
        <v>11827.800000000001</v>
      </c>
      <c r="V93" s="137">
        <v>13142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9355421</v>
      </c>
      <c r="D94" s="167">
        <f t="shared" si="30"/>
        <v>561325.26</v>
      </c>
      <c r="E94" s="167">
        <f t="shared" si="31"/>
        <v>561325.26</v>
      </c>
      <c r="F94" s="167">
        <f t="shared" si="32"/>
        <v>561325.26</v>
      </c>
      <c r="G94" s="167">
        <f t="shared" si="33"/>
        <v>1683975.78</v>
      </c>
      <c r="H94" s="167">
        <f t="shared" si="34"/>
        <v>654879.47000000009</v>
      </c>
      <c r="I94" s="167">
        <f t="shared" si="35"/>
        <v>841987.89</v>
      </c>
      <c r="J94" s="167">
        <f t="shared" si="36"/>
        <v>841987.89</v>
      </c>
      <c r="K94" s="167">
        <f t="shared" si="24"/>
        <v>2338855.25</v>
      </c>
      <c r="L94" s="167">
        <f t="shared" si="37"/>
        <v>841987.89</v>
      </c>
      <c r="M94" s="167">
        <f t="shared" si="38"/>
        <v>841987.89</v>
      </c>
      <c r="N94" s="167">
        <f t="shared" si="39"/>
        <v>841987.89</v>
      </c>
      <c r="O94" s="167">
        <f t="shared" si="25"/>
        <v>2525963.67</v>
      </c>
      <c r="P94" s="167">
        <f t="shared" si="26"/>
        <v>935542.10000000009</v>
      </c>
      <c r="Q94" s="167">
        <f t="shared" si="27"/>
        <v>935542.10000000009</v>
      </c>
      <c r="R94" s="167">
        <f t="shared" si="28"/>
        <v>935542.10000000009</v>
      </c>
      <c r="S94" s="167">
        <f t="shared" si="29"/>
        <v>2806626.3000000003</v>
      </c>
      <c r="T94" s="147">
        <f t="shared" si="23"/>
        <v>8419878.8999999985</v>
      </c>
      <c r="V94" s="137">
        <v>9355421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9349721</v>
      </c>
      <c r="D95" s="212">
        <f t="shared" si="30"/>
        <v>560983.26</v>
      </c>
      <c r="E95" s="212">
        <f t="shared" si="31"/>
        <v>560983.26</v>
      </c>
      <c r="F95" s="212">
        <f t="shared" si="32"/>
        <v>560983.26</v>
      </c>
      <c r="G95" s="212">
        <f t="shared" si="33"/>
        <v>1682949.78</v>
      </c>
      <c r="H95" s="212">
        <f t="shared" si="34"/>
        <v>654480.47000000009</v>
      </c>
      <c r="I95" s="212">
        <f t="shared" si="35"/>
        <v>841474.89</v>
      </c>
      <c r="J95" s="212">
        <f t="shared" si="36"/>
        <v>841474.89</v>
      </c>
      <c r="K95" s="212">
        <f t="shared" si="24"/>
        <v>2337430.25</v>
      </c>
      <c r="L95" s="212">
        <f t="shared" si="37"/>
        <v>841474.89</v>
      </c>
      <c r="M95" s="212">
        <f t="shared" si="38"/>
        <v>841474.89</v>
      </c>
      <c r="N95" s="212">
        <f t="shared" si="39"/>
        <v>841474.89</v>
      </c>
      <c r="O95" s="212">
        <f t="shared" si="25"/>
        <v>2524424.67</v>
      </c>
      <c r="P95" s="212">
        <f t="shared" si="26"/>
        <v>934972.10000000009</v>
      </c>
      <c r="Q95" s="212">
        <f t="shared" si="27"/>
        <v>934972.10000000009</v>
      </c>
      <c r="R95" s="212">
        <f t="shared" si="28"/>
        <v>934972.10000000009</v>
      </c>
      <c r="S95" s="212">
        <f t="shared" si="29"/>
        <v>2804916.3000000003</v>
      </c>
      <c r="T95" s="147">
        <f t="shared" si="23"/>
        <v>8414748.8999999985</v>
      </c>
      <c r="U95" s="139"/>
      <c r="V95" s="137">
        <v>9349721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5700</v>
      </c>
      <c r="D96" s="212">
        <f t="shared" si="30"/>
        <v>342</v>
      </c>
      <c r="E96" s="212">
        <f t="shared" si="31"/>
        <v>342</v>
      </c>
      <c r="F96" s="212">
        <f t="shared" si="32"/>
        <v>342</v>
      </c>
      <c r="G96" s="212">
        <f t="shared" si="33"/>
        <v>1026</v>
      </c>
      <c r="H96" s="212">
        <f t="shared" si="34"/>
        <v>399.00000000000006</v>
      </c>
      <c r="I96" s="212">
        <f t="shared" si="35"/>
        <v>513</v>
      </c>
      <c r="J96" s="212">
        <f t="shared" si="36"/>
        <v>513</v>
      </c>
      <c r="K96" s="212">
        <f t="shared" si="24"/>
        <v>1425</v>
      </c>
      <c r="L96" s="212">
        <f t="shared" si="37"/>
        <v>513</v>
      </c>
      <c r="M96" s="212">
        <f t="shared" si="38"/>
        <v>513</v>
      </c>
      <c r="N96" s="212">
        <f t="shared" si="39"/>
        <v>513</v>
      </c>
      <c r="O96" s="212">
        <f t="shared" si="25"/>
        <v>1539</v>
      </c>
      <c r="P96" s="212">
        <f t="shared" si="26"/>
        <v>570</v>
      </c>
      <c r="Q96" s="212">
        <f t="shared" si="27"/>
        <v>570</v>
      </c>
      <c r="R96" s="212">
        <f t="shared" si="28"/>
        <v>570</v>
      </c>
      <c r="S96" s="212">
        <f t="shared" si="29"/>
        <v>1710</v>
      </c>
      <c r="T96" s="147">
        <f t="shared" si="23"/>
        <v>5130</v>
      </c>
      <c r="U96" s="139"/>
      <c r="V96" s="137">
        <v>5700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1342771</v>
      </c>
      <c r="D97" s="118">
        <f t="shared" si="30"/>
        <v>80566.259999999995</v>
      </c>
      <c r="E97" s="118">
        <f t="shared" si="31"/>
        <v>80566.259999999995</v>
      </c>
      <c r="F97" s="118">
        <f t="shared" si="32"/>
        <v>80566.259999999995</v>
      </c>
      <c r="G97" s="118">
        <f t="shared" si="33"/>
        <v>241698.77999999997</v>
      </c>
      <c r="H97" s="118">
        <f t="shared" si="34"/>
        <v>93993.970000000016</v>
      </c>
      <c r="I97" s="118">
        <f t="shared" si="35"/>
        <v>120849.39</v>
      </c>
      <c r="J97" s="118">
        <f t="shared" si="36"/>
        <v>120849.39</v>
      </c>
      <c r="K97" s="118">
        <f t="shared" si="24"/>
        <v>335692.75</v>
      </c>
      <c r="L97" s="118">
        <f t="shared" si="37"/>
        <v>120849.39</v>
      </c>
      <c r="M97" s="118">
        <f t="shared" si="38"/>
        <v>120849.39</v>
      </c>
      <c r="N97" s="118">
        <f t="shared" si="39"/>
        <v>120849.39</v>
      </c>
      <c r="O97" s="118">
        <f t="shared" si="25"/>
        <v>362548.17</v>
      </c>
      <c r="P97" s="118">
        <f t="shared" si="26"/>
        <v>134277.1</v>
      </c>
      <c r="Q97" s="118">
        <f t="shared" si="27"/>
        <v>134277.1</v>
      </c>
      <c r="R97" s="118">
        <f t="shared" si="28"/>
        <v>134277.1</v>
      </c>
      <c r="S97" s="118">
        <f t="shared" si="29"/>
        <v>402831.30000000005</v>
      </c>
      <c r="T97" s="147">
        <f t="shared" si="23"/>
        <v>1208493.9000000001</v>
      </c>
      <c r="V97" s="137">
        <v>1342771</v>
      </c>
    </row>
    <row r="98" spans="1:33" ht="38.25" customHeight="1" x14ac:dyDescent="0.25">
      <c r="A98" s="55" t="s">
        <v>284</v>
      </c>
      <c r="B98" s="117" t="s">
        <v>285</v>
      </c>
      <c r="C98" s="212">
        <v>536408</v>
      </c>
      <c r="D98" s="212">
        <f t="shared" si="30"/>
        <v>32184.48</v>
      </c>
      <c r="E98" s="212">
        <f t="shared" si="31"/>
        <v>32184.48</v>
      </c>
      <c r="F98" s="212">
        <f t="shared" si="32"/>
        <v>32184.48</v>
      </c>
      <c r="G98" s="212">
        <f t="shared" si="33"/>
        <v>96553.44</v>
      </c>
      <c r="H98" s="212">
        <f t="shared" si="34"/>
        <v>37548.560000000005</v>
      </c>
      <c r="I98" s="212">
        <f t="shared" si="35"/>
        <v>48276.72</v>
      </c>
      <c r="J98" s="212">
        <f t="shared" si="36"/>
        <v>48276.72</v>
      </c>
      <c r="K98" s="212">
        <f t="shared" si="24"/>
        <v>134102</v>
      </c>
      <c r="L98" s="212">
        <f t="shared" si="37"/>
        <v>48276.72</v>
      </c>
      <c r="M98" s="212">
        <f t="shared" si="38"/>
        <v>48276.72</v>
      </c>
      <c r="N98" s="212">
        <f t="shared" si="39"/>
        <v>48276.72</v>
      </c>
      <c r="O98" s="212">
        <f t="shared" si="25"/>
        <v>144830.16</v>
      </c>
      <c r="P98" s="212">
        <f t="shared" si="26"/>
        <v>53640.800000000003</v>
      </c>
      <c r="Q98" s="212">
        <f t="shared" si="27"/>
        <v>53640.800000000003</v>
      </c>
      <c r="R98" s="212">
        <f t="shared" si="28"/>
        <v>53640.800000000003</v>
      </c>
      <c r="S98" s="212">
        <f t="shared" si="29"/>
        <v>160922.40000000002</v>
      </c>
      <c r="T98" s="147">
        <f t="shared" si="23"/>
        <v>482767.19999999995</v>
      </c>
      <c r="V98" s="137">
        <v>536406</v>
      </c>
    </row>
    <row r="99" spans="1:33" s="147" customFormat="1" ht="33" customHeight="1" x14ac:dyDescent="0.25">
      <c r="A99" s="116"/>
      <c r="B99" s="116" t="s">
        <v>95</v>
      </c>
      <c r="C99" s="168">
        <f>C16-C47</f>
        <v>3500000</v>
      </c>
      <c r="D99" s="168">
        <f t="shared" si="30"/>
        <v>210000</v>
      </c>
      <c r="E99" s="168">
        <f t="shared" si="31"/>
        <v>210000</v>
      </c>
      <c r="F99" s="168">
        <f t="shared" si="32"/>
        <v>210000</v>
      </c>
      <c r="G99" s="168">
        <f t="shared" si="33"/>
        <v>630000</v>
      </c>
      <c r="H99" s="168">
        <f t="shared" si="34"/>
        <v>245000.00000000003</v>
      </c>
      <c r="I99" s="168">
        <f t="shared" si="35"/>
        <v>315000</v>
      </c>
      <c r="J99" s="168">
        <f t="shared" si="36"/>
        <v>315000</v>
      </c>
      <c r="K99" s="168">
        <f t="shared" si="24"/>
        <v>875000</v>
      </c>
      <c r="L99" s="168">
        <f t="shared" si="37"/>
        <v>315000</v>
      </c>
      <c r="M99" s="168">
        <f t="shared" si="38"/>
        <v>315000</v>
      </c>
      <c r="N99" s="168">
        <f t="shared" si="39"/>
        <v>315000</v>
      </c>
      <c r="O99" s="168">
        <f t="shared" si="25"/>
        <v>945000</v>
      </c>
      <c r="P99" s="168">
        <f t="shared" si="26"/>
        <v>350000</v>
      </c>
      <c r="Q99" s="168">
        <f t="shared" si="27"/>
        <v>350000</v>
      </c>
      <c r="R99" s="168">
        <f t="shared" si="28"/>
        <v>350000</v>
      </c>
      <c r="S99" s="168">
        <f t="shared" si="29"/>
        <v>1050000</v>
      </c>
      <c r="T99" s="147">
        <f t="shared" si="23"/>
        <v>3150000</v>
      </c>
      <c r="V99" s="137">
        <v>3500000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6.0375825367720688E-2</v>
      </c>
      <c r="D100" s="158">
        <f t="shared" si="40"/>
        <v>6.0375825367720695E-2</v>
      </c>
      <c r="E100" s="158">
        <f t="shared" si="40"/>
        <v>6.0375825367720695E-2</v>
      </c>
      <c r="F100" s="158">
        <f t="shared" si="40"/>
        <v>6.0375825367720695E-2</v>
      </c>
      <c r="G100" s="158">
        <f t="shared" si="40"/>
        <v>6.0375825367720695E-2</v>
      </c>
      <c r="H100" s="158">
        <f t="shared" si="40"/>
        <v>6.0375825367720688E-2</v>
      </c>
      <c r="I100" s="158">
        <f t="shared" si="40"/>
        <v>6.0375825367720695E-2</v>
      </c>
      <c r="J100" s="158">
        <f t="shared" si="40"/>
        <v>6.0375825367720695E-2</v>
      </c>
      <c r="K100" s="158">
        <f t="shared" si="40"/>
        <v>6.0375825367720688E-2</v>
      </c>
      <c r="L100" s="158">
        <f t="shared" si="40"/>
        <v>6.0375825367720695E-2</v>
      </c>
      <c r="M100" s="158">
        <f t="shared" si="40"/>
        <v>6.0375825367720695E-2</v>
      </c>
      <c r="N100" s="158">
        <f t="shared" si="40"/>
        <v>6.0375825367720695E-2</v>
      </c>
      <c r="O100" s="158">
        <f t="shared" si="40"/>
        <v>6.0375825367720695E-2</v>
      </c>
      <c r="P100" s="158">
        <f t="shared" si="40"/>
        <v>6.0375825367720688E-2</v>
      </c>
      <c r="Q100" s="158">
        <f t="shared" si="40"/>
        <v>6.0375825367720688E-2</v>
      </c>
      <c r="R100" s="158">
        <f t="shared" si="40"/>
        <v>6.0375825367720688E-2</v>
      </c>
      <c r="S100" s="170">
        <f t="shared" si="40"/>
        <v>6.0375825367720681E-2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1074216.8400000001</v>
      </c>
    </row>
    <row r="108" spans="1:33" x14ac:dyDescent="0.25">
      <c r="C108" s="189">
        <f>+C99-C106</f>
        <v>2425783.16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4" fitToHeight="2" orientation="portrait" horizontalDpi="300" verticalDpi="200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6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3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75" sqref="C75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27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299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11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35459513</v>
      </c>
      <c r="D16" s="168">
        <f>C16*0.06</f>
        <v>2127570.7799999998</v>
      </c>
      <c r="E16" s="168">
        <f>C16*0.06</f>
        <v>2127570.7799999998</v>
      </c>
      <c r="F16" s="168">
        <f>C16*0.06</f>
        <v>2127570.7799999998</v>
      </c>
      <c r="G16" s="168">
        <f>SUM(D16:F16)</f>
        <v>6382712.3399999999</v>
      </c>
      <c r="H16" s="168">
        <f>C16*0.07</f>
        <v>2482165.91</v>
      </c>
      <c r="I16" s="168">
        <f>C16*0.09</f>
        <v>3191356.17</v>
      </c>
      <c r="J16" s="168">
        <f>C16*0.09</f>
        <v>3191356.17</v>
      </c>
      <c r="K16" s="168">
        <f t="shared" ref="K16" si="0">SUM(H16:J16)</f>
        <v>8864878.25</v>
      </c>
      <c r="L16" s="168">
        <f>C16*0.09</f>
        <v>3191356.17</v>
      </c>
      <c r="M16" s="168">
        <f>C16*0.09</f>
        <v>3191356.17</v>
      </c>
      <c r="N16" s="168">
        <f>C16*0.09</f>
        <v>3191356.17</v>
      </c>
      <c r="O16" s="168">
        <f t="shared" ref="O16" si="1">SUM(L16:N16)</f>
        <v>9574068.5099999998</v>
      </c>
      <c r="P16" s="168">
        <f t="shared" ref="P16" si="2">C16*0.1</f>
        <v>3545951.3000000003</v>
      </c>
      <c r="Q16" s="168">
        <f t="shared" ref="Q16" si="3">C16*0.1</f>
        <v>3545951.3000000003</v>
      </c>
      <c r="R16" s="168">
        <f t="shared" ref="R16" si="4">C16*0.1</f>
        <v>3545951.3000000003</v>
      </c>
      <c r="S16" s="168">
        <f t="shared" ref="S16" si="5">SUM(P16:R16)</f>
        <v>10637853.9</v>
      </c>
      <c r="T16" s="147">
        <f>D16+E16+F16+H16+I16+J16+L16+M16+N16+P16+Q16</f>
        <v>31913561.700000003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28428089</v>
      </c>
      <c r="D18" s="167">
        <f>C18*0.06</f>
        <v>1705685.3399999999</v>
      </c>
      <c r="E18" s="167">
        <f>C18*0.06</f>
        <v>1705685.3399999999</v>
      </c>
      <c r="F18" s="167">
        <f>C18*0.06</f>
        <v>1705685.3399999999</v>
      </c>
      <c r="G18" s="167">
        <f>SUM(D18:F18)</f>
        <v>5117056.0199999996</v>
      </c>
      <c r="H18" s="167">
        <f>C18*0.07</f>
        <v>1989966.2300000002</v>
      </c>
      <c r="I18" s="167">
        <f>C18*0.09</f>
        <v>2558528.0099999998</v>
      </c>
      <c r="J18" s="167">
        <f>C18*0.09</f>
        <v>2558528.0099999998</v>
      </c>
      <c r="K18" s="167">
        <f t="shared" ref="K18:K81" si="7">SUM(H18:J18)</f>
        <v>7107022.25</v>
      </c>
      <c r="L18" s="167">
        <f>C18*0.09</f>
        <v>2558528.0099999998</v>
      </c>
      <c r="M18" s="167">
        <f>C18*0.09</f>
        <v>2558528.0099999998</v>
      </c>
      <c r="N18" s="167">
        <f>C18*0.09</f>
        <v>2558528.0099999998</v>
      </c>
      <c r="O18" s="167">
        <f t="shared" ref="O18:O81" si="8">SUM(L18:N18)</f>
        <v>7675584.0299999993</v>
      </c>
      <c r="P18" s="167">
        <f t="shared" ref="P18:P81" si="9">C18*0.1</f>
        <v>2842808.9000000004</v>
      </c>
      <c r="Q18" s="167">
        <f t="shared" ref="Q18:Q81" si="10">C18*0.1</f>
        <v>2842808.9000000004</v>
      </c>
      <c r="R18" s="167">
        <f t="shared" ref="R18:R81" si="11">C18*0.1</f>
        <v>2842808.9000000004</v>
      </c>
      <c r="S18" s="167">
        <f t="shared" ref="S18:S81" si="12">SUM(P18:R18)</f>
        <v>8528426.7000000011</v>
      </c>
      <c r="T18" s="147">
        <f t="shared" si="6"/>
        <v>25585280.099999994</v>
      </c>
    </row>
    <row r="19" spans="1:30" ht="33" customHeight="1" x14ac:dyDescent="0.25">
      <c r="A19" s="41" t="s">
        <v>13</v>
      </c>
      <c r="B19" s="119" t="s">
        <v>120</v>
      </c>
      <c r="C19" s="212">
        <v>1515578</v>
      </c>
      <c r="D19" s="212">
        <f t="shared" ref="D19:D82" si="13">C19*0.06</f>
        <v>90934.68</v>
      </c>
      <c r="E19" s="212">
        <f t="shared" ref="E19:E82" si="14">C19*0.06</f>
        <v>90934.68</v>
      </c>
      <c r="F19" s="212">
        <f t="shared" ref="F19:F82" si="15">C19*0.06</f>
        <v>90934.68</v>
      </c>
      <c r="G19" s="212">
        <f t="shared" ref="G19:G82" si="16">SUM(D19:F19)</f>
        <v>272804.03999999998</v>
      </c>
      <c r="H19" s="212">
        <f t="shared" ref="H19:H82" si="17">C19*0.07</f>
        <v>106090.46</v>
      </c>
      <c r="I19" s="212">
        <f t="shared" ref="I19:I82" si="18">C19*0.09</f>
        <v>136402.01999999999</v>
      </c>
      <c r="J19" s="212">
        <f t="shared" ref="J19:J82" si="19">C19*0.09</f>
        <v>136402.01999999999</v>
      </c>
      <c r="K19" s="212">
        <f t="shared" si="7"/>
        <v>378894.5</v>
      </c>
      <c r="L19" s="212">
        <f t="shared" ref="L19:L82" si="20">C19*0.09</f>
        <v>136402.01999999999</v>
      </c>
      <c r="M19" s="212">
        <f t="shared" ref="M19:M82" si="21">C19*0.09</f>
        <v>136402.01999999999</v>
      </c>
      <c r="N19" s="212">
        <f t="shared" ref="N19:N82" si="22">C19*0.09</f>
        <v>136402.01999999999</v>
      </c>
      <c r="O19" s="212">
        <f t="shared" si="8"/>
        <v>409206.05999999994</v>
      </c>
      <c r="P19" s="212">
        <f t="shared" si="9"/>
        <v>151557.80000000002</v>
      </c>
      <c r="Q19" s="212">
        <f t="shared" si="10"/>
        <v>151557.80000000002</v>
      </c>
      <c r="R19" s="212">
        <f t="shared" si="11"/>
        <v>151557.80000000002</v>
      </c>
      <c r="S19" s="212">
        <f t="shared" si="12"/>
        <v>454673.4</v>
      </c>
      <c r="T19" s="147">
        <f t="shared" si="6"/>
        <v>1364020.2000000002</v>
      </c>
      <c r="V19" s="137">
        <v>1515578</v>
      </c>
    </row>
    <row r="20" spans="1:30" ht="33" customHeight="1" x14ac:dyDescent="0.25">
      <c r="A20" s="41" t="s">
        <v>42</v>
      </c>
      <c r="B20" s="119" t="s">
        <v>146</v>
      </c>
      <c r="C20" s="212">
        <v>26834738</v>
      </c>
      <c r="D20" s="212">
        <f t="shared" si="13"/>
        <v>1610084.28</v>
      </c>
      <c r="E20" s="212">
        <f t="shared" si="14"/>
        <v>1610084.28</v>
      </c>
      <c r="F20" s="212">
        <f t="shared" si="15"/>
        <v>1610084.28</v>
      </c>
      <c r="G20" s="212">
        <f t="shared" si="16"/>
        <v>4830252.84</v>
      </c>
      <c r="H20" s="212">
        <f t="shared" si="17"/>
        <v>1878431.6600000001</v>
      </c>
      <c r="I20" s="212">
        <f t="shared" si="18"/>
        <v>2415126.42</v>
      </c>
      <c r="J20" s="212">
        <f t="shared" si="19"/>
        <v>2415126.42</v>
      </c>
      <c r="K20" s="212">
        <f t="shared" si="7"/>
        <v>6708684.5</v>
      </c>
      <c r="L20" s="212">
        <f t="shared" si="20"/>
        <v>2415126.42</v>
      </c>
      <c r="M20" s="212">
        <f t="shared" si="21"/>
        <v>2415126.42</v>
      </c>
      <c r="N20" s="212">
        <f t="shared" si="22"/>
        <v>2415126.42</v>
      </c>
      <c r="O20" s="212">
        <f t="shared" si="8"/>
        <v>7245379.2599999998</v>
      </c>
      <c r="P20" s="212">
        <f t="shared" si="9"/>
        <v>2683473.8000000003</v>
      </c>
      <c r="Q20" s="212">
        <f t="shared" si="10"/>
        <v>2683473.8000000003</v>
      </c>
      <c r="R20" s="212">
        <f t="shared" si="11"/>
        <v>2683473.8000000003</v>
      </c>
      <c r="S20" s="212">
        <f t="shared" si="12"/>
        <v>8050421.4000000004</v>
      </c>
      <c r="T20" s="147">
        <f t="shared" si="6"/>
        <v>24151264.200000003</v>
      </c>
      <c r="V20" s="137">
        <v>26834738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77773</v>
      </c>
      <c r="D26" s="212">
        <f t="shared" si="13"/>
        <v>4666.38</v>
      </c>
      <c r="E26" s="212">
        <f t="shared" si="14"/>
        <v>4666.38</v>
      </c>
      <c r="F26" s="212">
        <f t="shared" si="15"/>
        <v>4666.38</v>
      </c>
      <c r="G26" s="212">
        <f t="shared" si="16"/>
        <v>13999.14</v>
      </c>
      <c r="H26" s="212">
        <f t="shared" si="17"/>
        <v>5444.1100000000006</v>
      </c>
      <c r="I26" s="212">
        <f t="shared" si="18"/>
        <v>6999.57</v>
      </c>
      <c r="J26" s="212">
        <f t="shared" si="19"/>
        <v>6999.57</v>
      </c>
      <c r="K26" s="212">
        <f t="shared" si="7"/>
        <v>19443.25</v>
      </c>
      <c r="L26" s="212">
        <f t="shared" si="20"/>
        <v>6999.57</v>
      </c>
      <c r="M26" s="212">
        <f t="shared" si="21"/>
        <v>6999.57</v>
      </c>
      <c r="N26" s="212">
        <f t="shared" si="22"/>
        <v>6999.57</v>
      </c>
      <c r="O26" s="212">
        <f t="shared" si="8"/>
        <v>20998.71</v>
      </c>
      <c r="P26" s="212">
        <f t="shared" si="9"/>
        <v>7777.3</v>
      </c>
      <c r="Q26" s="212">
        <f t="shared" si="10"/>
        <v>7777.3</v>
      </c>
      <c r="R26" s="212">
        <f t="shared" si="11"/>
        <v>7777.3</v>
      </c>
      <c r="S26" s="212">
        <f t="shared" si="12"/>
        <v>23331.9</v>
      </c>
      <c r="T26" s="147">
        <f t="shared" si="6"/>
        <v>69995.7</v>
      </c>
      <c r="V26" s="137">
        <v>77773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7031424</v>
      </c>
      <c r="D30" s="167">
        <f t="shared" si="13"/>
        <v>421885.44</v>
      </c>
      <c r="E30" s="167">
        <f t="shared" si="14"/>
        <v>421885.44</v>
      </c>
      <c r="F30" s="167">
        <f t="shared" si="15"/>
        <v>421885.44</v>
      </c>
      <c r="G30" s="167">
        <f t="shared" si="16"/>
        <v>1265656.3200000001</v>
      </c>
      <c r="H30" s="167">
        <f t="shared" si="17"/>
        <v>492199.68000000005</v>
      </c>
      <c r="I30" s="167">
        <f t="shared" si="18"/>
        <v>632828.16000000003</v>
      </c>
      <c r="J30" s="167">
        <f t="shared" si="19"/>
        <v>632828.16000000003</v>
      </c>
      <c r="K30" s="167">
        <f t="shared" si="7"/>
        <v>1757856</v>
      </c>
      <c r="L30" s="167">
        <f t="shared" si="20"/>
        <v>632828.16000000003</v>
      </c>
      <c r="M30" s="167">
        <f t="shared" si="21"/>
        <v>632828.16000000003</v>
      </c>
      <c r="N30" s="167">
        <f t="shared" si="22"/>
        <v>632828.16000000003</v>
      </c>
      <c r="O30" s="167">
        <f t="shared" si="8"/>
        <v>1898484.48</v>
      </c>
      <c r="P30" s="167">
        <f t="shared" si="9"/>
        <v>703142.40000000002</v>
      </c>
      <c r="Q30" s="167">
        <f t="shared" si="10"/>
        <v>703142.40000000002</v>
      </c>
      <c r="R30" s="167">
        <f t="shared" si="11"/>
        <v>703142.40000000002</v>
      </c>
      <c r="S30" s="167">
        <f t="shared" si="12"/>
        <v>2109427.2000000002</v>
      </c>
      <c r="T30" s="147">
        <f t="shared" si="6"/>
        <v>6328281.6000000015</v>
      </c>
      <c r="V30" s="137">
        <v>7031424</v>
      </c>
    </row>
    <row r="31" spans="1:30" ht="33" customHeight="1" x14ac:dyDescent="0.25">
      <c r="A31" s="41">
        <v>45217</v>
      </c>
      <c r="B31" s="120" t="s">
        <v>50</v>
      </c>
      <c r="C31" s="212">
        <v>6000</v>
      </c>
      <c r="D31" s="212">
        <f t="shared" si="13"/>
        <v>360</v>
      </c>
      <c r="E31" s="212">
        <f t="shared" si="14"/>
        <v>360</v>
      </c>
      <c r="F31" s="212">
        <f t="shared" si="15"/>
        <v>360</v>
      </c>
      <c r="G31" s="212">
        <f t="shared" si="16"/>
        <v>1080</v>
      </c>
      <c r="H31" s="212">
        <f t="shared" si="17"/>
        <v>420.00000000000006</v>
      </c>
      <c r="I31" s="212">
        <f t="shared" si="18"/>
        <v>540</v>
      </c>
      <c r="J31" s="212">
        <f t="shared" si="19"/>
        <v>540</v>
      </c>
      <c r="K31" s="212">
        <f t="shared" si="7"/>
        <v>1500</v>
      </c>
      <c r="L31" s="212">
        <f t="shared" si="20"/>
        <v>540</v>
      </c>
      <c r="M31" s="212">
        <f t="shared" si="21"/>
        <v>540</v>
      </c>
      <c r="N31" s="212">
        <f t="shared" si="22"/>
        <v>540</v>
      </c>
      <c r="O31" s="212">
        <f t="shared" si="8"/>
        <v>1620</v>
      </c>
      <c r="P31" s="212">
        <f t="shared" si="9"/>
        <v>600</v>
      </c>
      <c r="Q31" s="212">
        <f t="shared" si="10"/>
        <v>600</v>
      </c>
      <c r="R31" s="212">
        <f t="shared" si="11"/>
        <v>600</v>
      </c>
      <c r="S31" s="212">
        <f t="shared" si="12"/>
        <v>1800</v>
      </c>
      <c r="T31" s="147">
        <f t="shared" si="6"/>
        <v>5400</v>
      </c>
      <c r="V31" s="137">
        <v>6000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3000</v>
      </c>
      <c r="D32" s="212">
        <f t="shared" si="13"/>
        <v>180</v>
      </c>
      <c r="E32" s="212">
        <f t="shared" si="14"/>
        <v>180</v>
      </c>
      <c r="F32" s="212">
        <f t="shared" si="15"/>
        <v>180</v>
      </c>
      <c r="G32" s="212">
        <f t="shared" si="16"/>
        <v>540</v>
      </c>
      <c r="H32" s="212">
        <f t="shared" si="17"/>
        <v>210.00000000000003</v>
      </c>
      <c r="I32" s="212">
        <f t="shared" si="18"/>
        <v>270</v>
      </c>
      <c r="J32" s="212">
        <f t="shared" si="19"/>
        <v>270</v>
      </c>
      <c r="K32" s="212">
        <f t="shared" si="7"/>
        <v>750</v>
      </c>
      <c r="L32" s="212">
        <f t="shared" si="20"/>
        <v>270</v>
      </c>
      <c r="M32" s="212">
        <f t="shared" si="21"/>
        <v>270</v>
      </c>
      <c r="N32" s="212">
        <f t="shared" si="22"/>
        <v>270</v>
      </c>
      <c r="O32" s="212">
        <f t="shared" si="8"/>
        <v>810</v>
      </c>
      <c r="P32" s="212">
        <f t="shared" si="9"/>
        <v>300</v>
      </c>
      <c r="Q32" s="212">
        <f t="shared" si="10"/>
        <v>300</v>
      </c>
      <c r="R32" s="212">
        <f t="shared" si="11"/>
        <v>300</v>
      </c>
      <c r="S32" s="212">
        <f t="shared" si="12"/>
        <v>900</v>
      </c>
      <c r="T32" s="147">
        <f t="shared" si="6"/>
        <v>2700</v>
      </c>
      <c r="U32" s="139"/>
      <c r="V32" s="137">
        <v>3000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1459427</v>
      </c>
      <c r="D33" s="212">
        <f t="shared" si="13"/>
        <v>87565.62</v>
      </c>
      <c r="E33" s="212">
        <f t="shared" si="14"/>
        <v>87565.62</v>
      </c>
      <c r="F33" s="212">
        <f t="shared" si="15"/>
        <v>87565.62</v>
      </c>
      <c r="G33" s="212">
        <f t="shared" si="16"/>
        <v>262696.86</v>
      </c>
      <c r="H33" s="212">
        <f t="shared" si="17"/>
        <v>102159.89000000001</v>
      </c>
      <c r="I33" s="212">
        <f t="shared" si="18"/>
        <v>131348.43</v>
      </c>
      <c r="J33" s="212">
        <f t="shared" si="19"/>
        <v>131348.43</v>
      </c>
      <c r="K33" s="212">
        <f t="shared" si="7"/>
        <v>364856.75</v>
      </c>
      <c r="L33" s="212">
        <f t="shared" si="20"/>
        <v>131348.43</v>
      </c>
      <c r="M33" s="212">
        <f t="shared" si="21"/>
        <v>131348.43</v>
      </c>
      <c r="N33" s="212">
        <f t="shared" si="22"/>
        <v>131348.43</v>
      </c>
      <c r="O33" s="212">
        <f t="shared" si="8"/>
        <v>394045.29</v>
      </c>
      <c r="P33" s="212">
        <f t="shared" si="9"/>
        <v>145942.70000000001</v>
      </c>
      <c r="Q33" s="212">
        <f t="shared" si="10"/>
        <v>145942.70000000001</v>
      </c>
      <c r="R33" s="212">
        <f t="shared" si="11"/>
        <v>145942.70000000001</v>
      </c>
      <c r="S33" s="212">
        <f t="shared" si="12"/>
        <v>437828.10000000003</v>
      </c>
      <c r="T33" s="147">
        <f t="shared" si="6"/>
        <v>1313484.2999999998</v>
      </c>
      <c r="U33" s="139"/>
      <c r="V33" s="137">
        <v>1459427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38000</v>
      </c>
      <c r="D34" s="212">
        <f t="shared" si="13"/>
        <v>2280</v>
      </c>
      <c r="E34" s="212">
        <f t="shared" si="14"/>
        <v>2280</v>
      </c>
      <c r="F34" s="212">
        <f t="shared" si="15"/>
        <v>2280</v>
      </c>
      <c r="G34" s="212">
        <f t="shared" si="16"/>
        <v>6840</v>
      </c>
      <c r="H34" s="212">
        <f t="shared" si="17"/>
        <v>2660.0000000000005</v>
      </c>
      <c r="I34" s="212">
        <f t="shared" si="18"/>
        <v>3420</v>
      </c>
      <c r="J34" s="212">
        <f t="shared" si="19"/>
        <v>3420</v>
      </c>
      <c r="K34" s="212">
        <f t="shared" si="7"/>
        <v>9500</v>
      </c>
      <c r="L34" s="212">
        <f t="shared" si="20"/>
        <v>3420</v>
      </c>
      <c r="M34" s="212">
        <f t="shared" si="21"/>
        <v>3420</v>
      </c>
      <c r="N34" s="212">
        <f t="shared" si="22"/>
        <v>3420</v>
      </c>
      <c r="O34" s="212">
        <f t="shared" si="8"/>
        <v>10260</v>
      </c>
      <c r="P34" s="212">
        <f t="shared" si="9"/>
        <v>3800</v>
      </c>
      <c r="Q34" s="212">
        <f t="shared" si="10"/>
        <v>3800</v>
      </c>
      <c r="R34" s="212">
        <f t="shared" si="11"/>
        <v>3800</v>
      </c>
      <c r="S34" s="212">
        <f t="shared" si="12"/>
        <v>11400</v>
      </c>
      <c r="T34" s="147">
        <f t="shared" si="6"/>
        <v>34200</v>
      </c>
      <c r="V34" s="137">
        <v>38000</v>
      </c>
    </row>
    <row r="35" spans="1:30" ht="33" customHeight="1" x14ac:dyDescent="0.25">
      <c r="A35" s="41" t="s">
        <v>286</v>
      </c>
      <c r="B35" s="120" t="s">
        <v>287</v>
      </c>
      <c r="C35" s="212">
        <v>399386</v>
      </c>
      <c r="D35" s="212">
        <f t="shared" si="13"/>
        <v>23963.16</v>
      </c>
      <c r="E35" s="212">
        <f t="shared" si="14"/>
        <v>23963.16</v>
      </c>
      <c r="F35" s="212">
        <f t="shared" si="15"/>
        <v>23963.16</v>
      </c>
      <c r="G35" s="212">
        <f t="shared" si="16"/>
        <v>71889.48</v>
      </c>
      <c r="H35" s="212">
        <f t="shared" si="17"/>
        <v>27957.020000000004</v>
      </c>
      <c r="I35" s="212">
        <f t="shared" si="18"/>
        <v>35944.74</v>
      </c>
      <c r="J35" s="212">
        <f t="shared" si="19"/>
        <v>35944.74</v>
      </c>
      <c r="K35" s="212">
        <f t="shared" si="7"/>
        <v>99846.5</v>
      </c>
      <c r="L35" s="212">
        <f t="shared" si="20"/>
        <v>35944.74</v>
      </c>
      <c r="M35" s="212">
        <f t="shared" si="21"/>
        <v>35944.74</v>
      </c>
      <c r="N35" s="212">
        <f t="shared" si="22"/>
        <v>35944.74</v>
      </c>
      <c r="O35" s="212">
        <f t="shared" si="8"/>
        <v>107834.22</v>
      </c>
      <c r="P35" s="212">
        <f t="shared" si="9"/>
        <v>39938.600000000006</v>
      </c>
      <c r="Q35" s="212">
        <f t="shared" si="10"/>
        <v>39938.600000000006</v>
      </c>
      <c r="R35" s="212">
        <f t="shared" si="11"/>
        <v>39938.600000000006</v>
      </c>
      <c r="S35" s="212">
        <f t="shared" si="12"/>
        <v>119815.80000000002</v>
      </c>
      <c r="T35" s="147"/>
      <c r="V35" s="137">
        <v>399386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2469344</v>
      </c>
      <c r="D36" s="212">
        <f t="shared" si="13"/>
        <v>148160.63999999998</v>
      </c>
      <c r="E36" s="212">
        <f t="shared" si="14"/>
        <v>148160.63999999998</v>
      </c>
      <c r="F36" s="212">
        <f t="shared" si="15"/>
        <v>148160.63999999998</v>
      </c>
      <c r="G36" s="212">
        <f t="shared" si="16"/>
        <v>444481.91999999993</v>
      </c>
      <c r="H36" s="212">
        <f t="shared" si="17"/>
        <v>172854.08000000002</v>
      </c>
      <c r="I36" s="212">
        <f t="shared" si="18"/>
        <v>222240.96</v>
      </c>
      <c r="J36" s="212">
        <f t="shared" si="19"/>
        <v>222240.96</v>
      </c>
      <c r="K36" s="212">
        <f t="shared" si="7"/>
        <v>617336</v>
      </c>
      <c r="L36" s="212">
        <f t="shared" si="20"/>
        <v>222240.96</v>
      </c>
      <c r="M36" s="212">
        <f t="shared" si="21"/>
        <v>222240.96</v>
      </c>
      <c r="N36" s="212">
        <f t="shared" si="22"/>
        <v>222240.96</v>
      </c>
      <c r="O36" s="212">
        <f t="shared" si="8"/>
        <v>666722.88</v>
      </c>
      <c r="P36" s="212">
        <f t="shared" si="9"/>
        <v>246934.40000000002</v>
      </c>
      <c r="Q36" s="212">
        <f t="shared" si="10"/>
        <v>246934.40000000002</v>
      </c>
      <c r="R36" s="212">
        <f t="shared" si="11"/>
        <v>246934.40000000002</v>
      </c>
      <c r="S36" s="212">
        <f t="shared" si="12"/>
        <v>740803.20000000007</v>
      </c>
      <c r="T36" s="147">
        <f t="shared" si="6"/>
        <v>2222409.5999999996</v>
      </c>
      <c r="U36" s="139"/>
      <c r="V36" s="137">
        <v>2469344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1158970</v>
      </c>
      <c r="D37" s="169">
        <f t="shared" si="13"/>
        <v>69538.2</v>
      </c>
      <c r="E37" s="169">
        <f t="shared" si="14"/>
        <v>69538.2</v>
      </c>
      <c r="F37" s="169">
        <f t="shared" si="15"/>
        <v>69538.2</v>
      </c>
      <c r="G37" s="169">
        <f t="shared" si="16"/>
        <v>208614.59999999998</v>
      </c>
      <c r="H37" s="169">
        <f t="shared" si="17"/>
        <v>81127.900000000009</v>
      </c>
      <c r="I37" s="169">
        <f t="shared" si="18"/>
        <v>104307.3</v>
      </c>
      <c r="J37" s="169">
        <f t="shared" si="19"/>
        <v>104307.3</v>
      </c>
      <c r="K37" s="169">
        <f t="shared" si="7"/>
        <v>289742.5</v>
      </c>
      <c r="L37" s="169">
        <f t="shared" si="20"/>
        <v>104307.3</v>
      </c>
      <c r="M37" s="169">
        <f t="shared" si="21"/>
        <v>104307.3</v>
      </c>
      <c r="N37" s="169">
        <f t="shared" si="22"/>
        <v>104307.3</v>
      </c>
      <c r="O37" s="169">
        <f t="shared" si="8"/>
        <v>312921.90000000002</v>
      </c>
      <c r="P37" s="169">
        <f t="shared" si="9"/>
        <v>115897</v>
      </c>
      <c r="Q37" s="169">
        <f t="shared" si="10"/>
        <v>115897</v>
      </c>
      <c r="R37" s="169">
        <f t="shared" si="11"/>
        <v>115897</v>
      </c>
      <c r="S37" s="169">
        <f t="shared" si="12"/>
        <v>347691</v>
      </c>
      <c r="T37" s="147">
        <f t="shared" si="6"/>
        <v>1043073.0000000001</v>
      </c>
      <c r="V37" s="137">
        <v>1158970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3900</v>
      </c>
      <c r="D38" s="212">
        <f t="shared" si="13"/>
        <v>234</v>
      </c>
      <c r="E38" s="212">
        <f t="shared" si="14"/>
        <v>234</v>
      </c>
      <c r="F38" s="212">
        <f t="shared" si="15"/>
        <v>234</v>
      </c>
      <c r="G38" s="212">
        <f t="shared" si="16"/>
        <v>702</v>
      </c>
      <c r="H38" s="212">
        <f t="shared" si="17"/>
        <v>273</v>
      </c>
      <c r="I38" s="212">
        <f t="shared" si="18"/>
        <v>351</v>
      </c>
      <c r="J38" s="212">
        <f t="shared" si="19"/>
        <v>351</v>
      </c>
      <c r="K38" s="212">
        <f t="shared" si="7"/>
        <v>975</v>
      </c>
      <c r="L38" s="212">
        <f t="shared" si="20"/>
        <v>351</v>
      </c>
      <c r="M38" s="212">
        <f t="shared" si="21"/>
        <v>351</v>
      </c>
      <c r="N38" s="212">
        <f t="shared" si="22"/>
        <v>351</v>
      </c>
      <c r="O38" s="212">
        <f t="shared" si="8"/>
        <v>1053</v>
      </c>
      <c r="P38" s="212">
        <f t="shared" si="9"/>
        <v>390</v>
      </c>
      <c r="Q38" s="212">
        <f t="shared" si="10"/>
        <v>390</v>
      </c>
      <c r="R38" s="212">
        <f t="shared" si="11"/>
        <v>390</v>
      </c>
      <c r="S38" s="212">
        <f t="shared" si="12"/>
        <v>1170</v>
      </c>
      <c r="T38" s="147">
        <f t="shared" si="6"/>
        <v>3510</v>
      </c>
      <c r="U38" s="139"/>
      <c r="V38" s="137">
        <v>3900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433624</v>
      </c>
      <c r="D39" s="212">
        <f t="shared" si="13"/>
        <v>26017.439999999999</v>
      </c>
      <c r="E39" s="212">
        <f t="shared" si="14"/>
        <v>26017.439999999999</v>
      </c>
      <c r="F39" s="212">
        <f t="shared" si="15"/>
        <v>26017.439999999999</v>
      </c>
      <c r="G39" s="212">
        <f t="shared" si="16"/>
        <v>78052.319999999992</v>
      </c>
      <c r="H39" s="212">
        <f t="shared" si="17"/>
        <v>30353.680000000004</v>
      </c>
      <c r="I39" s="212">
        <f t="shared" si="18"/>
        <v>39026.159999999996</v>
      </c>
      <c r="J39" s="212">
        <f t="shared" si="19"/>
        <v>39026.159999999996</v>
      </c>
      <c r="K39" s="212">
        <f t="shared" si="7"/>
        <v>108406</v>
      </c>
      <c r="L39" s="212">
        <f t="shared" si="20"/>
        <v>39026.159999999996</v>
      </c>
      <c r="M39" s="212">
        <f t="shared" si="21"/>
        <v>39026.159999999996</v>
      </c>
      <c r="N39" s="212">
        <f t="shared" si="22"/>
        <v>39026.159999999996</v>
      </c>
      <c r="O39" s="212">
        <f t="shared" si="8"/>
        <v>117078.47999999998</v>
      </c>
      <c r="P39" s="212">
        <f t="shared" si="9"/>
        <v>43362.400000000001</v>
      </c>
      <c r="Q39" s="212">
        <f t="shared" si="10"/>
        <v>43362.400000000001</v>
      </c>
      <c r="R39" s="212">
        <f t="shared" si="11"/>
        <v>43362.400000000001</v>
      </c>
      <c r="S39" s="212">
        <f t="shared" si="12"/>
        <v>130087.20000000001</v>
      </c>
      <c r="T39" s="147">
        <f t="shared" si="6"/>
        <v>390261.60000000003</v>
      </c>
      <c r="U39" s="139"/>
      <c r="V39" s="137">
        <v>433624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721446</v>
      </c>
      <c r="D40" s="212">
        <f t="shared" si="13"/>
        <v>43286.759999999995</v>
      </c>
      <c r="E40" s="212">
        <f t="shared" si="14"/>
        <v>43286.759999999995</v>
      </c>
      <c r="F40" s="212">
        <f t="shared" si="15"/>
        <v>43286.759999999995</v>
      </c>
      <c r="G40" s="212">
        <f t="shared" si="16"/>
        <v>129860.27999999998</v>
      </c>
      <c r="H40" s="212">
        <f t="shared" si="17"/>
        <v>50501.220000000008</v>
      </c>
      <c r="I40" s="212">
        <f t="shared" si="18"/>
        <v>64930.14</v>
      </c>
      <c r="J40" s="212">
        <f t="shared" si="19"/>
        <v>64930.14</v>
      </c>
      <c r="K40" s="212">
        <f t="shared" si="7"/>
        <v>180361.5</v>
      </c>
      <c r="L40" s="212">
        <f t="shared" si="20"/>
        <v>64930.14</v>
      </c>
      <c r="M40" s="212">
        <f t="shared" si="21"/>
        <v>64930.14</v>
      </c>
      <c r="N40" s="212">
        <f t="shared" si="22"/>
        <v>64930.14</v>
      </c>
      <c r="O40" s="212">
        <f t="shared" si="8"/>
        <v>194790.41999999998</v>
      </c>
      <c r="P40" s="212">
        <f t="shared" si="9"/>
        <v>72144.600000000006</v>
      </c>
      <c r="Q40" s="212">
        <f t="shared" si="10"/>
        <v>72144.600000000006</v>
      </c>
      <c r="R40" s="212">
        <f t="shared" si="11"/>
        <v>72144.600000000006</v>
      </c>
      <c r="S40" s="212">
        <f t="shared" si="12"/>
        <v>216433.80000000002</v>
      </c>
      <c r="T40" s="147">
        <f t="shared" si="6"/>
        <v>649301.4</v>
      </c>
      <c r="V40" s="137">
        <v>721446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1497297</v>
      </c>
      <c r="D42" s="169">
        <f t="shared" si="13"/>
        <v>89837.819999999992</v>
      </c>
      <c r="E42" s="169">
        <f t="shared" si="14"/>
        <v>89837.819999999992</v>
      </c>
      <c r="F42" s="169">
        <f t="shared" si="15"/>
        <v>89837.819999999992</v>
      </c>
      <c r="G42" s="169">
        <f t="shared" si="16"/>
        <v>269513.45999999996</v>
      </c>
      <c r="H42" s="169">
        <f t="shared" si="17"/>
        <v>104810.79000000001</v>
      </c>
      <c r="I42" s="169">
        <f t="shared" si="18"/>
        <v>134756.72999999998</v>
      </c>
      <c r="J42" s="169">
        <f t="shared" si="19"/>
        <v>134756.72999999998</v>
      </c>
      <c r="K42" s="169">
        <f t="shared" si="7"/>
        <v>374324.25</v>
      </c>
      <c r="L42" s="169">
        <f t="shared" si="20"/>
        <v>134756.72999999998</v>
      </c>
      <c r="M42" s="169">
        <f t="shared" si="21"/>
        <v>134756.72999999998</v>
      </c>
      <c r="N42" s="169">
        <f t="shared" si="22"/>
        <v>134756.72999999998</v>
      </c>
      <c r="O42" s="169">
        <f t="shared" si="8"/>
        <v>404270.18999999994</v>
      </c>
      <c r="P42" s="169">
        <f t="shared" si="9"/>
        <v>149729.70000000001</v>
      </c>
      <c r="Q42" s="169">
        <f t="shared" si="10"/>
        <v>149729.70000000001</v>
      </c>
      <c r="R42" s="169">
        <f t="shared" si="11"/>
        <v>149729.70000000001</v>
      </c>
      <c r="S42" s="169">
        <f t="shared" si="12"/>
        <v>449189.10000000003</v>
      </c>
      <c r="T42" s="147">
        <f t="shared" si="6"/>
        <v>1347567.2999999998</v>
      </c>
      <c r="V42" s="137">
        <v>1497297</v>
      </c>
    </row>
    <row r="43" spans="1:30" ht="33" customHeight="1" x14ac:dyDescent="0.25">
      <c r="A43" s="54" t="s">
        <v>62</v>
      </c>
      <c r="B43" s="119" t="s">
        <v>63</v>
      </c>
      <c r="C43" s="212">
        <v>43478</v>
      </c>
      <c r="D43" s="212">
        <f t="shared" si="13"/>
        <v>2608.6799999999998</v>
      </c>
      <c r="E43" s="212">
        <f t="shared" si="14"/>
        <v>2608.6799999999998</v>
      </c>
      <c r="F43" s="212">
        <f t="shared" si="15"/>
        <v>2608.6799999999998</v>
      </c>
      <c r="G43" s="212">
        <f t="shared" si="16"/>
        <v>7826.0399999999991</v>
      </c>
      <c r="H43" s="212">
        <f t="shared" si="17"/>
        <v>3043.4600000000005</v>
      </c>
      <c r="I43" s="212">
        <f t="shared" si="18"/>
        <v>3913.02</v>
      </c>
      <c r="J43" s="212">
        <f t="shared" si="19"/>
        <v>3913.02</v>
      </c>
      <c r="K43" s="212">
        <f t="shared" si="7"/>
        <v>10869.5</v>
      </c>
      <c r="L43" s="212">
        <f t="shared" si="20"/>
        <v>3913.02</v>
      </c>
      <c r="M43" s="212">
        <f t="shared" si="21"/>
        <v>3913.02</v>
      </c>
      <c r="N43" s="212">
        <f t="shared" si="22"/>
        <v>3913.02</v>
      </c>
      <c r="O43" s="212">
        <f t="shared" si="8"/>
        <v>11739.06</v>
      </c>
      <c r="P43" s="212">
        <f t="shared" si="9"/>
        <v>4347.8</v>
      </c>
      <c r="Q43" s="212">
        <f t="shared" si="10"/>
        <v>4347.8</v>
      </c>
      <c r="R43" s="212">
        <f t="shared" si="11"/>
        <v>4347.8</v>
      </c>
      <c r="S43" s="212">
        <f t="shared" si="12"/>
        <v>13043.400000000001</v>
      </c>
      <c r="T43" s="147">
        <f t="shared" si="6"/>
        <v>39130.200000000004</v>
      </c>
      <c r="V43" s="137">
        <v>43478</v>
      </c>
    </row>
    <row r="44" spans="1:30" ht="33" customHeight="1" x14ac:dyDescent="0.25">
      <c r="A44" s="41">
        <v>45921</v>
      </c>
      <c r="B44" s="119" t="s">
        <v>64</v>
      </c>
      <c r="C44" s="212">
        <v>1016630</v>
      </c>
      <c r="D44" s="212">
        <f t="shared" si="13"/>
        <v>60997.799999999996</v>
      </c>
      <c r="E44" s="212">
        <f t="shared" si="14"/>
        <v>60997.799999999996</v>
      </c>
      <c r="F44" s="212">
        <f t="shared" si="15"/>
        <v>60997.799999999996</v>
      </c>
      <c r="G44" s="212">
        <f t="shared" si="16"/>
        <v>182993.4</v>
      </c>
      <c r="H44" s="212">
        <f t="shared" si="17"/>
        <v>71164.100000000006</v>
      </c>
      <c r="I44" s="212">
        <f t="shared" si="18"/>
        <v>91496.7</v>
      </c>
      <c r="J44" s="212">
        <f t="shared" si="19"/>
        <v>91496.7</v>
      </c>
      <c r="K44" s="212">
        <f t="shared" si="7"/>
        <v>254157.5</v>
      </c>
      <c r="L44" s="212">
        <f t="shared" si="20"/>
        <v>91496.7</v>
      </c>
      <c r="M44" s="212">
        <f t="shared" si="21"/>
        <v>91496.7</v>
      </c>
      <c r="N44" s="212">
        <f t="shared" si="22"/>
        <v>91496.7</v>
      </c>
      <c r="O44" s="212">
        <f t="shared" si="8"/>
        <v>274490.09999999998</v>
      </c>
      <c r="P44" s="212">
        <f t="shared" si="9"/>
        <v>101663</v>
      </c>
      <c r="Q44" s="212">
        <f t="shared" si="10"/>
        <v>101663</v>
      </c>
      <c r="R44" s="212">
        <f t="shared" si="11"/>
        <v>101663</v>
      </c>
      <c r="S44" s="212">
        <f t="shared" si="12"/>
        <v>304989</v>
      </c>
      <c r="T44" s="147">
        <f t="shared" si="6"/>
        <v>914966.99999999988</v>
      </c>
      <c r="V44" s="137">
        <v>1016630</v>
      </c>
    </row>
    <row r="45" spans="1:30" ht="33" customHeight="1" x14ac:dyDescent="0.25">
      <c r="A45" s="41">
        <v>45994</v>
      </c>
      <c r="B45" s="119" t="s">
        <v>65</v>
      </c>
      <c r="C45" s="212">
        <v>437189</v>
      </c>
      <c r="D45" s="212">
        <f t="shared" si="13"/>
        <v>26231.34</v>
      </c>
      <c r="E45" s="212">
        <f t="shared" si="14"/>
        <v>26231.34</v>
      </c>
      <c r="F45" s="212">
        <f t="shared" si="15"/>
        <v>26231.34</v>
      </c>
      <c r="G45" s="212">
        <f t="shared" si="16"/>
        <v>78694.02</v>
      </c>
      <c r="H45" s="212">
        <f t="shared" si="17"/>
        <v>30603.230000000003</v>
      </c>
      <c r="I45" s="212">
        <f t="shared" si="18"/>
        <v>39347.01</v>
      </c>
      <c r="J45" s="212">
        <f t="shared" si="19"/>
        <v>39347.01</v>
      </c>
      <c r="K45" s="212">
        <f t="shared" si="7"/>
        <v>109297.25</v>
      </c>
      <c r="L45" s="212">
        <f t="shared" si="20"/>
        <v>39347.01</v>
      </c>
      <c r="M45" s="212">
        <f t="shared" si="21"/>
        <v>39347.01</v>
      </c>
      <c r="N45" s="212">
        <f t="shared" si="22"/>
        <v>39347.01</v>
      </c>
      <c r="O45" s="212">
        <f t="shared" si="8"/>
        <v>118041.03</v>
      </c>
      <c r="P45" s="212">
        <f t="shared" si="9"/>
        <v>43718.9</v>
      </c>
      <c r="Q45" s="212">
        <f t="shared" si="10"/>
        <v>43718.9</v>
      </c>
      <c r="R45" s="212">
        <f t="shared" si="11"/>
        <v>43718.9</v>
      </c>
      <c r="S45" s="212">
        <f t="shared" si="12"/>
        <v>131156.70000000001</v>
      </c>
      <c r="T45" s="147">
        <f t="shared" si="6"/>
        <v>393470.10000000009</v>
      </c>
      <c r="V45" s="137">
        <v>437189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32459513</v>
      </c>
      <c r="D47" s="168">
        <f t="shared" si="13"/>
        <v>1947570.78</v>
      </c>
      <c r="E47" s="168">
        <f t="shared" si="14"/>
        <v>1947570.78</v>
      </c>
      <c r="F47" s="168">
        <f t="shared" si="15"/>
        <v>1947570.78</v>
      </c>
      <c r="G47" s="168">
        <f t="shared" si="16"/>
        <v>5842712.3399999999</v>
      </c>
      <c r="H47" s="168">
        <f t="shared" si="17"/>
        <v>2272165.91</v>
      </c>
      <c r="I47" s="168">
        <f t="shared" si="18"/>
        <v>2921356.17</v>
      </c>
      <c r="J47" s="168">
        <f t="shared" si="19"/>
        <v>2921356.17</v>
      </c>
      <c r="K47" s="168">
        <f t="shared" si="7"/>
        <v>8114878.25</v>
      </c>
      <c r="L47" s="168">
        <f t="shared" si="20"/>
        <v>2921356.17</v>
      </c>
      <c r="M47" s="168">
        <f t="shared" si="21"/>
        <v>2921356.17</v>
      </c>
      <c r="N47" s="168">
        <f t="shared" si="22"/>
        <v>2921356.17</v>
      </c>
      <c r="O47" s="168">
        <f t="shared" si="8"/>
        <v>8764068.5099999998</v>
      </c>
      <c r="P47" s="168">
        <f t="shared" si="9"/>
        <v>3245951.3000000003</v>
      </c>
      <c r="Q47" s="168">
        <f t="shared" si="10"/>
        <v>3245951.3000000003</v>
      </c>
      <c r="R47" s="168">
        <f t="shared" si="11"/>
        <v>3245951.3000000003</v>
      </c>
      <c r="S47" s="168">
        <f t="shared" si="12"/>
        <v>9737853.9000000004</v>
      </c>
      <c r="T47" s="147">
        <f t="shared" si="6"/>
        <v>29213561.700000003</v>
      </c>
      <c r="V47" s="137">
        <v>32459513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11561957</v>
      </c>
      <c r="D49" s="167">
        <f t="shared" si="13"/>
        <v>693717.41999999993</v>
      </c>
      <c r="E49" s="167">
        <f t="shared" si="14"/>
        <v>693717.41999999993</v>
      </c>
      <c r="F49" s="167">
        <f t="shared" si="15"/>
        <v>693717.41999999993</v>
      </c>
      <c r="G49" s="167">
        <f t="shared" si="16"/>
        <v>2081152.2599999998</v>
      </c>
      <c r="H49" s="167">
        <f t="shared" si="17"/>
        <v>809336.99000000011</v>
      </c>
      <c r="I49" s="167">
        <f t="shared" si="18"/>
        <v>1040576.13</v>
      </c>
      <c r="J49" s="167">
        <f t="shared" si="19"/>
        <v>1040576.13</v>
      </c>
      <c r="K49" s="167">
        <f t="shared" si="7"/>
        <v>2890489.25</v>
      </c>
      <c r="L49" s="167">
        <f t="shared" si="20"/>
        <v>1040576.13</v>
      </c>
      <c r="M49" s="167">
        <f t="shared" si="21"/>
        <v>1040576.13</v>
      </c>
      <c r="N49" s="167">
        <f t="shared" si="22"/>
        <v>1040576.13</v>
      </c>
      <c r="O49" s="167">
        <f t="shared" si="8"/>
        <v>3121728.39</v>
      </c>
      <c r="P49" s="167">
        <f t="shared" si="9"/>
        <v>1156195.7</v>
      </c>
      <c r="Q49" s="167">
        <f t="shared" si="10"/>
        <v>1156195.7</v>
      </c>
      <c r="R49" s="167">
        <f t="shared" si="11"/>
        <v>1156195.7</v>
      </c>
      <c r="S49" s="167">
        <f t="shared" si="12"/>
        <v>3468587.0999999996</v>
      </c>
      <c r="T49" s="147">
        <f t="shared" si="6"/>
        <v>10405761.299999999</v>
      </c>
      <c r="V49" s="137">
        <v>11561956</v>
      </c>
    </row>
    <row r="50" spans="1:30" ht="33" customHeight="1" x14ac:dyDescent="0.25">
      <c r="A50" s="55" t="s">
        <v>130</v>
      </c>
      <c r="B50" s="120" t="s">
        <v>124</v>
      </c>
      <c r="C50" s="212">
        <v>2515352</v>
      </c>
      <c r="D50" s="212">
        <f t="shared" si="13"/>
        <v>150921.12</v>
      </c>
      <c r="E50" s="212">
        <f t="shared" si="14"/>
        <v>150921.12</v>
      </c>
      <c r="F50" s="212">
        <f t="shared" si="15"/>
        <v>150921.12</v>
      </c>
      <c r="G50" s="212">
        <f t="shared" si="16"/>
        <v>452763.36</v>
      </c>
      <c r="H50" s="212">
        <f t="shared" si="17"/>
        <v>176074.64</v>
      </c>
      <c r="I50" s="212">
        <f t="shared" si="18"/>
        <v>226381.68</v>
      </c>
      <c r="J50" s="212">
        <f t="shared" si="19"/>
        <v>226381.68</v>
      </c>
      <c r="K50" s="212">
        <f t="shared" si="7"/>
        <v>628838</v>
      </c>
      <c r="L50" s="212">
        <f t="shared" si="20"/>
        <v>226381.68</v>
      </c>
      <c r="M50" s="212">
        <f t="shared" si="21"/>
        <v>226381.68</v>
      </c>
      <c r="N50" s="212">
        <f t="shared" si="22"/>
        <v>226381.68</v>
      </c>
      <c r="O50" s="212">
        <f t="shared" si="8"/>
        <v>679145.04</v>
      </c>
      <c r="P50" s="212">
        <f t="shared" si="9"/>
        <v>251535.2</v>
      </c>
      <c r="Q50" s="212">
        <f t="shared" si="10"/>
        <v>251535.2</v>
      </c>
      <c r="R50" s="212">
        <f t="shared" si="11"/>
        <v>251535.2</v>
      </c>
      <c r="S50" s="212">
        <f t="shared" si="12"/>
        <v>754605.60000000009</v>
      </c>
      <c r="T50" s="147">
        <f t="shared" si="6"/>
        <v>2263816.7999999998</v>
      </c>
      <c r="V50" s="137">
        <v>2515352</v>
      </c>
    </row>
    <row r="51" spans="1:30" ht="47.25" x14ac:dyDescent="0.25">
      <c r="A51" s="41" t="s">
        <v>133</v>
      </c>
      <c r="B51" s="117" t="s">
        <v>125</v>
      </c>
      <c r="C51" s="212">
        <v>71252</v>
      </c>
      <c r="D51" s="212">
        <f t="shared" si="13"/>
        <v>4275.12</v>
      </c>
      <c r="E51" s="212">
        <f t="shared" si="14"/>
        <v>4275.12</v>
      </c>
      <c r="F51" s="212">
        <f t="shared" si="15"/>
        <v>4275.12</v>
      </c>
      <c r="G51" s="212">
        <f t="shared" si="16"/>
        <v>12825.36</v>
      </c>
      <c r="H51" s="212">
        <f t="shared" si="17"/>
        <v>4987.6400000000003</v>
      </c>
      <c r="I51" s="212">
        <f t="shared" si="18"/>
        <v>6412.6799999999994</v>
      </c>
      <c r="J51" s="212">
        <f t="shared" si="19"/>
        <v>6412.6799999999994</v>
      </c>
      <c r="K51" s="212">
        <f t="shared" si="7"/>
        <v>17813</v>
      </c>
      <c r="L51" s="212">
        <f t="shared" si="20"/>
        <v>6412.6799999999994</v>
      </c>
      <c r="M51" s="212">
        <f t="shared" si="21"/>
        <v>6412.6799999999994</v>
      </c>
      <c r="N51" s="212">
        <f t="shared" si="22"/>
        <v>6412.6799999999994</v>
      </c>
      <c r="O51" s="212">
        <f t="shared" si="8"/>
        <v>19238.039999999997</v>
      </c>
      <c r="P51" s="212">
        <f t="shared" si="9"/>
        <v>7125.2000000000007</v>
      </c>
      <c r="Q51" s="212">
        <f t="shared" si="10"/>
        <v>7125.2000000000007</v>
      </c>
      <c r="R51" s="212">
        <f t="shared" si="11"/>
        <v>7125.2000000000007</v>
      </c>
      <c r="S51" s="212">
        <f t="shared" si="12"/>
        <v>21375.600000000002</v>
      </c>
      <c r="T51" s="147">
        <f t="shared" si="6"/>
        <v>64126.8</v>
      </c>
      <c r="V51" s="137">
        <v>71252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4658647</v>
      </c>
      <c r="D53" s="212">
        <f t="shared" si="13"/>
        <v>279518.82</v>
      </c>
      <c r="E53" s="212">
        <f t="shared" si="14"/>
        <v>279518.82</v>
      </c>
      <c r="F53" s="212">
        <f t="shared" si="15"/>
        <v>279518.82</v>
      </c>
      <c r="G53" s="212">
        <f t="shared" si="16"/>
        <v>838556.46</v>
      </c>
      <c r="H53" s="212">
        <f t="shared" si="17"/>
        <v>326105.29000000004</v>
      </c>
      <c r="I53" s="212">
        <f t="shared" si="18"/>
        <v>419278.23</v>
      </c>
      <c r="J53" s="212">
        <f t="shared" si="19"/>
        <v>419278.23</v>
      </c>
      <c r="K53" s="212">
        <f t="shared" si="7"/>
        <v>1164661.75</v>
      </c>
      <c r="L53" s="212">
        <f t="shared" si="20"/>
        <v>419278.23</v>
      </c>
      <c r="M53" s="212">
        <f t="shared" si="21"/>
        <v>419278.23</v>
      </c>
      <c r="N53" s="212">
        <f t="shared" si="22"/>
        <v>419278.23</v>
      </c>
      <c r="O53" s="212">
        <f t="shared" si="8"/>
        <v>1257834.69</v>
      </c>
      <c r="P53" s="212">
        <f t="shared" si="9"/>
        <v>465864.7</v>
      </c>
      <c r="Q53" s="212">
        <f t="shared" si="10"/>
        <v>465864.7</v>
      </c>
      <c r="R53" s="212">
        <f t="shared" si="11"/>
        <v>465864.7</v>
      </c>
      <c r="S53" s="212">
        <f t="shared" si="12"/>
        <v>1397594.1</v>
      </c>
      <c r="T53" s="147">
        <f t="shared" si="6"/>
        <v>4192782.3000000003</v>
      </c>
      <c r="V53" s="137">
        <v>4658647</v>
      </c>
    </row>
    <row r="54" spans="1:30" ht="33" customHeight="1" x14ac:dyDescent="0.25">
      <c r="A54" s="55" t="s">
        <v>17</v>
      </c>
      <c r="B54" s="120" t="s">
        <v>128</v>
      </c>
      <c r="C54" s="212">
        <v>4316706</v>
      </c>
      <c r="D54" s="212">
        <f t="shared" si="13"/>
        <v>259002.36</v>
      </c>
      <c r="E54" s="212">
        <f t="shared" si="14"/>
        <v>259002.36</v>
      </c>
      <c r="F54" s="212">
        <f t="shared" si="15"/>
        <v>259002.36</v>
      </c>
      <c r="G54" s="212">
        <f t="shared" si="16"/>
        <v>777007.08</v>
      </c>
      <c r="H54" s="212">
        <f t="shared" si="17"/>
        <v>302169.42000000004</v>
      </c>
      <c r="I54" s="212">
        <f t="shared" si="18"/>
        <v>388503.54</v>
      </c>
      <c r="J54" s="212">
        <f t="shared" si="19"/>
        <v>388503.54</v>
      </c>
      <c r="K54" s="212">
        <f t="shared" si="7"/>
        <v>1079176.5</v>
      </c>
      <c r="L54" s="212">
        <f t="shared" si="20"/>
        <v>388503.54</v>
      </c>
      <c r="M54" s="212">
        <f t="shared" si="21"/>
        <v>388503.54</v>
      </c>
      <c r="N54" s="212">
        <f t="shared" si="22"/>
        <v>388503.54</v>
      </c>
      <c r="O54" s="212">
        <f t="shared" si="8"/>
        <v>1165510.6199999999</v>
      </c>
      <c r="P54" s="212">
        <f t="shared" si="9"/>
        <v>431670.60000000003</v>
      </c>
      <c r="Q54" s="212">
        <f t="shared" si="10"/>
        <v>431670.60000000003</v>
      </c>
      <c r="R54" s="212">
        <f t="shared" si="11"/>
        <v>431670.60000000003</v>
      </c>
      <c r="S54" s="212">
        <f t="shared" si="12"/>
        <v>1295011.8</v>
      </c>
      <c r="T54" s="147">
        <f t="shared" si="6"/>
        <v>3885035.4000000004</v>
      </c>
      <c r="V54" s="137">
        <v>4316706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1174121</v>
      </c>
      <c r="D56" s="167">
        <f t="shared" si="13"/>
        <v>70447.259999999995</v>
      </c>
      <c r="E56" s="167">
        <f t="shared" si="14"/>
        <v>70447.259999999995</v>
      </c>
      <c r="F56" s="167">
        <f t="shared" si="15"/>
        <v>70447.259999999995</v>
      </c>
      <c r="G56" s="167">
        <f t="shared" si="16"/>
        <v>211341.77999999997</v>
      </c>
      <c r="H56" s="167">
        <f t="shared" si="17"/>
        <v>82188.47</v>
      </c>
      <c r="I56" s="167">
        <f t="shared" si="18"/>
        <v>105670.89</v>
      </c>
      <c r="J56" s="167">
        <f t="shared" si="19"/>
        <v>105670.89</v>
      </c>
      <c r="K56" s="167">
        <f t="shared" si="7"/>
        <v>293530.25</v>
      </c>
      <c r="L56" s="167">
        <f t="shared" si="20"/>
        <v>105670.89</v>
      </c>
      <c r="M56" s="167">
        <f t="shared" si="21"/>
        <v>105670.89</v>
      </c>
      <c r="N56" s="167">
        <f t="shared" si="22"/>
        <v>105670.89</v>
      </c>
      <c r="O56" s="167">
        <f t="shared" si="8"/>
        <v>317012.67</v>
      </c>
      <c r="P56" s="167">
        <f t="shared" si="9"/>
        <v>117412.1</v>
      </c>
      <c r="Q56" s="167">
        <f t="shared" si="10"/>
        <v>117412.1</v>
      </c>
      <c r="R56" s="167">
        <f t="shared" si="11"/>
        <v>117412.1</v>
      </c>
      <c r="S56" s="167">
        <f t="shared" si="12"/>
        <v>352236.30000000005</v>
      </c>
      <c r="T56" s="147">
        <f t="shared" si="6"/>
        <v>1056708.9000000001</v>
      </c>
      <c r="V56" s="137">
        <v>1174120</v>
      </c>
    </row>
    <row r="57" spans="1:30" s="140" customFormat="1" ht="33" customHeight="1" x14ac:dyDescent="0.25">
      <c r="A57" s="41" t="s">
        <v>102</v>
      </c>
      <c r="B57" s="255" t="s">
        <v>101</v>
      </c>
      <c r="C57" s="212">
        <v>135593</v>
      </c>
      <c r="D57" s="213">
        <f t="shared" si="13"/>
        <v>8135.58</v>
      </c>
      <c r="E57" s="213">
        <f t="shared" si="14"/>
        <v>8135.58</v>
      </c>
      <c r="F57" s="213">
        <f t="shared" si="15"/>
        <v>8135.58</v>
      </c>
      <c r="G57" s="212">
        <f t="shared" si="16"/>
        <v>24406.739999999998</v>
      </c>
      <c r="H57" s="212">
        <f t="shared" si="17"/>
        <v>9491.51</v>
      </c>
      <c r="I57" s="212">
        <f t="shared" si="18"/>
        <v>12203.369999999999</v>
      </c>
      <c r="J57" s="212">
        <f t="shared" si="19"/>
        <v>12203.369999999999</v>
      </c>
      <c r="K57" s="212">
        <f t="shared" si="7"/>
        <v>33898.25</v>
      </c>
      <c r="L57" s="212">
        <f t="shared" si="20"/>
        <v>12203.369999999999</v>
      </c>
      <c r="M57" s="212">
        <f t="shared" si="21"/>
        <v>12203.369999999999</v>
      </c>
      <c r="N57" s="212">
        <f t="shared" si="22"/>
        <v>12203.369999999999</v>
      </c>
      <c r="O57" s="212">
        <f t="shared" si="8"/>
        <v>36610.11</v>
      </c>
      <c r="P57" s="212">
        <f t="shared" si="9"/>
        <v>13559.300000000001</v>
      </c>
      <c r="Q57" s="212">
        <f t="shared" si="10"/>
        <v>13559.300000000001</v>
      </c>
      <c r="R57" s="212">
        <f t="shared" si="11"/>
        <v>13559.300000000001</v>
      </c>
      <c r="S57" s="212">
        <f t="shared" si="12"/>
        <v>40677.9</v>
      </c>
      <c r="T57" s="147">
        <f t="shared" si="6"/>
        <v>122033.69999999998</v>
      </c>
      <c r="U57" s="139"/>
      <c r="V57" s="137">
        <v>135593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41">
        <v>55195</v>
      </c>
      <c r="B58" s="255" t="s">
        <v>70</v>
      </c>
      <c r="C58" s="212">
        <v>1031682</v>
      </c>
      <c r="D58" s="213">
        <f t="shared" si="13"/>
        <v>61900.92</v>
      </c>
      <c r="E58" s="213">
        <f t="shared" si="14"/>
        <v>61900.92</v>
      </c>
      <c r="F58" s="213">
        <f t="shared" si="15"/>
        <v>61900.92</v>
      </c>
      <c r="G58" s="212">
        <f t="shared" si="16"/>
        <v>185702.76</v>
      </c>
      <c r="H58" s="212">
        <f t="shared" si="17"/>
        <v>72217.740000000005</v>
      </c>
      <c r="I58" s="212">
        <f t="shared" si="18"/>
        <v>92851.37999999999</v>
      </c>
      <c r="J58" s="212">
        <f t="shared" si="19"/>
        <v>92851.37999999999</v>
      </c>
      <c r="K58" s="212">
        <f t="shared" si="7"/>
        <v>257920.5</v>
      </c>
      <c r="L58" s="212">
        <f t="shared" si="20"/>
        <v>92851.37999999999</v>
      </c>
      <c r="M58" s="212">
        <f t="shared" si="21"/>
        <v>92851.37999999999</v>
      </c>
      <c r="N58" s="212">
        <f t="shared" si="22"/>
        <v>92851.37999999999</v>
      </c>
      <c r="O58" s="212">
        <f t="shared" si="8"/>
        <v>278554.13999999996</v>
      </c>
      <c r="P58" s="212">
        <f t="shared" si="9"/>
        <v>103168.20000000001</v>
      </c>
      <c r="Q58" s="212">
        <f t="shared" si="10"/>
        <v>103168.20000000001</v>
      </c>
      <c r="R58" s="212">
        <f t="shared" si="11"/>
        <v>103168.20000000001</v>
      </c>
      <c r="S58" s="212">
        <f t="shared" si="12"/>
        <v>309504.60000000003</v>
      </c>
      <c r="T58" s="147">
        <f t="shared" si="6"/>
        <v>928513.8</v>
      </c>
      <c r="U58" s="139"/>
      <c r="V58" s="137">
        <v>1031682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257">
        <v>55300</v>
      </c>
      <c r="B59" s="125" t="s">
        <v>71</v>
      </c>
      <c r="C59" s="212">
        <v>5646</v>
      </c>
      <c r="D59" s="213">
        <f t="shared" si="13"/>
        <v>338.76</v>
      </c>
      <c r="E59" s="213">
        <f t="shared" si="14"/>
        <v>338.76</v>
      </c>
      <c r="F59" s="213">
        <f t="shared" si="15"/>
        <v>338.76</v>
      </c>
      <c r="G59" s="212">
        <f t="shared" si="16"/>
        <v>1016.28</v>
      </c>
      <c r="H59" s="212">
        <f t="shared" si="17"/>
        <v>395.22</v>
      </c>
      <c r="I59" s="212">
        <f t="shared" si="18"/>
        <v>508.14</v>
      </c>
      <c r="J59" s="212">
        <f t="shared" si="19"/>
        <v>508.14</v>
      </c>
      <c r="K59" s="212">
        <f t="shared" si="7"/>
        <v>1411.5</v>
      </c>
      <c r="L59" s="212">
        <f t="shared" si="20"/>
        <v>508.14</v>
      </c>
      <c r="M59" s="212">
        <f t="shared" si="21"/>
        <v>508.14</v>
      </c>
      <c r="N59" s="212">
        <f t="shared" si="22"/>
        <v>508.14</v>
      </c>
      <c r="O59" s="212">
        <f t="shared" si="8"/>
        <v>1524.42</v>
      </c>
      <c r="P59" s="212">
        <f t="shared" si="9"/>
        <v>564.6</v>
      </c>
      <c r="Q59" s="212">
        <f t="shared" si="10"/>
        <v>564.6</v>
      </c>
      <c r="R59" s="212">
        <f t="shared" si="11"/>
        <v>564.6</v>
      </c>
      <c r="S59" s="212">
        <f t="shared" si="12"/>
        <v>1693.8000000000002</v>
      </c>
      <c r="T59" s="147">
        <f t="shared" si="6"/>
        <v>5081.3999999999996</v>
      </c>
      <c r="V59" s="137">
        <v>5646</v>
      </c>
    </row>
    <row r="60" spans="1:30" s="140" customFormat="1" ht="33" customHeight="1" collapsed="1" x14ac:dyDescent="0.25">
      <c r="A60" s="257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7450908</v>
      </c>
      <c r="D61" s="167">
        <f t="shared" si="13"/>
        <v>447054.48</v>
      </c>
      <c r="E61" s="167">
        <f t="shared" si="14"/>
        <v>447054.48</v>
      </c>
      <c r="F61" s="167">
        <f t="shared" si="15"/>
        <v>447054.48</v>
      </c>
      <c r="G61" s="167">
        <f t="shared" si="16"/>
        <v>1341163.44</v>
      </c>
      <c r="H61" s="167">
        <f t="shared" si="17"/>
        <v>521563.56000000006</v>
      </c>
      <c r="I61" s="167">
        <f t="shared" si="18"/>
        <v>670581.72</v>
      </c>
      <c r="J61" s="167">
        <f t="shared" si="19"/>
        <v>670581.72</v>
      </c>
      <c r="K61" s="167">
        <f t="shared" si="7"/>
        <v>1862727</v>
      </c>
      <c r="L61" s="167">
        <f t="shared" si="20"/>
        <v>670581.72</v>
      </c>
      <c r="M61" s="167">
        <f t="shared" si="21"/>
        <v>670581.72</v>
      </c>
      <c r="N61" s="167">
        <f t="shared" si="22"/>
        <v>670581.72</v>
      </c>
      <c r="O61" s="167">
        <f t="shared" si="8"/>
        <v>2011745.16</v>
      </c>
      <c r="P61" s="167">
        <f t="shared" si="9"/>
        <v>745090.8</v>
      </c>
      <c r="Q61" s="167">
        <f t="shared" si="10"/>
        <v>745090.8</v>
      </c>
      <c r="R61" s="167">
        <f t="shared" si="11"/>
        <v>745090.8</v>
      </c>
      <c r="S61" s="167">
        <f t="shared" si="12"/>
        <v>2235272.4000000004</v>
      </c>
      <c r="T61" s="147">
        <f t="shared" si="6"/>
        <v>6705817.1999999983</v>
      </c>
      <c r="V61" s="137">
        <v>7350907</v>
      </c>
    </row>
    <row r="62" spans="1:30" ht="33" customHeight="1" x14ac:dyDescent="0.25">
      <c r="A62" s="41">
        <v>56102</v>
      </c>
      <c r="B62" s="117" t="s">
        <v>110</v>
      </c>
      <c r="C62" s="212">
        <f>4646610+100000</f>
        <v>4746610</v>
      </c>
      <c r="D62" s="212">
        <f t="shared" si="13"/>
        <v>284796.59999999998</v>
      </c>
      <c r="E62" s="212">
        <f t="shared" si="14"/>
        <v>284796.59999999998</v>
      </c>
      <c r="F62" s="212">
        <f t="shared" si="15"/>
        <v>284796.59999999998</v>
      </c>
      <c r="G62" s="212">
        <f t="shared" si="16"/>
        <v>854389.79999999993</v>
      </c>
      <c r="H62" s="212">
        <f t="shared" si="17"/>
        <v>332262.7</v>
      </c>
      <c r="I62" s="212">
        <f t="shared" si="18"/>
        <v>427194.89999999997</v>
      </c>
      <c r="J62" s="212">
        <f t="shared" si="19"/>
        <v>427194.89999999997</v>
      </c>
      <c r="K62" s="212">
        <f t="shared" si="7"/>
        <v>1186652.5</v>
      </c>
      <c r="L62" s="212">
        <f t="shared" si="20"/>
        <v>427194.89999999997</v>
      </c>
      <c r="M62" s="212">
        <f t="shared" si="21"/>
        <v>427194.89999999997</v>
      </c>
      <c r="N62" s="212">
        <f t="shared" si="22"/>
        <v>427194.89999999997</v>
      </c>
      <c r="O62" s="212">
        <f t="shared" si="8"/>
        <v>1281584.7</v>
      </c>
      <c r="P62" s="212">
        <f t="shared" si="9"/>
        <v>474661</v>
      </c>
      <c r="Q62" s="212">
        <f t="shared" si="10"/>
        <v>474661</v>
      </c>
      <c r="R62" s="212">
        <f t="shared" si="11"/>
        <v>474661</v>
      </c>
      <c r="S62" s="212">
        <f t="shared" si="12"/>
        <v>1423983</v>
      </c>
      <c r="T62" s="147">
        <f t="shared" si="6"/>
        <v>4271949</v>
      </c>
      <c r="V62" s="137">
        <v>4646610</v>
      </c>
    </row>
    <row r="63" spans="1:30" ht="33" customHeight="1" x14ac:dyDescent="0.25">
      <c r="A63" s="41" t="s">
        <v>20</v>
      </c>
      <c r="B63" s="117" t="s">
        <v>109</v>
      </c>
      <c r="C63" s="212">
        <v>1130579</v>
      </c>
      <c r="D63" s="212">
        <f t="shared" si="13"/>
        <v>67834.739999999991</v>
      </c>
      <c r="E63" s="212">
        <f t="shared" si="14"/>
        <v>67834.739999999991</v>
      </c>
      <c r="F63" s="212">
        <f t="shared" si="15"/>
        <v>67834.739999999991</v>
      </c>
      <c r="G63" s="212">
        <f t="shared" si="16"/>
        <v>203504.21999999997</v>
      </c>
      <c r="H63" s="212">
        <f t="shared" si="17"/>
        <v>79140.530000000013</v>
      </c>
      <c r="I63" s="212">
        <f t="shared" si="18"/>
        <v>101752.11</v>
      </c>
      <c r="J63" s="212">
        <f t="shared" si="19"/>
        <v>101752.11</v>
      </c>
      <c r="K63" s="212">
        <f t="shared" si="7"/>
        <v>282644.75</v>
      </c>
      <c r="L63" s="212">
        <f t="shared" si="20"/>
        <v>101752.11</v>
      </c>
      <c r="M63" s="212">
        <f t="shared" si="21"/>
        <v>101752.11</v>
      </c>
      <c r="N63" s="212">
        <f t="shared" si="22"/>
        <v>101752.11</v>
      </c>
      <c r="O63" s="212">
        <f t="shared" si="8"/>
        <v>305256.33</v>
      </c>
      <c r="P63" s="212">
        <f t="shared" si="9"/>
        <v>113057.90000000001</v>
      </c>
      <c r="Q63" s="212">
        <f t="shared" si="10"/>
        <v>113057.90000000001</v>
      </c>
      <c r="R63" s="212">
        <f t="shared" si="11"/>
        <v>113057.90000000001</v>
      </c>
      <c r="S63" s="212">
        <f t="shared" si="12"/>
        <v>339173.7</v>
      </c>
      <c r="T63" s="147">
        <f t="shared" si="6"/>
        <v>1017521.1</v>
      </c>
      <c r="V63" s="137">
        <v>1130579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0</v>
      </c>
      <c r="D65" s="212">
        <f t="shared" si="13"/>
        <v>0</v>
      </c>
      <c r="E65" s="212">
        <f t="shared" si="14"/>
        <v>0</v>
      </c>
      <c r="F65" s="212">
        <f t="shared" si="15"/>
        <v>0</v>
      </c>
      <c r="G65" s="212">
        <f t="shared" si="16"/>
        <v>0</v>
      </c>
      <c r="H65" s="212">
        <f t="shared" si="17"/>
        <v>0</v>
      </c>
      <c r="I65" s="212">
        <f t="shared" si="18"/>
        <v>0</v>
      </c>
      <c r="J65" s="212">
        <f t="shared" si="19"/>
        <v>0</v>
      </c>
      <c r="K65" s="212">
        <f t="shared" si="7"/>
        <v>0</v>
      </c>
      <c r="L65" s="212">
        <f t="shared" si="20"/>
        <v>0</v>
      </c>
      <c r="M65" s="212">
        <f t="shared" si="21"/>
        <v>0</v>
      </c>
      <c r="N65" s="212">
        <f t="shared" si="22"/>
        <v>0</v>
      </c>
      <c r="O65" s="212">
        <f t="shared" si="8"/>
        <v>0</v>
      </c>
      <c r="P65" s="212">
        <f t="shared" si="9"/>
        <v>0</v>
      </c>
      <c r="Q65" s="212">
        <f t="shared" si="10"/>
        <v>0</v>
      </c>
      <c r="R65" s="212">
        <f t="shared" si="11"/>
        <v>0</v>
      </c>
      <c r="S65" s="212">
        <f t="shared" si="12"/>
        <v>0</v>
      </c>
      <c r="T65" s="147">
        <f t="shared" si="6"/>
        <v>0</v>
      </c>
      <c r="V65" s="137">
        <v>0</v>
      </c>
    </row>
    <row r="66" spans="1:30" ht="33" customHeight="1" x14ac:dyDescent="0.25">
      <c r="A66" s="41">
        <v>56118</v>
      </c>
      <c r="B66" s="117" t="s">
        <v>75</v>
      </c>
      <c r="C66" s="212">
        <v>601609</v>
      </c>
      <c r="D66" s="212">
        <f t="shared" si="13"/>
        <v>36096.54</v>
      </c>
      <c r="E66" s="212">
        <f t="shared" si="14"/>
        <v>36096.54</v>
      </c>
      <c r="F66" s="212">
        <f t="shared" si="15"/>
        <v>36096.54</v>
      </c>
      <c r="G66" s="212">
        <f t="shared" si="16"/>
        <v>108289.62</v>
      </c>
      <c r="H66" s="212">
        <f t="shared" si="17"/>
        <v>42112.630000000005</v>
      </c>
      <c r="I66" s="212">
        <f t="shared" si="18"/>
        <v>54144.81</v>
      </c>
      <c r="J66" s="212">
        <f t="shared" si="19"/>
        <v>54144.81</v>
      </c>
      <c r="K66" s="212">
        <f t="shared" si="7"/>
        <v>150402.25</v>
      </c>
      <c r="L66" s="212">
        <f t="shared" si="20"/>
        <v>54144.81</v>
      </c>
      <c r="M66" s="212">
        <f t="shared" si="21"/>
        <v>54144.81</v>
      </c>
      <c r="N66" s="212">
        <f t="shared" si="22"/>
        <v>54144.81</v>
      </c>
      <c r="O66" s="212">
        <f t="shared" si="8"/>
        <v>162434.43</v>
      </c>
      <c r="P66" s="212">
        <f t="shared" si="9"/>
        <v>60160.9</v>
      </c>
      <c r="Q66" s="212">
        <f t="shared" si="10"/>
        <v>60160.9</v>
      </c>
      <c r="R66" s="212">
        <f t="shared" si="11"/>
        <v>60160.9</v>
      </c>
      <c r="S66" s="212">
        <f t="shared" si="12"/>
        <v>180482.7</v>
      </c>
      <c r="T66" s="147">
        <f t="shared" si="6"/>
        <v>541448.1</v>
      </c>
      <c r="V66" s="137">
        <v>601609</v>
      </c>
    </row>
    <row r="67" spans="1:30" ht="33" customHeight="1" x14ac:dyDescent="0.25">
      <c r="A67" s="41" t="s">
        <v>21</v>
      </c>
      <c r="B67" s="117" t="s">
        <v>76</v>
      </c>
      <c r="C67" s="212">
        <v>188957</v>
      </c>
      <c r="D67" s="212">
        <f t="shared" si="13"/>
        <v>11337.42</v>
      </c>
      <c r="E67" s="212">
        <f t="shared" si="14"/>
        <v>11337.42</v>
      </c>
      <c r="F67" s="212">
        <f t="shared" si="15"/>
        <v>11337.42</v>
      </c>
      <c r="G67" s="212">
        <f t="shared" si="16"/>
        <v>34012.26</v>
      </c>
      <c r="H67" s="212">
        <f t="shared" si="17"/>
        <v>13226.990000000002</v>
      </c>
      <c r="I67" s="212">
        <f t="shared" si="18"/>
        <v>17006.13</v>
      </c>
      <c r="J67" s="212">
        <f t="shared" si="19"/>
        <v>17006.13</v>
      </c>
      <c r="K67" s="212">
        <f t="shared" si="7"/>
        <v>47239.25</v>
      </c>
      <c r="L67" s="212">
        <f t="shared" si="20"/>
        <v>17006.13</v>
      </c>
      <c r="M67" s="212">
        <f t="shared" si="21"/>
        <v>17006.13</v>
      </c>
      <c r="N67" s="212">
        <f t="shared" si="22"/>
        <v>17006.13</v>
      </c>
      <c r="O67" s="212">
        <f t="shared" si="8"/>
        <v>51018.39</v>
      </c>
      <c r="P67" s="212">
        <f t="shared" si="9"/>
        <v>18895.7</v>
      </c>
      <c r="Q67" s="212">
        <f t="shared" si="10"/>
        <v>18895.7</v>
      </c>
      <c r="R67" s="212">
        <f t="shared" si="11"/>
        <v>18895.7</v>
      </c>
      <c r="S67" s="212">
        <f t="shared" si="12"/>
        <v>56687.100000000006</v>
      </c>
      <c r="T67" s="147">
        <f t="shared" si="6"/>
        <v>170061.30000000005</v>
      </c>
      <c r="V67" s="137">
        <v>188957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783153</v>
      </c>
      <c r="D68" s="212">
        <f t="shared" si="13"/>
        <v>46989.18</v>
      </c>
      <c r="E68" s="212">
        <f t="shared" si="14"/>
        <v>46989.18</v>
      </c>
      <c r="F68" s="212">
        <f t="shared" si="15"/>
        <v>46989.18</v>
      </c>
      <c r="G68" s="212">
        <f t="shared" si="16"/>
        <v>140967.54</v>
      </c>
      <c r="H68" s="212">
        <f t="shared" si="17"/>
        <v>54820.710000000006</v>
      </c>
      <c r="I68" s="212">
        <f t="shared" si="18"/>
        <v>70483.77</v>
      </c>
      <c r="J68" s="212">
        <f t="shared" si="19"/>
        <v>70483.77</v>
      </c>
      <c r="K68" s="212">
        <f t="shared" si="7"/>
        <v>195788.25</v>
      </c>
      <c r="L68" s="212">
        <f t="shared" si="20"/>
        <v>70483.77</v>
      </c>
      <c r="M68" s="212">
        <f t="shared" si="21"/>
        <v>70483.77</v>
      </c>
      <c r="N68" s="212">
        <f t="shared" si="22"/>
        <v>70483.77</v>
      </c>
      <c r="O68" s="212">
        <f t="shared" si="8"/>
        <v>211451.31</v>
      </c>
      <c r="P68" s="212">
        <f t="shared" si="9"/>
        <v>78315.3</v>
      </c>
      <c r="Q68" s="212">
        <f t="shared" si="10"/>
        <v>78315.3</v>
      </c>
      <c r="R68" s="212">
        <f t="shared" si="11"/>
        <v>78315.3</v>
      </c>
      <c r="S68" s="212">
        <f t="shared" si="12"/>
        <v>234945.90000000002</v>
      </c>
      <c r="T68" s="147">
        <f t="shared" si="6"/>
        <v>704837.70000000019</v>
      </c>
      <c r="U68" s="139"/>
      <c r="V68" s="137">
        <v>783153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2688000</v>
      </c>
      <c r="D69" s="167">
        <f t="shared" si="13"/>
        <v>161280</v>
      </c>
      <c r="E69" s="167">
        <f t="shared" si="14"/>
        <v>161280</v>
      </c>
      <c r="F69" s="167">
        <f t="shared" si="15"/>
        <v>161280</v>
      </c>
      <c r="G69" s="167">
        <f t="shared" si="16"/>
        <v>483840</v>
      </c>
      <c r="H69" s="167">
        <f t="shared" si="17"/>
        <v>188160.00000000003</v>
      </c>
      <c r="I69" s="167">
        <f t="shared" si="18"/>
        <v>241920</v>
      </c>
      <c r="J69" s="167">
        <f t="shared" si="19"/>
        <v>241920</v>
      </c>
      <c r="K69" s="167">
        <f t="shared" si="7"/>
        <v>672000</v>
      </c>
      <c r="L69" s="167">
        <f t="shared" si="20"/>
        <v>241920</v>
      </c>
      <c r="M69" s="167">
        <f t="shared" si="21"/>
        <v>241920</v>
      </c>
      <c r="N69" s="167">
        <f t="shared" si="22"/>
        <v>241920</v>
      </c>
      <c r="O69" s="167">
        <f t="shared" si="8"/>
        <v>725760</v>
      </c>
      <c r="P69" s="167">
        <f t="shared" si="9"/>
        <v>268800</v>
      </c>
      <c r="Q69" s="167">
        <f t="shared" si="10"/>
        <v>268800</v>
      </c>
      <c r="R69" s="167">
        <f t="shared" si="11"/>
        <v>268800</v>
      </c>
      <c r="S69" s="167">
        <f t="shared" si="12"/>
        <v>806400</v>
      </c>
      <c r="T69" s="147">
        <f t="shared" si="6"/>
        <v>2419200</v>
      </c>
      <c r="V69" s="137">
        <v>2583000</v>
      </c>
    </row>
    <row r="70" spans="1:30" ht="33" customHeight="1" x14ac:dyDescent="0.25">
      <c r="A70" s="55">
        <v>56202</v>
      </c>
      <c r="B70" s="255" t="s">
        <v>79</v>
      </c>
      <c r="C70" s="212">
        <v>259000</v>
      </c>
      <c r="D70" s="213">
        <f t="shared" si="13"/>
        <v>15540</v>
      </c>
      <c r="E70" s="213">
        <f t="shared" si="14"/>
        <v>15540</v>
      </c>
      <c r="F70" s="213">
        <f t="shared" si="15"/>
        <v>15540</v>
      </c>
      <c r="G70" s="212">
        <f t="shared" si="16"/>
        <v>46620</v>
      </c>
      <c r="H70" s="212">
        <f t="shared" si="17"/>
        <v>18130</v>
      </c>
      <c r="I70" s="212">
        <f t="shared" si="18"/>
        <v>23310</v>
      </c>
      <c r="J70" s="212">
        <f t="shared" si="19"/>
        <v>23310</v>
      </c>
      <c r="K70" s="212">
        <f t="shared" si="7"/>
        <v>64750</v>
      </c>
      <c r="L70" s="212">
        <f t="shared" si="20"/>
        <v>23310</v>
      </c>
      <c r="M70" s="212">
        <f t="shared" si="21"/>
        <v>23310</v>
      </c>
      <c r="N70" s="212">
        <f t="shared" si="22"/>
        <v>23310</v>
      </c>
      <c r="O70" s="212">
        <f t="shared" si="8"/>
        <v>69930</v>
      </c>
      <c r="P70" s="212">
        <f t="shared" si="9"/>
        <v>25900</v>
      </c>
      <c r="Q70" s="212">
        <f t="shared" si="10"/>
        <v>25900</v>
      </c>
      <c r="R70" s="212">
        <f t="shared" si="11"/>
        <v>25900</v>
      </c>
      <c r="S70" s="212">
        <f t="shared" si="12"/>
        <v>77700</v>
      </c>
      <c r="T70" s="147">
        <f t="shared" si="6"/>
        <v>233100</v>
      </c>
      <c r="V70" s="137">
        <v>259000</v>
      </c>
    </row>
    <row r="71" spans="1:30" s="140" customFormat="1" ht="33" customHeight="1" collapsed="1" x14ac:dyDescent="0.25">
      <c r="A71" s="55">
        <v>56206</v>
      </c>
      <c r="B71" s="120" t="s">
        <v>80</v>
      </c>
      <c r="C71" s="212">
        <v>28000</v>
      </c>
      <c r="D71" s="213">
        <f t="shared" si="13"/>
        <v>1680</v>
      </c>
      <c r="E71" s="213">
        <f t="shared" si="14"/>
        <v>1680</v>
      </c>
      <c r="F71" s="213">
        <f t="shared" si="15"/>
        <v>1680</v>
      </c>
      <c r="G71" s="212">
        <f t="shared" si="16"/>
        <v>5040</v>
      </c>
      <c r="H71" s="212">
        <f t="shared" si="17"/>
        <v>1960.0000000000002</v>
      </c>
      <c r="I71" s="212">
        <f t="shared" si="18"/>
        <v>2520</v>
      </c>
      <c r="J71" s="212">
        <f t="shared" si="19"/>
        <v>2520</v>
      </c>
      <c r="K71" s="212">
        <f t="shared" si="7"/>
        <v>7000</v>
      </c>
      <c r="L71" s="212">
        <f t="shared" si="20"/>
        <v>2520</v>
      </c>
      <c r="M71" s="212">
        <f t="shared" si="21"/>
        <v>2520</v>
      </c>
      <c r="N71" s="212">
        <f t="shared" si="22"/>
        <v>2520</v>
      </c>
      <c r="O71" s="212">
        <f t="shared" si="8"/>
        <v>7560</v>
      </c>
      <c r="P71" s="212">
        <f t="shared" si="9"/>
        <v>2800</v>
      </c>
      <c r="Q71" s="212">
        <f t="shared" si="10"/>
        <v>2800</v>
      </c>
      <c r="R71" s="212">
        <f t="shared" si="11"/>
        <v>2800</v>
      </c>
      <c r="S71" s="212">
        <f t="shared" si="12"/>
        <v>8400</v>
      </c>
      <c r="T71" s="147">
        <f t="shared" si="6"/>
        <v>25200</v>
      </c>
      <c r="U71" s="139"/>
      <c r="V71" s="137">
        <v>28000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115000</v>
      </c>
      <c r="D72" s="213">
        <f t="shared" si="13"/>
        <v>6900</v>
      </c>
      <c r="E72" s="213">
        <f t="shared" si="14"/>
        <v>6900</v>
      </c>
      <c r="F72" s="213">
        <f t="shared" si="15"/>
        <v>6900</v>
      </c>
      <c r="G72" s="212">
        <f t="shared" si="16"/>
        <v>20700</v>
      </c>
      <c r="H72" s="212">
        <f t="shared" si="17"/>
        <v>8050.0000000000009</v>
      </c>
      <c r="I72" s="212">
        <f t="shared" si="18"/>
        <v>10350</v>
      </c>
      <c r="J72" s="212">
        <f t="shared" si="19"/>
        <v>10350</v>
      </c>
      <c r="K72" s="212">
        <f t="shared" si="7"/>
        <v>28750</v>
      </c>
      <c r="L72" s="212">
        <f t="shared" si="20"/>
        <v>10350</v>
      </c>
      <c r="M72" s="212">
        <f t="shared" si="21"/>
        <v>10350</v>
      </c>
      <c r="N72" s="212">
        <f t="shared" si="22"/>
        <v>10350</v>
      </c>
      <c r="O72" s="212">
        <f t="shared" si="8"/>
        <v>31050</v>
      </c>
      <c r="P72" s="212">
        <f t="shared" si="9"/>
        <v>11500</v>
      </c>
      <c r="Q72" s="212">
        <f t="shared" si="10"/>
        <v>11500</v>
      </c>
      <c r="R72" s="212">
        <f t="shared" si="11"/>
        <v>11500</v>
      </c>
      <c r="S72" s="212">
        <f t="shared" si="12"/>
        <v>34500</v>
      </c>
      <c r="T72" s="147">
        <f t="shared" si="6"/>
        <v>103500</v>
      </c>
      <c r="U72" s="153"/>
      <c r="V72" s="137">
        <v>115000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509000</v>
      </c>
      <c r="D73" s="213">
        <f t="shared" si="13"/>
        <v>30540</v>
      </c>
      <c r="E73" s="213">
        <f t="shared" si="14"/>
        <v>30540</v>
      </c>
      <c r="F73" s="213">
        <f t="shared" si="15"/>
        <v>30540</v>
      </c>
      <c r="G73" s="212">
        <f t="shared" si="16"/>
        <v>91620</v>
      </c>
      <c r="H73" s="212">
        <f t="shared" si="17"/>
        <v>35630</v>
      </c>
      <c r="I73" s="212">
        <f t="shared" si="18"/>
        <v>45810</v>
      </c>
      <c r="J73" s="212">
        <f t="shared" si="19"/>
        <v>45810</v>
      </c>
      <c r="K73" s="212">
        <f t="shared" si="7"/>
        <v>127250</v>
      </c>
      <c r="L73" s="212">
        <f t="shared" si="20"/>
        <v>45810</v>
      </c>
      <c r="M73" s="212">
        <f t="shared" si="21"/>
        <v>45810</v>
      </c>
      <c r="N73" s="212">
        <f t="shared" si="22"/>
        <v>45810</v>
      </c>
      <c r="O73" s="212">
        <f t="shared" si="8"/>
        <v>137430</v>
      </c>
      <c r="P73" s="212">
        <f t="shared" si="9"/>
        <v>50900</v>
      </c>
      <c r="Q73" s="212">
        <f t="shared" si="10"/>
        <v>50900</v>
      </c>
      <c r="R73" s="212">
        <f t="shared" si="11"/>
        <v>50900</v>
      </c>
      <c r="S73" s="212">
        <f t="shared" si="12"/>
        <v>152700</v>
      </c>
      <c r="T73" s="147">
        <f t="shared" si="6"/>
        <v>458100</v>
      </c>
      <c r="V73" s="137">
        <v>509000</v>
      </c>
    </row>
    <row r="74" spans="1:30" ht="33" customHeight="1" collapsed="1" x14ac:dyDescent="0.25">
      <c r="A74" s="41">
        <v>56218</v>
      </c>
      <c r="B74" s="255" t="s">
        <v>83</v>
      </c>
      <c r="C74" s="212">
        <f>1672000+105000</f>
        <v>1777000</v>
      </c>
      <c r="D74" s="213">
        <f t="shared" si="13"/>
        <v>106620</v>
      </c>
      <c r="E74" s="213">
        <f t="shared" si="14"/>
        <v>106620</v>
      </c>
      <c r="F74" s="213">
        <f t="shared" si="15"/>
        <v>106620</v>
      </c>
      <c r="G74" s="212">
        <f t="shared" si="16"/>
        <v>319860</v>
      </c>
      <c r="H74" s="212">
        <f t="shared" si="17"/>
        <v>124390.00000000001</v>
      </c>
      <c r="I74" s="212">
        <f t="shared" si="18"/>
        <v>159930</v>
      </c>
      <c r="J74" s="212">
        <f t="shared" si="19"/>
        <v>159930</v>
      </c>
      <c r="K74" s="212">
        <f t="shared" si="7"/>
        <v>444250</v>
      </c>
      <c r="L74" s="212">
        <f t="shared" si="20"/>
        <v>159930</v>
      </c>
      <c r="M74" s="212">
        <f t="shared" si="21"/>
        <v>159930</v>
      </c>
      <c r="N74" s="212">
        <f t="shared" si="22"/>
        <v>159930</v>
      </c>
      <c r="O74" s="212">
        <f t="shared" si="8"/>
        <v>479790</v>
      </c>
      <c r="P74" s="212">
        <f t="shared" si="9"/>
        <v>177700</v>
      </c>
      <c r="Q74" s="212">
        <f t="shared" si="10"/>
        <v>177700</v>
      </c>
      <c r="R74" s="212">
        <f t="shared" si="11"/>
        <v>177700</v>
      </c>
      <c r="S74" s="212">
        <f t="shared" si="12"/>
        <v>533100</v>
      </c>
      <c r="T74" s="147">
        <f t="shared" si="6"/>
        <v>1599300</v>
      </c>
      <c r="V74" s="137">
        <v>1672000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296000</v>
      </c>
      <c r="D75" s="167">
        <f t="shared" si="13"/>
        <v>17760</v>
      </c>
      <c r="E75" s="167">
        <f t="shared" si="14"/>
        <v>17760</v>
      </c>
      <c r="F75" s="167">
        <f t="shared" si="15"/>
        <v>17760</v>
      </c>
      <c r="G75" s="167">
        <f t="shared" si="16"/>
        <v>53280</v>
      </c>
      <c r="H75" s="167">
        <f t="shared" si="17"/>
        <v>20720.000000000004</v>
      </c>
      <c r="I75" s="167">
        <f t="shared" si="18"/>
        <v>26640</v>
      </c>
      <c r="J75" s="167">
        <f t="shared" si="19"/>
        <v>26640</v>
      </c>
      <c r="K75" s="167">
        <f t="shared" si="7"/>
        <v>74000</v>
      </c>
      <c r="L75" s="167">
        <f t="shared" si="20"/>
        <v>26640</v>
      </c>
      <c r="M75" s="167">
        <f t="shared" si="21"/>
        <v>26640</v>
      </c>
      <c r="N75" s="167">
        <f t="shared" si="22"/>
        <v>26640</v>
      </c>
      <c r="O75" s="167">
        <f t="shared" si="8"/>
        <v>79920</v>
      </c>
      <c r="P75" s="167">
        <f t="shared" si="9"/>
        <v>29600</v>
      </c>
      <c r="Q75" s="167">
        <f t="shared" si="10"/>
        <v>29600</v>
      </c>
      <c r="R75" s="167">
        <f t="shared" si="11"/>
        <v>29600</v>
      </c>
      <c r="S75" s="167">
        <f t="shared" si="12"/>
        <v>88800</v>
      </c>
      <c r="T75" s="147">
        <f t="shared" si="6"/>
        <v>266400</v>
      </c>
      <c r="V75" s="137">
        <v>276000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199000</v>
      </c>
      <c r="D76" s="212">
        <f t="shared" si="13"/>
        <v>11940</v>
      </c>
      <c r="E76" s="212">
        <f t="shared" si="14"/>
        <v>11940</v>
      </c>
      <c r="F76" s="212">
        <f t="shared" si="15"/>
        <v>11940</v>
      </c>
      <c r="G76" s="212">
        <f t="shared" si="16"/>
        <v>35820</v>
      </c>
      <c r="H76" s="212">
        <f t="shared" si="17"/>
        <v>13930.000000000002</v>
      </c>
      <c r="I76" s="212">
        <f t="shared" si="18"/>
        <v>17910</v>
      </c>
      <c r="J76" s="212">
        <f t="shared" si="19"/>
        <v>17910</v>
      </c>
      <c r="K76" s="212">
        <f t="shared" si="7"/>
        <v>49750</v>
      </c>
      <c r="L76" s="212">
        <f t="shared" si="20"/>
        <v>17910</v>
      </c>
      <c r="M76" s="212">
        <f t="shared" si="21"/>
        <v>17910</v>
      </c>
      <c r="N76" s="212">
        <f t="shared" si="22"/>
        <v>17910</v>
      </c>
      <c r="O76" s="212">
        <f t="shared" si="8"/>
        <v>53730</v>
      </c>
      <c r="P76" s="212">
        <f t="shared" si="9"/>
        <v>19900</v>
      </c>
      <c r="Q76" s="212">
        <f t="shared" si="10"/>
        <v>19900</v>
      </c>
      <c r="R76" s="212">
        <f t="shared" si="11"/>
        <v>19900</v>
      </c>
      <c r="S76" s="212">
        <f t="shared" si="12"/>
        <v>59700</v>
      </c>
      <c r="T76" s="147">
        <f t="shared" si="6"/>
        <v>179100</v>
      </c>
      <c r="U76" s="139"/>
      <c r="V76" s="137">
        <v>199000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5000</v>
      </c>
      <c r="D77" s="212">
        <f t="shared" si="13"/>
        <v>300</v>
      </c>
      <c r="E77" s="212">
        <f t="shared" si="14"/>
        <v>300</v>
      </c>
      <c r="F77" s="212">
        <f t="shared" si="15"/>
        <v>300</v>
      </c>
      <c r="G77" s="212">
        <f t="shared" si="16"/>
        <v>900</v>
      </c>
      <c r="H77" s="212">
        <f t="shared" si="17"/>
        <v>350.00000000000006</v>
      </c>
      <c r="I77" s="212">
        <f t="shared" si="18"/>
        <v>450</v>
      </c>
      <c r="J77" s="212">
        <f t="shared" si="19"/>
        <v>450</v>
      </c>
      <c r="K77" s="212">
        <f t="shared" si="7"/>
        <v>1250</v>
      </c>
      <c r="L77" s="212">
        <f t="shared" si="20"/>
        <v>450</v>
      </c>
      <c r="M77" s="212">
        <f t="shared" si="21"/>
        <v>450</v>
      </c>
      <c r="N77" s="212">
        <f t="shared" si="22"/>
        <v>450</v>
      </c>
      <c r="O77" s="212">
        <f t="shared" si="8"/>
        <v>1350</v>
      </c>
      <c r="P77" s="212">
        <f t="shared" si="9"/>
        <v>500</v>
      </c>
      <c r="Q77" s="212">
        <f t="shared" si="10"/>
        <v>500</v>
      </c>
      <c r="R77" s="212">
        <f t="shared" si="11"/>
        <v>500</v>
      </c>
      <c r="S77" s="212">
        <f t="shared" si="12"/>
        <v>1500</v>
      </c>
      <c r="T77" s="147">
        <f t="shared" si="6"/>
        <v>4500</v>
      </c>
      <c r="U77" s="139"/>
      <c r="V77" s="137">
        <v>5000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92000</v>
      </c>
      <c r="D78" s="212">
        <f t="shared" si="13"/>
        <v>5520</v>
      </c>
      <c r="E78" s="212">
        <f t="shared" si="14"/>
        <v>5520</v>
      </c>
      <c r="F78" s="212">
        <f t="shared" si="15"/>
        <v>5520</v>
      </c>
      <c r="G78" s="212">
        <f t="shared" si="16"/>
        <v>16560</v>
      </c>
      <c r="H78" s="212">
        <f t="shared" si="17"/>
        <v>6440.0000000000009</v>
      </c>
      <c r="I78" s="212">
        <f t="shared" si="18"/>
        <v>8280</v>
      </c>
      <c r="J78" s="212">
        <f t="shared" si="19"/>
        <v>8280</v>
      </c>
      <c r="K78" s="212">
        <f t="shared" si="7"/>
        <v>23000</v>
      </c>
      <c r="L78" s="212">
        <f t="shared" si="20"/>
        <v>8280</v>
      </c>
      <c r="M78" s="212">
        <f t="shared" si="21"/>
        <v>8280</v>
      </c>
      <c r="N78" s="212">
        <f t="shared" si="22"/>
        <v>8280</v>
      </c>
      <c r="O78" s="212">
        <f t="shared" si="8"/>
        <v>24840</v>
      </c>
      <c r="P78" s="212">
        <f t="shared" si="9"/>
        <v>9200</v>
      </c>
      <c r="Q78" s="212">
        <f t="shared" si="10"/>
        <v>9200</v>
      </c>
      <c r="R78" s="212">
        <f t="shared" si="11"/>
        <v>9200</v>
      </c>
      <c r="S78" s="212">
        <f t="shared" si="12"/>
        <v>27600</v>
      </c>
      <c r="T78" s="147">
        <f t="shared" si="6"/>
        <v>82800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430000</v>
      </c>
      <c r="D79" s="167">
        <f t="shared" si="13"/>
        <v>25800</v>
      </c>
      <c r="E79" s="167">
        <f t="shared" si="14"/>
        <v>25800</v>
      </c>
      <c r="F79" s="167">
        <f t="shared" si="15"/>
        <v>25800</v>
      </c>
      <c r="G79" s="167">
        <f t="shared" si="16"/>
        <v>77400</v>
      </c>
      <c r="H79" s="167">
        <f t="shared" si="17"/>
        <v>30100.000000000004</v>
      </c>
      <c r="I79" s="167">
        <f t="shared" si="18"/>
        <v>38700</v>
      </c>
      <c r="J79" s="167">
        <f t="shared" si="19"/>
        <v>38700</v>
      </c>
      <c r="K79" s="167">
        <f t="shared" si="7"/>
        <v>107500</v>
      </c>
      <c r="L79" s="167">
        <f t="shared" si="20"/>
        <v>38700</v>
      </c>
      <c r="M79" s="167">
        <f t="shared" si="21"/>
        <v>38700</v>
      </c>
      <c r="N79" s="167">
        <f t="shared" si="22"/>
        <v>38700</v>
      </c>
      <c r="O79" s="167">
        <f t="shared" si="8"/>
        <v>116100</v>
      </c>
      <c r="P79" s="167">
        <f t="shared" si="9"/>
        <v>43000</v>
      </c>
      <c r="Q79" s="167">
        <f t="shared" si="10"/>
        <v>43000</v>
      </c>
      <c r="R79" s="167">
        <f t="shared" si="11"/>
        <v>43000</v>
      </c>
      <c r="S79" s="167">
        <f t="shared" si="12"/>
        <v>129000</v>
      </c>
      <c r="T79" s="147">
        <f t="shared" ref="T79:T99" si="23">D79+E79+F79+H79+I79+J79+L79+M79+N79+P79+Q79</f>
        <v>387000</v>
      </c>
      <c r="V79" s="137">
        <v>430000</v>
      </c>
    </row>
    <row r="80" spans="1:30" ht="33" customHeight="1" x14ac:dyDescent="0.25">
      <c r="A80" s="41">
        <v>56402</v>
      </c>
      <c r="B80" s="120" t="s">
        <v>88</v>
      </c>
      <c r="C80" s="212">
        <v>50000</v>
      </c>
      <c r="D80" s="212">
        <f t="shared" si="13"/>
        <v>3000</v>
      </c>
      <c r="E80" s="212">
        <f t="shared" si="14"/>
        <v>3000</v>
      </c>
      <c r="F80" s="212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41">
        <v>56406</v>
      </c>
      <c r="B81" s="254" t="s">
        <v>111</v>
      </c>
      <c r="C81" s="212">
        <v>305000</v>
      </c>
      <c r="D81" s="212">
        <f t="shared" si="13"/>
        <v>18300</v>
      </c>
      <c r="E81" s="212">
        <f t="shared" si="14"/>
        <v>18300</v>
      </c>
      <c r="F81" s="212">
        <f t="shared" si="15"/>
        <v>18300</v>
      </c>
      <c r="G81" s="212">
        <f t="shared" si="16"/>
        <v>54900</v>
      </c>
      <c r="H81" s="212">
        <f t="shared" si="17"/>
        <v>21350.000000000004</v>
      </c>
      <c r="I81" s="212">
        <f t="shared" si="18"/>
        <v>27450</v>
      </c>
      <c r="J81" s="212">
        <f t="shared" si="19"/>
        <v>27450</v>
      </c>
      <c r="K81" s="212">
        <f t="shared" si="7"/>
        <v>76250</v>
      </c>
      <c r="L81" s="212">
        <f t="shared" si="20"/>
        <v>27450</v>
      </c>
      <c r="M81" s="212">
        <f t="shared" si="21"/>
        <v>27450</v>
      </c>
      <c r="N81" s="212">
        <f t="shared" si="22"/>
        <v>27450</v>
      </c>
      <c r="O81" s="212">
        <f t="shared" si="8"/>
        <v>82350</v>
      </c>
      <c r="P81" s="212">
        <f t="shared" si="9"/>
        <v>30500</v>
      </c>
      <c r="Q81" s="212">
        <f t="shared" si="10"/>
        <v>30500</v>
      </c>
      <c r="R81" s="212">
        <f t="shared" si="11"/>
        <v>30500</v>
      </c>
      <c r="S81" s="212">
        <f t="shared" si="12"/>
        <v>91500</v>
      </c>
      <c r="T81" s="147">
        <f t="shared" si="23"/>
        <v>274500</v>
      </c>
      <c r="V81" s="137">
        <v>305000</v>
      </c>
    </row>
    <row r="82" spans="1:30" ht="33" customHeight="1" collapsed="1" x14ac:dyDescent="0.25">
      <c r="A82" s="55" t="s">
        <v>100</v>
      </c>
      <c r="B82" s="255" t="s">
        <v>114</v>
      </c>
      <c r="C82" s="212">
        <v>59000</v>
      </c>
      <c r="D82" s="212">
        <f t="shared" si="13"/>
        <v>3540</v>
      </c>
      <c r="E82" s="212">
        <f t="shared" si="14"/>
        <v>3540</v>
      </c>
      <c r="F82" s="212">
        <f t="shared" si="15"/>
        <v>3540</v>
      </c>
      <c r="G82" s="212">
        <f t="shared" si="16"/>
        <v>10620</v>
      </c>
      <c r="H82" s="212">
        <f t="shared" si="17"/>
        <v>4130</v>
      </c>
      <c r="I82" s="212">
        <f t="shared" si="18"/>
        <v>5310</v>
      </c>
      <c r="J82" s="212">
        <f t="shared" si="19"/>
        <v>5310</v>
      </c>
      <c r="K82" s="212">
        <f t="shared" ref="K82:K99" si="24">SUM(H82:J82)</f>
        <v>14750</v>
      </c>
      <c r="L82" s="212">
        <f t="shared" si="20"/>
        <v>5310</v>
      </c>
      <c r="M82" s="212">
        <f t="shared" si="21"/>
        <v>5310</v>
      </c>
      <c r="N82" s="212">
        <f t="shared" si="22"/>
        <v>5310</v>
      </c>
      <c r="O82" s="212">
        <f t="shared" ref="O82:O99" si="25">SUM(L82:N82)</f>
        <v>15930</v>
      </c>
      <c r="P82" s="212">
        <f t="shared" ref="P82:P99" si="26">C82*0.1</f>
        <v>5900</v>
      </c>
      <c r="Q82" s="212">
        <f t="shared" ref="Q82:Q99" si="27">C82*0.1</f>
        <v>5900</v>
      </c>
      <c r="R82" s="212">
        <f t="shared" ref="R82:R99" si="28">C82*0.1</f>
        <v>5900</v>
      </c>
      <c r="S82" s="212">
        <f t="shared" ref="S82:S99" si="29">SUM(P82:R82)</f>
        <v>17700</v>
      </c>
      <c r="T82" s="147">
        <f t="shared" si="23"/>
        <v>53100</v>
      </c>
      <c r="V82" s="137">
        <v>59000</v>
      </c>
    </row>
    <row r="83" spans="1:30" s="140" customFormat="1" ht="33" customHeight="1" collapsed="1" x14ac:dyDescent="0.25">
      <c r="A83" s="55">
        <v>56418</v>
      </c>
      <c r="B83" s="255" t="s">
        <v>113</v>
      </c>
      <c r="C83" s="212">
        <v>16000</v>
      </c>
      <c r="D83" s="212">
        <f t="shared" ref="D83:D99" si="30">C83*0.06</f>
        <v>960</v>
      </c>
      <c r="E83" s="212">
        <f t="shared" ref="E83:E99" si="31">C83*0.06</f>
        <v>960</v>
      </c>
      <c r="F83" s="212">
        <f t="shared" ref="F83:F99" si="32">C83*0.06</f>
        <v>960</v>
      </c>
      <c r="G83" s="212">
        <f t="shared" ref="G83:G99" si="33">SUM(D83:F83)</f>
        <v>2880</v>
      </c>
      <c r="H83" s="212">
        <f t="shared" ref="H83:H99" si="34">C83*0.07</f>
        <v>1120</v>
      </c>
      <c r="I83" s="212">
        <f t="shared" ref="I83:I99" si="35">C83*0.09</f>
        <v>1440</v>
      </c>
      <c r="J83" s="212">
        <f t="shared" ref="J83:J99" si="36">C83*0.09</f>
        <v>1440</v>
      </c>
      <c r="K83" s="212">
        <f t="shared" si="24"/>
        <v>4000</v>
      </c>
      <c r="L83" s="212">
        <f t="shared" ref="L83:L99" si="37">C83*0.09</f>
        <v>1440</v>
      </c>
      <c r="M83" s="212">
        <f t="shared" ref="M83:M99" si="38">C83*0.09</f>
        <v>1440</v>
      </c>
      <c r="N83" s="212">
        <f t="shared" ref="N83:N99" si="39">C83*0.09</f>
        <v>1440</v>
      </c>
      <c r="O83" s="212">
        <f t="shared" si="25"/>
        <v>4320</v>
      </c>
      <c r="P83" s="212">
        <f t="shared" si="26"/>
        <v>1600</v>
      </c>
      <c r="Q83" s="212">
        <f t="shared" si="27"/>
        <v>1600</v>
      </c>
      <c r="R83" s="212">
        <f t="shared" si="28"/>
        <v>1600</v>
      </c>
      <c r="S83" s="212">
        <f t="shared" si="29"/>
        <v>4800</v>
      </c>
      <c r="T83" s="147">
        <f t="shared" si="23"/>
        <v>14400</v>
      </c>
      <c r="U83" s="139"/>
      <c r="V83" s="137">
        <v>16000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330500</v>
      </c>
      <c r="D84" s="167">
        <f t="shared" si="30"/>
        <v>19830</v>
      </c>
      <c r="E84" s="167">
        <f t="shared" si="31"/>
        <v>19830</v>
      </c>
      <c r="F84" s="167">
        <f t="shared" si="32"/>
        <v>19830</v>
      </c>
      <c r="G84" s="167">
        <f t="shared" si="33"/>
        <v>59490</v>
      </c>
      <c r="H84" s="167">
        <f t="shared" si="34"/>
        <v>23135.000000000004</v>
      </c>
      <c r="I84" s="167">
        <f t="shared" si="35"/>
        <v>29745</v>
      </c>
      <c r="J84" s="167">
        <f t="shared" si="36"/>
        <v>29745</v>
      </c>
      <c r="K84" s="167">
        <f t="shared" si="24"/>
        <v>82625</v>
      </c>
      <c r="L84" s="167">
        <f t="shared" si="37"/>
        <v>29745</v>
      </c>
      <c r="M84" s="167">
        <f t="shared" si="38"/>
        <v>29745</v>
      </c>
      <c r="N84" s="167">
        <f t="shared" si="39"/>
        <v>29745</v>
      </c>
      <c r="O84" s="167">
        <f t="shared" si="25"/>
        <v>89235</v>
      </c>
      <c r="P84" s="167">
        <f t="shared" si="26"/>
        <v>33050</v>
      </c>
      <c r="Q84" s="167">
        <f t="shared" si="27"/>
        <v>33050</v>
      </c>
      <c r="R84" s="167">
        <f t="shared" si="28"/>
        <v>33050</v>
      </c>
      <c r="S84" s="167">
        <f t="shared" si="29"/>
        <v>99150</v>
      </c>
      <c r="T84" s="147">
        <f t="shared" si="23"/>
        <v>297450</v>
      </c>
      <c r="V84" s="137">
        <v>555500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240000</v>
      </c>
      <c r="D86" s="212">
        <f t="shared" si="30"/>
        <v>14400</v>
      </c>
      <c r="E86" s="212">
        <f t="shared" si="31"/>
        <v>14400</v>
      </c>
      <c r="F86" s="212">
        <f t="shared" si="32"/>
        <v>14400</v>
      </c>
      <c r="G86" s="212">
        <f t="shared" si="33"/>
        <v>43200</v>
      </c>
      <c r="H86" s="212">
        <f t="shared" si="34"/>
        <v>16800</v>
      </c>
      <c r="I86" s="212">
        <f t="shared" si="35"/>
        <v>21600</v>
      </c>
      <c r="J86" s="212">
        <f t="shared" si="36"/>
        <v>21600</v>
      </c>
      <c r="K86" s="212">
        <f t="shared" si="24"/>
        <v>60000</v>
      </c>
      <c r="L86" s="212">
        <f t="shared" si="37"/>
        <v>21600</v>
      </c>
      <c r="M86" s="212">
        <f t="shared" si="38"/>
        <v>21600</v>
      </c>
      <c r="N86" s="212">
        <f t="shared" si="39"/>
        <v>21600</v>
      </c>
      <c r="O86" s="212">
        <f t="shared" si="25"/>
        <v>64800</v>
      </c>
      <c r="P86" s="212">
        <f t="shared" si="26"/>
        <v>24000</v>
      </c>
      <c r="Q86" s="212">
        <f t="shared" si="27"/>
        <v>24000</v>
      </c>
      <c r="R86" s="212">
        <f t="shared" si="28"/>
        <v>24000</v>
      </c>
      <c r="S86" s="212">
        <f t="shared" si="29"/>
        <v>72000</v>
      </c>
      <c r="T86" s="147">
        <f t="shared" si="23"/>
        <v>216000</v>
      </c>
      <c r="U86" s="139"/>
      <c r="V86" s="137">
        <v>240000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2408751</v>
      </c>
      <c r="D88" s="118">
        <f t="shared" si="30"/>
        <v>144525.06</v>
      </c>
      <c r="E88" s="118">
        <f t="shared" si="31"/>
        <v>144525.06</v>
      </c>
      <c r="F88" s="118">
        <f t="shared" si="32"/>
        <v>144525.06</v>
      </c>
      <c r="G88" s="118">
        <f t="shared" si="33"/>
        <v>433575.18</v>
      </c>
      <c r="H88" s="118">
        <f t="shared" si="34"/>
        <v>168612.57</v>
      </c>
      <c r="I88" s="118">
        <f t="shared" si="35"/>
        <v>216787.59</v>
      </c>
      <c r="J88" s="118">
        <f t="shared" si="36"/>
        <v>216787.59</v>
      </c>
      <c r="K88" s="118">
        <f t="shared" si="24"/>
        <v>602187.75</v>
      </c>
      <c r="L88" s="118">
        <f t="shared" si="37"/>
        <v>216787.59</v>
      </c>
      <c r="M88" s="118">
        <f t="shared" si="38"/>
        <v>216787.59</v>
      </c>
      <c r="N88" s="118">
        <f t="shared" si="39"/>
        <v>216787.59</v>
      </c>
      <c r="O88" s="118">
        <f t="shared" si="25"/>
        <v>650362.77</v>
      </c>
      <c r="P88" s="118">
        <f t="shared" si="26"/>
        <v>240875.1</v>
      </c>
      <c r="Q88" s="118">
        <f t="shared" si="27"/>
        <v>240875.1</v>
      </c>
      <c r="R88" s="118">
        <f t="shared" si="28"/>
        <v>240875.1</v>
      </c>
      <c r="S88" s="118">
        <f t="shared" si="29"/>
        <v>722625.3</v>
      </c>
      <c r="T88" s="147">
        <f t="shared" si="23"/>
        <v>2167875.9000000004</v>
      </c>
      <c r="V88" s="137">
        <v>2408751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453571</v>
      </c>
      <c r="D89" s="167">
        <f t="shared" si="30"/>
        <v>27214.26</v>
      </c>
      <c r="E89" s="167">
        <f t="shared" si="31"/>
        <v>27214.26</v>
      </c>
      <c r="F89" s="167">
        <f t="shared" si="32"/>
        <v>27214.26</v>
      </c>
      <c r="G89" s="167">
        <f t="shared" si="33"/>
        <v>81642.78</v>
      </c>
      <c r="H89" s="167">
        <f t="shared" si="34"/>
        <v>31749.970000000005</v>
      </c>
      <c r="I89" s="167">
        <f t="shared" si="35"/>
        <v>40821.39</v>
      </c>
      <c r="J89" s="167">
        <f t="shared" si="36"/>
        <v>40821.39</v>
      </c>
      <c r="K89" s="167">
        <f t="shared" si="24"/>
        <v>113392.75</v>
      </c>
      <c r="L89" s="167">
        <f t="shared" si="37"/>
        <v>40821.39</v>
      </c>
      <c r="M89" s="167">
        <f t="shared" si="38"/>
        <v>40821.39</v>
      </c>
      <c r="N89" s="167">
        <f t="shared" si="39"/>
        <v>40821.39</v>
      </c>
      <c r="O89" s="167">
        <f t="shared" si="25"/>
        <v>122464.17</v>
      </c>
      <c r="P89" s="167">
        <f t="shared" si="26"/>
        <v>45357.100000000006</v>
      </c>
      <c r="Q89" s="167">
        <f t="shared" si="27"/>
        <v>45357.100000000006</v>
      </c>
      <c r="R89" s="167">
        <f t="shared" si="28"/>
        <v>45357.100000000006</v>
      </c>
      <c r="S89" s="167">
        <f t="shared" si="29"/>
        <v>136071.30000000002</v>
      </c>
      <c r="T89" s="147">
        <f t="shared" si="23"/>
        <v>408213.9</v>
      </c>
      <c r="V89" s="137">
        <v>453571</v>
      </c>
    </row>
    <row r="90" spans="1:30" ht="33" customHeight="1" x14ac:dyDescent="0.25">
      <c r="A90" s="41" t="s">
        <v>28</v>
      </c>
      <c r="B90" s="125" t="s">
        <v>115</v>
      </c>
      <c r="C90" s="212">
        <v>190000</v>
      </c>
      <c r="D90" s="212">
        <f t="shared" si="30"/>
        <v>11400</v>
      </c>
      <c r="E90" s="212">
        <f t="shared" si="31"/>
        <v>11400</v>
      </c>
      <c r="F90" s="212">
        <f t="shared" si="32"/>
        <v>11400</v>
      </c>
      <c r="G90" s="212">
        <f t="shared" si="33"/>
        <v>34200</v>
      </c>
      <c r="H90" s="212">
        <f t="shared" si="34"/>
        <v>13300.000000000002</v>
      </c>
      <c r="I90" s="212">
        <f t="shared" si="35"/>
        <v>17100</v>
      </c>
      <c r="J90" s="212">
        <f t="shared" si="36"/>
        <v>17100</v>
      </c>
      <c r="K90" s="212">
        <f t="shared" si="24"/>
        <v>47500</v>
      </c>
      <c r="L90" s="212">
        <f t="shared" si="37"/>
        <v>17100</v>
      </c>
      <c r="M90" s="212">
        <f t="shared" si="38"/>
        <v>17100</v>
      </c>
      <c r="N90" s="212">
        <f t="shared" si="39"/>
        <v>17100</v>
      </c>
      <c r="O90" s="212">
        <f t="shared" si="25"/>
        <v>51300</v>
      </c>
      <c r="P90" s="212">
        <f t="shared" si="26"/>
        <v>19000</v>
      </c>
      <c r="Q90" s="212">
        <f t="shared" si="27"/>
        <v>19000</v>
      </c>
      <c r="R90" s="212">
        <f t="shared" si="28"/>
        <v>19000</v>
      </c>
      <c r="S90" s="212">
        <f t="shared" si="29"/>
        <v>57000</v>
      </c>
      <c r="T90" s="147">
        <f t="shared" si="23"/>
        <v>171000</v>
      </c>
      <c r="V90" s="137">
        <v>190000</v>
      </c>
    </row>
    <row r="91" spans="1:30" ht="33" customHeight="1" x14ac:dyDescent="0.25">
      <c r="A91" s="54">
        <v>56710</v>
      </c>
      <c r="B91" s="125" t="s">
        <v>92</v>
      </c>
      <c r="C91" s="212">
        <v>54000</v>
      </c>
      <c r="D91" s="212">
        <f t="shared" si="30"/>
        <v>3240</v>
      </c>
      <c r="E91" s="212">
        <f t="shared" si="31"/>
        <v>3240</v>
      </c>
      <c r="F91" s="212">
        <f t="shared" si="32"/>
        <v>3240</v>
      </c>
      <c r="G91" s="212">
        <f t="shared" si="33"/>
        <v>9720</v>
      </c>
      <c r="H91" s="212">
        <f t="shared" si="34"/>
        <v>3780.0000000000005</v>
      </c>
      <c r="I91" s="212">
        <f t="shared" si="35"/>
        <v>4860</v>
      </c>
      <c r="J91" s="212">
        <f t="shared" si="36"/>
        <v>4860</v>
      </c>
      <c r="K91" s="212">
        <f t="shared" si="24"/>
        <v>13500</v>
      </c>
      <c r="L91" s="212">
        <f t="shared" si="37"/>
        <v>4860</v>
      </c>
      <c r="M91" s="212">
        <f t="shared" si="38"/>
        <v>4860</v>
      </c>
      <c r="N91" s="212">
        <f t="shared" si="39"/>
        <v>4860</v>
      </c>
      <c r="O91" s="212">
        <f t="shared" si="25"/>
        <v>14580</v>
      </c>
      <c r="P91" s="212">
        <f t="shared" si="26"/>
        <v>5400</v>
      </c>
      <c r="Q91" s="212">
        <f t="shared" si="27"/>
        <v>5400</v>
      </c>
      <c r="R91" s="212">
        <f t="shared" si="28"/>
        <v>5400</v>
      </c>
      <c r="S91" s="212">
        <f t="shared" si="29"/>
        <v>16200</v>
      </c>
      <c r="T91" s="147">
        <f t="shared" si="23"/>
        <v>48600</v>
      </c>
      <c r="V91" s="137">
        <v>54000</v>
      </c>
    </row>
    <row r="92" spans="1:30" ht="33" customHeight="1" x14ac:dyDescent="0.25">
      <c r="A92" s="41">
        <v>56714</v>
      </c>
      <c r="B92" s="122" t="s">
        <v>107</v>
      </c>
      <c r="C92" s="212">
        <v>195635</v>
      </c>
      <c r="D92" s="212">
        <f t="shared" si="30"/>
        <v>11738.1</v>
      </c>
      <c r="E92" s="212">
        <f t="shared" si="31"/>
        <v>11738.1</v>
      </c>
      <c r="F92" s="212">
        <f t="shared" si="32"/>
        <v>11738.1</v>
      </c>
      <c r="G92" s="212">
        <f t="shared" si="33"/>
        <v>35214.300000000003</v>
      </c>
      <c r="H92" s="212">
        <f t="shared" si="34"/>
        <v>13694.45</v>
      </c>
      <c r="I92" s="212">
        <f t="shared" si="35"/>
        <v>17607.149999999998</v>
      </c>
      <c r="J92" s="212">
        <f t="shared" si="36"/>
        <v>17607.149999999998</v>
      </c>
      <c r="K92" s="212">
        <f t="shared" si="24"/>
        <v>48908.75</v>
      </c>
      <c r="L92" s="212">
        <f t="shared" si="37"/>
        <v>17607.149999999998</v>
      </c>
      <c r="M92" s="212">
        <f t="shared" si="38"/>
        <v>17607.149999999998</v>
      </c>
      <c r="N92" s="212">
        <f t="shared" si="39"/>
        <v>17607.149999999998</v>
      </c>
      <c r="O92" s="212">
        <f t="shared" si="25"/>
        <v>52821.45</v>
      </c>
      <c r="P92" s="212">
        <f t="shared" si="26"/>
        <v>19563.5</v>
      </c>
      <c r="Q92" s="212">
        <f t="shared" si="27"/>
        <v>19563.5</v>
      </c>
      <c r="R92" s="212">
        <f t="shared" si="28"/>
        <v>19563.5</v>
      </c>
      <c r="S92" s="212">
        <f t="shared" si="29"/>
        <v>58690.5</v>
      </c>
      <c r="T92" s="147">
        <f t="shared" si="23"/>
        <v>176071.49999999997</v>
      </c>
      <c r="V92" s="137">
        <v>195635</v>
      </c>
    </row>
    <row r="93" spans="1:30" ht="33" customHeight="1" collapsed="1" x14ac:dyDescent="0.25">
      <c r="A93" s="55" t="s">
        <v>5</v>
      </c>
      <c r="B93" s="124" t="s">
        <v>108</v>
      </c>
      <c r="C93" s="212">
        <v>13936</v>
      </c>
      <c r="D93" s="212">
        <f t="shared" si="30"/>
        <v>836.16</v>
      </c>
      <c r="E93" s="212">
        <f t="shared" si="31"/>
        <v>836.16</v>
      </c>
      <c r="F93" s="212">
        <f t="shared" si="32"/>
        <v>836.16</v>
      </c>
      <c r="G93" s="212">
        <f t="shared" si="33"/>
        <v>2508.48</v>
      </c>
      <c r="H93" s="212">
        <f t="shared" si="34"/>
        <v>975.5200000000001</v>
      </c>
      <c r="I93" s="212">
        <f t="shared" si="35"/>
        <v>1254.24</v>
      </c>
      <c r="J93" s="212">
        <f t="shared" si="36"/>
        <v>1254.24</v>
      </c>
      <c r="K93" s="212">
        <f t="shared" si="24"/>
        <v>3484</v>
      </c>
      <c r="L93" s="212">
        <f t="shared" si="37"/>
        <v>1254.24</v>
      </c>
      <c r="M93" s="212">
        <f t="shared" si="38"/>
        <v>1254.24</v>
      </c>
      <c r="N93" s="212">
        <f t="shared" si="39"/>
        <v>1254.24</v>
      </c>
      <c r="O93" s="212">
        <f t="shared" si="25"/>
        <v>3762.7200000000003</v>
      </c>
      <c r="P93" s="212">
        <f t="shared" si="26"/>
        <v>1393.6000000000001</v>
      </c>
      <c r="Q93" s="212">
        <f t="shared" si="27"/>
        <v>1393.6000000000001</v>
      </c>
      <c r="R93" s="212">
        <f t="shared" si="28"/>
        <v>1393.6000000000001</v>
      </c>
      <c r="S93" s="212">
        <f t="shared" si="29"/>
        <v>4180.8</v>
      </c>
      <c r="T93" s="147">
        <f t="shared" si="23"/>
        <v>12542.4</v>
      </c>
      <c r="V93" s="137">
        <v>13936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4412760</v>
      </c>
      <c r="D94" s="167">
        <f t="shared" si="30"/>
        <v>264765.59999999998</v>
      </c>
      <c r="E94" s="167">
        <f t="shared" si="31"/>
        <v>264765.59999999998</v>
      </c>
      <c r="F94" s="167">
        <f t="shared" si="32"/>
        <v>264765.59999999998</v>
      </c>
      <c r="G94" s="167">
        <f t="shared" si="33"/>
        <v>794296.79999999993</v>
      </c>
      <c r="H94" s="167">
        <f t="shared" si="34"/>
        <v>308893.2</v>
      </c>
      <c r="I94" s="167">
        <f t="shared" si="35"/>
        <v>397148.39999999997</v>
      </c>
      <c r="J94" s="167">
        <f t="shared" si="36"/>
        <v>397148.39999999997</v>
      </c>
      <c r="K94" s="167">
        <f t="shared" si="24"/>
        <v>1103190</v>
      </c>
      <c r="L94" s="167">
        <f t="shared" si="37"/>
        <v>397148.39999999997</v>
      </c>
      <c r="M94" s="167">
        <f t="shared" si="38"/>
        <v>397148.39999999997</v>
      </c>
      <c r="N94" s="167">
        <f t="shared" si="39"/>
        <v>397148.39999999997</v>
      </c>
      <c r="O94" s="167">
        <f t="shared" si="25"/>
        <v>1191445.2</v>
      </c>
      <c r="P94" s="167">
        <f t="shared" si="26"/>
        <v>441276</v>
      </c>
      <c r="Q94" s="167">
        <f t="shared" si="27"/>
        <v>441276</v>
      </c>
      <c r="R94" s="167">
        <f t="shared" si="28"/>
        <v>441276</v>
      </c>
      <c r="S94" s="167">
        <f t="shared" si="29"/>
        <v>1323828</v>
      </c>
      <c r="T94" s="147">
        <f t="shared" si="23"/>
        <v>3971483.9999999995</v>
      </c>
      <c r="V94" s="137">
        <v>4412760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4398160</v>
      </c>
      <c r="D95" s="212">
        <f t="shared" si="30"/>
        <v>263889.59999999998</v>
      </c>
      <c r="E95" s="212">
        <f t="shared" si="31"/>
        <v>263889.59999999998</v>
      </c>
      <c r="F95" s="212">
        <f t="shared" si="32"/>
        <v>263889.59999999998</v>
      </c>
      <c r="G95" s="212">
        <f t="shared" si="33"/>
        <v>791668.79999999993</v>
      </c>
      <c r="H95" s="212">
        <f t="shared" si="34"/>
        <v>307871.2</v>
      </c>
      <c r="I95" s="212">
        <f t="shared" si="35"/>
        <v>395834.39999999997</v>
      </c>
      <c r="J95" s="212">
        <f t="shared" si="36"/>
        <v>395834.39999999997</v>
      </c>
      <c r="K95" s="212">
        <f t="shared" si="24"/>
        <v>1099540</v>
      </c>
      <c r="L95" s="212">
        <f t="shared" si="37"/>
        <v>395834.39999999997</v>
      </c>
      <c r="M95" s="212">
        <f t="shared" si="38"/>
        <v>395834.39999999997</v>
      </c>
      <c r="N95" s="212">
        <f t="shared" si="39"/>
        <v>395834.39999999997</v>
      </c>
      <c r="O95" s="212">
        <f t="shared" si="25"/>
        <v>1187503.2</v>
      </c>
      <c r="P95" s="212">
        <f t="shared" si="26"/>
        <v>439816</v>
      </c>
      <c r="Q95" s="212">
        <f t="shared" si="27"/>
        <v>439816</v>
      </c>
      <c r="R95" s="212">
        <f t="shared" si="28"/>
        <v>439816</v>
      </c>
      <c r="S95" s="212">
        <f t="shared" si="29"/>
        <v>1319448</v>
      </c>
      <c r="T95" s="147">
        <f t="shared" si="23"/>
        <v>3958343.9999999995</v>
      </c>
      <c r="U95" s="139"/>
      <c r="V95" s="137">
        <v>4398160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14600</v>
      </c>
      <c r="D96" s="212">
        <f t="shared" si="30"/>
        <v>876</v>
      </c>
      <c r="E96" s="212">
        <f t="shared" si="31"/>
        <v>876</v>
      </c>
      <c r="F96" s="212">
        <f t="shared" si="32"/>
        <v>876</v>
      </c>
      <c r="G96" s="212">
        <f t="shared" si="33"/>
        <v>2628</v>
      </c>
      <c r="H96" s="212">
        <f t="shared" si="34"/>
        <v>1022.0000000000001</v>
      </c>
      <c r="I96" s="212">
        <f t="shared" si="35"/>
        <v>1314</v>
      </c>
      <c r="J96" s="212">
        <f t="shared" si="36"/>
        <v>1314</v>
      </c>
      <c r="K96" s="212">
        <f t="shared" si="24"/>
        <v>3650</v>
      </c>
      <c r="L96" s="212">
        <f t="shared" si="37"/>
        <v>1314</v>
      </c>
      <c r="M96" s="212">
        <f t="shared" si="38"/>
        <v>1314</v>
      </c>
      <c r="N96" s="212">
        <f t="shared" si="39"/>
        <v>1314</v>
      </c>
      <c r="O96" s="212">
        <f t="shared" si="25"/>
        <v>3942</v>
      </c>
      <c r="P96" s="212">
        <f t="shared" si="26"/>
        <v>1460</v>
      </c>
      <c r="Q96" s="212">
        <f t="shared" si="27"/>
        <v>1460</v>
      </c>
      <c r="R96" s="212">
        <f t="shared" si="28"/>
        <v>1460</v>
      </c>
      <c r="S96" s="212">
        <f t="shared" si="29"/>
        <v>4380</v>
      </c>
      <c r="T96" s="147">
        <f t="shared" si="23"/>
        <v>13140</v>
      </c>
      <c r="U96" s="139"/>
      <c r="V96" s="137">
        <v>14600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970639</v>
      </c>
      <c r="D97" s="118">
        <f t="shared" si="30"/>
        <v>58238.34</v>
      </c>
      <c r="E97" s="118">
        <f t="shared" si="31"/>
        <v>58238.34</v>
      </c>
      <c r="F97" s="118">
        <f t="shared" si="32"/>
        <v>58238.34</v>
      </c>
      <c r="G97" s="118">
        <f t="shared" si="33"/>
        <v>174715.02</v>
      </c>
      <c r="H97" s="118">
        <f t="shared" si="34"/>
        <v>67944.73000000001</v>
      </c>
      <c r="I97" s="118">
        <f t="shared" si="35"/>
        <v>87357.51</v>
      </c>
      <c r="J97" s="118">
        <f t="shared" si="36"/>
        <v>87357.51</v>
      </c>
      <c r="K97" s="118">
        <f t="shared" si="24"/>
        <v>242659.75</v>
      </c>
      <c r="L97" s="118">
        <f t="shared" si="37"/>
        <v>87357.51</v>
      </c>
      <c r="M97" s="118">
        <f t="shared" si="38"/>
        <v>87357.51</v>
      </c>
      <c r="N97" s="118">
        <f t="shared" si="39"/>
        <v>87357.51</v>
      </c>
      <c r="O97" s="118">
        <f t="shared" si="25"/>
        <v>262072.52999999997</v>
      </c>
      <c r="P97" s="118">
        <f t="shared" si="26"/>
        <v>97063.900000000009</v>
      </c>
      <c r="Q97" s="118">
        <f t="shared" si="27"/>
        <v>97063.900000000009</v>
      </c>
      <c r="R97" s="118">
        <f t="shared" si="28"/>
        <v>97063.900000000009</v>
      </c>
      <c r="S97" s="118">
        <f t="shared" si="29"/>
        <v>291191.7</v>
      </c>
      <c r="T97" s="147">
        <f t="shared" si="23"/>
        <v>873575.10000000009</v>
      </c>
      <c r="V97" s="137">
        <v>970639</v>
      </c>
    </row>
    <row r="98" spans="1:33" ht="38.25" customHeight="1" x14ac:dyDescent="0.25">
      <c r="A98" s="55" t="s">
        <v>284</v>
      </c>
      <c r="B98" s="117" t="s">
        <v>285</v>
      </c>
      <c r="C98" s="212">
        <v>282306</v>
      </c>
      <c r="D98" s="212">
        <f t="shared" si="30"/>
        <v>16938.36</v>
      </c>
      <c r="E98" s="212">
        <f t="shared" si="31"/>
        <v>16938.36</v>
      </c>
      <c r="F98" s="212">
        <f t="shared" si="32"/>
        <v>16938.36</v>
      </c>
      <c r="G98" s="212">
        <f t="shared" si="33"/>
        <v>50815.08</v>
      </c>
      <c r="H98" s="212">
        <f t="shared" si="34"/>
        <v>19761.420000000002</v>
      </c>
      <c r="I98" s="212">
        <f t="shared" si="35"/>
        <v>25407.54</v>
      </c>
      <c r="J98" s="212">
        <f t="shared" si="36"/>
        <v>25407.54</v>
      </c>
      <c r="K98" s="212">
        <f t="shared" si="24"/>
        <v>70576.5</v>
      </c>
      <c r="L98" s="212">
        <f t="shared" si="37"/>
        <v>25407.54</v>
      </c>
      <c r="M98" s="212">
        <f t="shared" si="38"/>
        <v>25407.54</v>
      </c>
      <c r="N98" s="212">
        <f t="shared" si="39"/>
        <v>25407.54</v>
      </c>
      <c r="O98" s="212">
        <f t="shared" si="25"/>
        <v>76222.62</v>
      </c>
      <c r="P98" s="212">
        <f t="shared" si="26"/>
        <v>28230.600000000002</v>
      </c>
      <c r="Q98" s="212">
        <f t="shared" si="27"/>
        <v>28230.600000000002</v>
      </c>
      <c r="R98" s="212">
        <f t="shared" si="28"/>
        <v>28230.600000000002</v>
      </c>
      <c r="S98" s="212">
        <f t="shared" si="29"/>
        <v>84691.8</v>
      </c>
      <c r="T98" s="147">
        <f t="shared" si="23"/>
        <v>254075.40000000005</v>
      </c>
      <c r="V98" s="137">
        <v>282309</v>
      </c>
    </row>
    <row r="99" spans="1:33" s="147" customFormat="1" ht="33" customHeight="1" x14ac:dyDescent="0.25">
      <c r="A99" s="116"/>
      <c r="B99" s="116" t="s">
        <v>95</v>
      </c>
      <c r="C99" s="168">
        <f>C16-C47</f>
        <v>3000000</v>
      </c>
      <c r="D99" s="168">
        <f t="shared" si="30"/>
        <v>180000</v>
      </c>
      <c r="E99" s="168">
        <f t="shared" si="31"/>
        <v>180000</v>
      </c>
      <c r="F99" s="168">
        <f t="shared" si="32"/>
        <v>180000</v>
      </c>
      <c r="G99" s="168">
        <f t="shared" si="33"/>
        <v>540000</v>
      </c>
      <c r="H99" s="168">
        <f t="shared" si="34"/>
        <v>210000.00000000003</v>
      </c>
      <c r="I99" s="168">
        <f t="shared" si="35"/>
        <v>270000</v>
      </c>
      <c r="J99" s="168">
        <f t="shared" si="36"/>
        <v>270000</v>
      </c>
      <c r="K99" s="168">
        <f t="shared" si="24"/>
        <v>750000</v>
      </c>
      <c r="L99" s="168">
        <f t="shared" si="37"/>
        <v>270000</v>
      </c>
      <c r="M99" s="168">
        <f t="shared" si="38"/>
        <v>270000</v>
      </c>
      <c r="N99" s="168">
        <f t="shared" si="39"/>
        <v>270000</v>
      </c>
      <c r="O99" s="168">
        <f t="shared" si="25"/>
        <v>810000</v>
      </c>
      <c r="P99" s="168">
        <f t="shared" si="26"/>
        <v>300000</v>
      </c>
      <c r="Q99" s="168">
        <f t="shared" si="27"/>
        <v>300000</v>
      </c>
      <c r="R99" s="168">
        <f t="shared" si="28"/>
        <v>300000</v>
      </c>
      <c r="S99" s="168">
        <f t="shared" si="29"/>
        <v>900000</v>
      </c>
      <c r="T99" s="147">
        <f t="shared" si="23"/>
        <v>2700000</v>
      </c>
      <c r="V99" s="137">
        <v>3000000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9.2422828401646076E-2</v>
      </c>
      <c r="D100" s="158">
        <f t="shared" si="40"/>
        <v>9.2422828401646076E-2</v>
      </c>
      <c r="E100" s="158">
        <f t="shared" si="40"/>
        <v>9.2422828401646076E-2</v>
      </c>
      <c r="F100" s="158">
        <f t="shared" si="40"/>
        <v>9.2422828401646076E-2</v>
      </c>
      <c r="G100" s="158">
        <f t="shared" si="40"/>
        <v>9.2422828401646076E-2</v>
      </c>
      <c r="H100" s="158">
        <f t="shared" si="40"/>
        <v>9.2422828401646076E-2</v>
      </c>
      <c r="I100" s="158">
        <f t="shared" si="40"/>
        <v>9.2422828401646076E-2</v>
      </c>
      <c r="J100" s="158">
        <f t="shared" si="40"/>
        <v>9.2422828401646076E-2</v>
      </c>
      <c r="K100" s="158">
        <f t="shared" si="40"/>
        <v>9.2422828401646076E-2</v>
      </c>
      <c r="L100" s="158">
        <f t="shared" si="40"/>
        <v>9.2422828401646076E-2</v>
      </c>
      <c r="M100" s="158">
        <f t="shared" si="40"/>
        <v>9.2422828401646076E-2</v>
      </c>
      <c r="N100" s="158">
        <f t="shared" si="40"/>
        <v>9.2422828401646076E-2</v>
      </c>
      <c r="O100" s="158">
        <f t="shared" si="40"/>
        <v>9.2422828401646076E-2</v>
      </c>
      <c r="P100" s="158">
        <f t="shared" si="40"/>
        <v>9.2422828401646062E-2</v>
      </c>
      <c r="Q100" s="158">
        <f t="shared" si="40"/>
        <v>9.2422828401646062E-2</v>
      </c>
      <c r="R100" s="158">
        <f t="shared" si="40"/>
        <v>9.2422828401646062E-2</v>
      </c>
      <c r="S100" s="170">
        <f t="shared" si="40"/>
        <v>9.2422828401646076E-2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776510.4</v>
      </c>
    </row>
    <row r="108" spans="1:33" x14ac:dyDescent="0.25">
      <c r="C108" s="189">
        <f>+C99-C106</f>
        <v>2223489.6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horizontalDpi="300" verticalDpi="200" r:id="rId1"/>
  <headerFooter alignWithMargins="0"/>
  <rowBreaks count="1" manualBreakCount="1">
    <brk id="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7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74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F78" sqref="F78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customWidth="1"/>
    <col min="5" max="6" width="13.7109375" style="3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36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300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36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19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45996089</v>
      </c>
      <c r="D16" s="168">
        <f>C16*0.06</f>
        <v>2759765.34</v>
      </c>
      <c r="E16" s="168">
        <f>C16*0.06</f>
        <v>2759765.34</v>
      </c>
      <c r="F16" s="168">
        <f>C16*0.06</f>
        <v>2759765.34</v>
      </c>
      <c r="G16" s="168">
        <f>SUM(D16:F16)</f>
        <v>8279296.0199999996</v>
      </c>
      <c r="H16" s="168">
        <f>C16*0.07</f>
        <v>3219726.2300000004</v>
      </c>
      <c r="I16" s="168">
        <f>C16*0.09</f>
        <v>4139648.01</v>
      </c>
      <c r="J16" s="168">
        <f>C16*0.09</f>
        <v>4139648.01</v>
      </c>
      <c r="K16" s="168">
        <f t="shared" ref="K16" si="0">SUM(H16:J16)</f>
        <v>11499022.25</v>
      </c>
      <c r="L16" s="168">
        <f>C16*0.09</f>
        <v>4139648.01</v>
      </c>
      <c r="M16" s="168">
        <f>C16*0.09</f>
        <v>4139648.01</v>
      </c>
      <c r="N16" s="168">
        <f>C16*0.09</f>
        <v>4139648.01</v>
      </c>
      <c r="O16" s="168">
        <f t="shared" ref="O16" si="1">SUM(L16:N16)</f>
        <v>12418944.029999999</v>
      </c>
      <c r="P16" s="168">
        <f t="shared" ref="P16" si="2">C16*0.1</f>
        <v>4599608.9000000004</v>
      </c>
      <c r="Q16" s="168">
        <f t="shared" ref="Q16" si="3">C16*0.1</f>
        <v>4599608.9000000004</v>
      </c>
      <c r="R16" s="168">
        <f t="shared" ref="R16" si="4">C16*0.1</f>
        <v>4599608.9000000004</v>
      </c>
      <c r="S16" s="168">
        <f t="shared" ref="S16" si="5">SUM(P16:R16)</f>
        <v>13798826.700000001</v>
      </c>
      <c r="T16" s="147">
        <f>D16+E16+F16+H16+I16+J16+L16+M16+N16+P16+Q16</f>
        <v>41396480.099999994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33979814</v>
      </c>
      <c r="D18" s="167">
        <f>C18*0.06</f>
        <v>2038788.8399999999</v>
      </c>
      <c r="E18" s="167">
        <f>C18*0.06</f>
        <v>2038788.8399999999</v>
      </c>
      <c r="F18" s="167">
        <f>C18*0.06</f>
        <v>2038788.8399999999</v>
      </c>
      <c r="G18" s="167">
        <f>SUM(D18:F18)</f>
        <v>6116366.5199999996</v>
      </c>
      <c r="H18" s="167">
        <f>C18*0.07</f>
        <v>2378586.9800000004</v>
      </c>
      <c r="I18" s="167">
        <f>C18*0.09</f>
        <v>3058183.26</v>
      </c>
      <c r="J18" s="167">
        <f>C18*0.09</f>
        <v>3058183.26</v>
      </c>
      <c r="K18" s="167">
        <f t="shared" ref="K18:K81" si="7">SUM(H18:J18)</f>
        <v>8494953.5</v>
      </c>
      <c r="L18" s="167">
        <f>C18*0.09</f>
        <v>3058183.26</v>
      </c>
      <c r="M18" s="167">
        <f>C18*0.09</f>
        <v>3058183.26</v>
      </c>
      <c r="N18" s="167">
        <f>C18*0.09</f>
        <v>3058183.26</v>
      </c>
      <c r="O18" s="167">
        <f t="shared" ref="O18:O81" si="8">SUM(L18:N18)</f>
        <v>9174549.7799999993</v>
      </c>
      <c r="P18" s="167">
        <f t="shared" ref="P18:P81" si="9">C18*0.1</f>
        <v>3397981.4000000004</v>
      </c>
      <c r="Q18" s="167">
        <f t="shared" ref="Q18:Q81" si="10">C18*0.1</f>
        <v>3397981.4000000004</v>
      </c>
      <c r="R18" s="167">
        <f t="shared" ref="R18:R81" si="11">C18*0.1</f>
        <v>3397981.4000000004</v>
      </c>
      <c r="S18" s="167">
        <f t="shared" ref="S18:S81" si="12">SUM(P18:R18)</f>
        <v>10193944.200000001</v>
      </c>
      <c r="T18" s="147">
        <f t="shared" si="6"/>
        <v>30581832.599999994</v>
      </c>
    </row>
    <row r="19" spans="1:30" ht="33" customHeight="1" x14ac:dyDescent="0.25">
      <c r="A19" s="41" t="s">
        <v>13</v>
      </c>
      <c r="B19" s="119" t="s">
        <v>120</v>
      </c>
      <c r="C19" s="212">
        <v>2158222</v>
      </c>
      <c r="D19" s="212">
        <f t="shared" ref="D19:D82" si="13">C19*0.06</f>
        <v>129493.31999999999</v>
      </c>
      <c r="E19" s="212">
        <f t="shared" ref="E19:E82" si="14">C19*0.06</f>
        <v>129493.31999999999</v>
      </c>
      <c r="F19" s="212">
        <f t="shared" ref="F19:F82" si="15">C19*0.06</f>
        <v>129493.31999999999</v>
      </c>
      <c r="G19" s="212">
        <f t="shared" ref="G19:G82" si="16">SUM(D19:F19)</f>
        <v>388479.95999999996</v>
      </c>
      <c r="H19" s="212">
        <f t="shared" ref="H19:H82" si="17">C19*0.07</f>
        <v>151075.54</v>
      </c>
      <c r="I19" s="212">
        <f t="shared" ref="I19:I82" si="18">C19*0.09</f>
        <v>194239.97999999998</v>
      </c>
      <c r="J19" s="212">
        <f t="shared" ref="J19:J82" si="19">C19*0.09</f>
        <v>194239.97999999998</v>
      </c>
      <c r="K19" s="212">
        <f t="shared" si="7"/>
        <v>539555.5</v>
      </c>
      <c r="L19" s="212">
        <f t="shared" ref="L19:L82" si="20">C19*0.09</f>
        <v>194239.97999999998</v>
      </c>
      <c r="M19" s="212">
        <f t="shared" ref="M19:M82" si="21">C19*0.09</f>
        <v>194239.97999999998</v>
      </c>
      <c r="N19" s="212">
        <f t="shared" ref="N19:N82" si="22">C19*0.09</f>
        <v>194239.97999999998</v>
      </c>
      <c r="O19" s="212">
        <f t="shared" si="8"/>
        <v>582719.93999999994</v>
      </c>
      <c r="P19" s="212">
        <f t="shared" si="9"/>
        <v>215822.2</v>
      </c>
      <c r="Q19" s="212">
        <f t="shared" si="10"/>
        <v>215822.2</v>
      </c>
      <c r="R19" s="212">
        <f t="shared" si="11"/>
        <v>215822.2</v>
      </c>
      <c r="S19" s="212">
        <f t="shared" si="12"/>
        <v>647466.60000000009</v>
      </c>
      <c r="T19" s="147">
        <f t="shared" si="6"/>
        <v>1942399.7999999998</v>
      </c>
      <c r="V19" s="137">
        <v>2158222</v>
      </c>
    </row>
    <row r="20" spans="1:30" ht="33" customHeight="1" x14ac:dyDescent="0.25">
      <c r="A20" s="41" t="s">
        <v>42</v>
      </c>
      <c r="B20" s="119" t="s">
        <v>146</v>
      </c>
      <c r="C20" s="212">
        <v>31188422</v>
      </c>
      <c r="D20" s="212">
        <f t="shared" si="13"/>
        <v>1871305.3199999998</v>
      </c>
      <c r="E20" s="212">
        <f t="shared" si="14"/>
        <v>1871305.3199999998</v>
      </c>
      <c r="F20" s="212">
        <f t="shared" si="15"/>
        <v>1871305.3199999998</v>
      </c>
      <c r="G20" s="212">
        <f t="shared" si="16"/>
        <v>5613915.959999999</v>
      </c>
      <c r="H20" s="212">
        <f t="shared" si="17"/>
        <v>2183189.54</v>
      </c>
      <c r="I20" s="212">
        <f t="shared" si="18"/>
        <v>2806957.98</v>
      </c>
      <c r="J20" s="212">
        <f t="shared" si="19"/>
        <v>2806957.98</v>
      </c>
      <c r="K20" s="212">
        <f t="shared" si="7"/>
        <v>7797105.5</v>
      </c>
      <c r="L20" s="212">
        <f t="shared" si="20"/>
        <v>2806957.98</v>
      </c>
      <c r="M20" s="212">
        <f t="shared" si="21"/>
        <v>2806957.98</v>
      </c>
      <c r="N20" s="212">
        <f t="shared" si="22"/>
        <v>2806957.98</v>
      </c>
      <c r="O20" s="212">
        <f t="shared" si="8"/>
        <v>8420873.9399999995</v>
      </c>
      <c r="P20" s="212">
        <f t="shared" si="9"/>
        <v>3118842.2</v>
      </c>
      <c r="Q20" s="212">
        <f t="shared" si="10"/>
        <v>3118842.2</v>
      </c>
      <c r="R20" s="212">
        <f t="shared" si="11"/>
        <v>3118842.2</v>
      </c>
      <c r="S20" s="212">
        <f t="shared" si="12"/>
        <v>9356526.6000000015</v>
      </c>
      <c r="T20" s="147">
        <f t="shared" si="6"/>
        <v>28069579.799999997</v>
      </c>
      <c r="V20" s="137">
        <v>31188422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633170</v>
      </c>
      <c r="D26" s="212">
        <f t="shared" si="13"/>
        <v>37990.199999999997</v>
      </c>
      <c r="E26" s="212">
        <f t="shared" si="14"/>
        <v>37990.199999999997</v>
      </c>
      <c r="F26" s="212">
        <f t="shared" si="15"/>
        <v>37990.199999999997</v>
      </c>
      <c r="G26" s="212">
        <f t="shared" si="16"/>
        <v>113970.59999999999</v>
      </c>
      <c r="H26" s="212">
        <f t="shared" si="17"/>
        <v>44321.9</v>
      </c>
      <c r="I26" s="212">
        <f t="shared" si="18"/>
        <v>56985.299999999996</v>
      </c>
      <c r="J26" s="212">
        <f t="shared" si="19"/>
        <v>56985.299999999996</v>
      </c>
      <c r="K26" s="212">
        <f t="shared" si="7"/>
        <v>158292.5</v>
      </c>
      <c r="L26" s="212">
        <f t="shared" si="20"/>
        <v>56985.299999999996</v>
      </c>
      <c r="M26" s="212">
        <f t="shared" si="21"/>
        <v>56985.299999999996</v>
      </c>
      <c r="N26" s="212">
        <f t="shared" si="22"/>
        <v>56985.299999999996</v>
      </c>
      <c r="O26" s="212">
        <f t="shared" si="8"/>
        <v>170955.9</v>
      </c>
      <c r="P26" s="212">
        <f t="shared" si="9"/>
        <v>63317</v>
      </c>
      <c r="Q26" s="212">
        <f t="shared" si="10"/>
        <v>63317</v>
      </c>
      <c r="R26" s="212">
        <f t="shared" si="11"/>
        <v>63317</v>
      </c>
      <c r="S26" s="212">
        <f t="shared" si="12"/>
        <v>189951</v>
      </c>
      <c r="T26" s="147">
        <f t="shared" si="6"/>
        <v>569853</v>
      </c>
      <c r="V26" s="137">
        <v>633170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12016275</v>
      </c>
      <c r="D30" s="167">
        <f t="shared" si="13"/>
        <v>720976.5</v>
      </c>
      <c r="E30" s="167">
        <f t="shared" si="14"/>
        <v>720976.5</v>
      </c>
      <c r="F30" s="167">
        <f t="shared" si="15"/>
        <v>720976.5</v>
      </c>
      <c r="G30" s="167">
        <f t="shared" si="16"/>
        <v>2162929.5</v>
      </c>
      <c r="H30" s="167">
        <f t="shared" si="17"/>
        <v>841139.25000000012</v>
      </c>
      <c r="I30" s="167">
        <f t="shared" si="18"/>
        <v>1081464.75</v>
      </c>
      <c r="J30" s="167">
        <f t="shared" si="19"/>
        <v>1081464.75</v>
      </c>
      <c r="K30" s="167">
        <f t="shared" si="7"/>
        <v>3004068.75</v>
      </c>
      <c r="L30" s="167">
        <f t="shared" si="20"/>
        <v>1081464.75</v>
      </c>
      <c r="M30" s="167">
        <f t="shared" si="21"/>
        <v>1081464.75</v>
      </c>
      <c r="N30" s="167">
        <f t="shared" si="22"/>
        <v>1081464.75</v>
      </c>
      <c r="O30" s="167">
        <f t="shared" si="8"/>
        <v>3244394.25</v>
      </c>
      <c r="P30" s="167">
        <f t="shared" si="9"/>
        <v>1201627.5</v>
      </c>
      <c r="Q30" s="167">
        <f t="shared" si="10"/>
        <v>1201627.5</v>
      </c>
      <c r="R30" s="167">
        <f t="shared" si="11"/>
        <v>1201627.5</v>
      </c>
      <c r="S30" s="167">
        <f t="shared" si="12"/>
        <v>3604882.5</v>
      </c>
      <c r="T30" s="147">
        <f t="shared" si="6"/>
        <v>10814647.5</v>
      </c>
      <c r="V30" s="137">
        <v>12016274</v>
      </c>
    </row>
    <row r="31" spans="1:30" ht="33" customHeight="1" x14ac:dyDescent="0.25">
      <c r="A31" s="41">
        <v>45217</v>
      </c>
      <c r="B31" s="120" t="s">
        <v>50</v>
      </c>
      <c r="C31" s="212">
        <v>6500</v>
      </c>
      <c r="D31" s="212">
        <f t="shared" si="13"/>
        <v>390</v>
      </c>
      <c r="E31" s="212">
        <f t="shared" si="14"/>
        <v>390</v>
      </c>
      <c r="F31" s="212">
        <f t="shared" si="15"/>
        <v>390</v>
      </c>
      <c r="G31" s="212">
        <f t="shared" si="16"/>
        <v>1170</v>
      </c>
      <c r="H31" s="212">
        <f t="shared" si="17"/>
        <v>455.00000000000006</v>
      </c>
      <c r="I31" s="212">
        <f t="shared" si="18"/>
        <v>585</v>
      </c>
      <c r="J31" s="212">
        <f t="shared" si="19"/>
        <v>585</v>
      </c>
      <c r="K31" s="212">
        <f t="shared" si="7"/>
        <v>1625</v>
      </c>
      <c r="L31" s="212">
        <f t="shared" si="20"/>
        <v>585</v>
      </c>
      <c r="M31" s="212">
        <f t="shared" si="21"/>
        <v>585</v>
      </c>
      <c r="N31" s="212">
        <f t="shared" si="22"/>
        <v>585</v>
      </c>
      <c r="O31" s="212">
        <f t="shared" si="8"/>
        <v>1755</v>
      </c>
      <c r="P31" s="212">
        <f t="shared" si="9"/>
        <v>650</v>
      </c>
      <c r="Q31" s="212">
        <f t="shared" si="10"/>
        <v>650</v>
      </c>
      <c r="R31" s="212">
        <f t="shared" si="11"/>
        <v>650</v>
      </c>
      <c r="S31" s="212">
        <f t="shared" si="12"/>
        <v>1950</v>
      </c>
      <c r="T31" s="147">
        <f t="shared" si="6"/>
        <v>5850</v>
      </c>
      <c r="V31" s="137">
        <v>6500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4500</v>
      </c>
      <c r="D32" s="212">
        <f t="shared" si="13"/>
        <v>270</v>
      </c>
      <c r="E32" s="212">
        <f t="shared" si="14"/>
        <v>270</v>
      </c>
      <c r="F32" s="212">
        <f t="shared" si="15"/>
        <v>270</v>
      </c>
      <c r="G32" s="212">
        <f t="shared" si="16"/>
        <v>810</v>
      </c>
      <c r="H32" s="212">
        <f t="shared" si="17"/>
        <v>315.00000000000006</v>
      </c>
      <c r="I32" s="212">
        <f t="shared" si="18"/>
        <v>405</v>
      </c>
      <c r="J32" s="212">
        <f t="shared" si="19"/>
        <v>405</v>
      </c>
      <c r="K32" s="212">
        <f t="shared" si="7"/>
        <v>1125</v>
      </c>
      <c r="L32" s="212">
        <f t="shared" si="20"/>
        <v>405</v>
      </c>
      <c r="M32" s="212">
        <f t="shared" si="21"/>
        <v>405</v>
      </c>
      <c r="N32" s="212">
        <f t="shared" si="22"/>
        <v>405</v>
      </c>
      <c r="O32" s="212">
        <f t="shared" si="8"/>
        <v>1215</v>
      </c>
      <c r="P32" s="212">
        <f t="shared" si="9"/>
        <v>450</v>
      </c>
      <c r="Q32" s="212">
        <f t="shared" si="10"/>
        <v>450</v>
      </c>
      <c r="R32" s="212">
        <f t="shared" si="11"/>
        <v>450</v>
      </c>
      <c r="S32" s="212">
        <f t="shared" si="12"/>
        <v>1350</v>
      </c>
      <c r="T32" s="147">
        <f t="shared" si="6"/>
        <v>4050</v>
      </c>
      <c r="U32" s="139"/>
      <c r="V32" s="137">
        <v>4500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1011296</v>
      </c>
      <c r="D33" s="212">
        <f t="shared" si="13"/>
        <v>60677.759999999995</v>
      </c>
      <c r="E33" s="212">
        <f t="shared" si="14"/>
        <v>60677.759999999995</v>
      </c>
      <c r="F33" s="212">
        <f t="shared" si="15"/>
        <v>60677.759999999995</v>
      </c>
      <c r="G33" s="212">
        <f t="shared" si="16"/>
        <v>182033.27999999997</v>
      </c>
      <c r="H33" s="212">
        <f t="shared" si="17"/>
        <v>70790.720000000001</v>
      </c>
      <c r="I33" s="212">
        <f t="shared" si="18"/>
        <v>91016.639999999999</v>
      </c>
      <c r="J33" s="212">
        <f t="shared" si="19"/>
        <v>91016.639999999999</v>
      </c>
      <c r="K33" s="212">
        <f t="shared" si="7"/>
        <v>252824</v>
      </c>
      <c r="L33" s="212">
        <f t="shared" si="20"/>
        <v>91016.639999999999</v>
      </c>
      <c r="M33" s="212">
        <f t="shared" si="21"/>
        <v>91016.639999999999</v>
      </c>
      <c r="N33" s="212">
        <f t="shared" si="22"/>
        <v>91016.639999999999</v>
      </c>
      <c r="O33" s="212">
        <f t="shared" si="8"/>
        <v>273049.92</v>
      </c>
      <c r="P33" s="212">
        <f t="shared" si="9"/>
        <v>101129.60000000001</v>
      </c>
      <c r="Q33" s="212">
        <f t="shared" si="10"/>
        <v>101129.60000000001</v>
      </c>
      <c r="R33" s="212">
        <f t="shared" si="11"/>
        <v>101129.60000000001</v>
      </c>
      <c r="S33" s="212">
        <f t="shared" si="12"/>
        <v>303388.80000000005</v>
      </c>
      <c r="T33" s="147">
        <f t="shared" si="6"/>
        <v>910166.39999999991</v>
      </c>
      <c r="U33" s="139"/>
      <c r="V33" s="137">
        <v>1011296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984000</v>
      </c>
      <c r="D34" s="212">
        <f t="shared" si="13"/>
        <v>59040</v>
      </c>
      <c r="E34" s="212">
        <f t="shared" si="14"/>
        <v>59040</v>
      </c>
      <c r="F34" s="212">
        <f t="shared" si="15"/>
        <v>59040</v>
      </c>
      <c r="G34" s="212">
        <f t="shared" si="16"/>
        <v>177120</v>
      </c>
      <c r="H34" s="212">
        <f t="shared" si="17"/>
        <v>68880</v>
      </c>
      <c r="I34" s="212">
        <f t="shared" si="18"/>
        <v>88560</v>
      </c>
      <c r="J34" s="212">
        <f t="shared" si="19"/>
        <v>88560</v>
      </c>
      <c r="K34" s="212">
        <f t="shared" si="7"/>
        <v>246000</v>
      </c>
      <c r="L34" s="212">
        <f t="shared" si="20"/>
        <v>88560</v>
      </c>
      <c r="M34" s="212">
        <f t="shared" si="21"/>
        <v>88560</v>
      </c>
      <c r="N34" s="212">
        <f t="shared" si="22"/>
        <v>88560</v>
      </c>
      <c r="O34" s="212">
        <f t="shared" si="8"/>
        <v>265680</v>
      </c>
      <c r="P34" s="212">
        <f t="shared" si="9"/>
        <v>98400</v>
      </c>
      <c r="Q34" s="212">
        <f t="shared" si="10"/>
        <v>98400</v>
      </c>
      <c r="R34" s="212">
        <f t="shared" si="11"/>
        <v>98400</v>
      </c>
      <c r="S34" s="212">
        <f t="shared" si="12"/>
        <v>295200</v>
      </c>
      <c r="T34" s="147">
        <f t="shared" si="6"/>
        <v>885600</v>
      </c>
      <c r="V34" s="137">
        <v>984000</v>
      </c>
    </row>
    <row r="35" spans="1:30" ht="33" customHeight="1" x14ac:dyDescent="0.25">
      <c r="A35" s="41" t="s">
        <v>286</v>
      </c>
      <c r="B35" s="120" t="s">
        <v>287</v>
      </c>
      <c r="C35" s="212">
        <v>415890</v>
      </c>
      <c r="D35" s="212">
        <f t="shared" si="13"/>
        <v>24953.399999999998</v>
      </c>
      <c r="E35" s="212">
        <f t="shared" si="14"/>
        <v>24953.399999999998</v>
      </c>
      <c r="F35" s="212">
        <f t="shared" si="15"/>
        <v>24953.399999999998</v>
      </c>
      <c r="G35" s="212">
        <f t="shared" si="16"/>
        <v>74860.2</v>
      </c>
      <c r="H35" s="212">
        <f t="shared" si="17"/>
        <v>29112.300000000003</v>
      </c>
      <c r="I35" s="212">
        <f t="shared" si="18"/>
        <v>37430.1</v>
      </c>
      <c r="J35" s="212">
        <f t="shared" si="19"/>
        <v>37430.1</v>
      </c>
      <c r="K35" s="212">
        <f t="shared" si="7"/>
        <v>103972.5</v>
      </c>
      <c r="L35" s="212">
        <f t="shared" si="20"/>
        <v>37430.1</v>
      </c>
      <c r="M35" s="212">
        <f t="shared" si="21"/>
        <v>37430.1</v>
      </c>
      <c r="N35" s="212">
        <f t="shared" si="22"/>
        <v>37430.1</v>
      </c>
      <c r="O35" s="212">
        <f t="shared" si="8"/>
        <v>112290.29999999999</v>
      </c>
      <c r="P35" s="212">
        <f t="shared" si="9"/>
        <v>41589</v>
      </c>
      <c r="Q35" s="212">
        <f t="shared" si="10"/>
        <v>41589</v>
      </c>
      <c r="R35" s="212">
        <f t="shared" si="11"/>
        <v>41589</v>
      </c>
      <c r="S35" s="212">
        <f t="shared" si="12"/>
        <v>124767</v>
      </c>
      <c r="T35" s="147"/>
      <c r="V35" s="137">
        <v>415890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1767946</v>
      </c>
      <c r="D36" s="212">
        <f t="shared" si="13"/>
        <v>106076.76</v>
      </c>
      <c r="E36" s="212">
        <f t="shared" si="14"/>
        <v>106076.76</v>
      </c>
      <c r="F36" s="212">
        <f t="shared" si="15"/>
        <v>106076.76</v>
      </c>
      <c r="G36" s="212">
        <f t="shared" si="16"/>
        <v>318230.27999999997</v>
      </c>
      <c r="H36" s="212">
        <f t="shared" si="17"/>
        <v>123756.22000000002</v>
      </c>
      <c r="I36" s="212">
        <f t="shared" si="18"/>
        <v>159115.13999999998</v>
      </c>
      <c r="J36" s="212">
        <f t="shared" si="19"/>
        <v>159115.13999999998</v>
      </c>
      <c r="K36" s="212">
        <f t="shared" si="7"/>
        <v>441986.5</v>
      </c>
      <c r="L36" s="212">
        <f t="shared" si="20"/>
        <v>159115.13999999998</v>
      </c>
      <c r="M36" s="212">
        <f t="shared" si="21"/>
        <v>159115.13999999998</v>
      </c>
      <c r="N36" s="212">
        <f t="shared" si="22"/>
        <v>159115.13999999998</v>
      </c>
      <c r="O36" s="212">
        <f t="shared" si="8"/>
        <v>477345.41999999993</v>
      </c>
      <c r="P36" s="212">
        <f t="shared" si="9"/>
        <v>176794.6</v>
      </c>
      <c r="Q36" s="212">
        <f t="shared" si="10"/>
        <v>176794.6</v>
      </c>
      <c r="R36" s="212">
        <f t="shared" si="11"/>
        <v>176794.6</v>
      </c>
      <c r="S36" s="212">
        <f t="shared" si="12"/>
        <v>530383.80000000005</v>
      </c>
      <c r="T36" s="147">
        <f t="shared" si="6"/>
        <v>1591151.4000000001</v>
      </c>
      <c r="U36" s="139"/>
      <c r="V36" s="137">
        <v>1767946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6739180</v>
      </c>
      <c r="D37" s="169">
        <f t="shared" si="13"/>
        <v>404350.8</v>
      </c>
      <c r="E37" s="169">
        <f t="shared" si="14"/>
        <v>404350.8</v>
      </c>
      <c r="F37" s="169">
        <f t="shared" si="15"/>
        <v>404350.8</v>
      </c>
      <c r="G37" s="169">
        <f t="shared" si="16"/>
        <v>1213052.3999999999</v>
      </c>
      <c r="H37" s="169">
        <f t="shared" si="17"/>
        <v>471742.60000000003</v>
      </c>
      <c r="I37" s="169">
        <f t="shared" si="18"/>
        <v>606526.19999999995</v>
      </c>
      <c r="J37" s="169">
        <f t="shared" si="19"/>
        <v>606526.19999999995</v>
      </c>
      <c r="K37" s="169">
        <f t="shared" si="7"/>
        <v>1684795</v>
      </c>
      <c r="L37" s="169">
        <f t="shared" si="20"/>
        <v>606526.19999999995</v>
      </c>
      <c r="M37" s="169">
        <f t="shared" si="21"/>
        <v>606526.19999999995</v>
      </c>
      <c r="N37" s="169">
        <f t="shared" si="22"/>
        <v>606526.19999999995</v>
      </c>
      <c r="O37" s="169">
        <f t="shared" si="8"/>
        <v>1819578.5999999999</v>
      </c>
      <c r="P37" s="169">
        <f t="shared" si="9"/>
        <v>673918</v>
      </c>
      <c r="Q37" s="169">
        <f t="shared" si="10"/>
        <v>673918</v>
      </c>
      <c r="R37" s="169">
        <f t="shared" si="11"/>
        <v>673918</v>
      </c>
      <c r="S37" s="169">
        <f t="shared" si="12"/>
        <v>2021754</v>
      </c>
      <c r="T37" s="147">
        <f t="shared" si="6"/>
        <v>6065262.0000000009</v>
      </c>
      <c r="V37" s="137">
        <v>6739180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2720</v>
      </c>
      <c r="D38" s="212">
        <f t="shared" si="13"/>
        <v>163.19999999999999</v>
      </c>
      <c r="E38" s="212">
        <f t="shared" si="14"/>
        <v>163.19999999999999</v>
      </c>
      <c r="F38" s="212">
        <f t="shared" si="15"/>
        <v>163.19999999999999</v>
      </c>
      <c r="G38" s="212">
        <f t="shared" si="16"/>
        <v>489.59999999999997</v>
      </c>
      <c r="H38" s="212">
        <f t="shared" si="17"/>
        <v>190.4</v>
      </c>
      <c r="I38" s="212">
        <f t="shared" si="18"/>
        <v>244.79999999999998</v>
      </c>
      <c r="J38" s="212">
        <f t="shared" si="19"/>
        <v>244.79999999999998</v>
      </c>
      <c r="K38" s="212">
        <f t="shared" si="7"/>
        <v>680</v>
      </c>
      <c r="L38" s="212">
        <f t="shared" si="20"/>
        <v>244.79999999999998</v>
      </c>
      <c r="M38" s="212">
        <f t="shared" si="21"/>
        <v>244.79999999999998</v>
      </c>
      <c r="N38" s="212">
        <f t="shared" si="22"/>
        <v>244.79999999999998</v>
      </c>
      <c r="O38" s="212">
        <f t="shared" si="8"/>
        <v>734.4</v>
      </c>
      <c r="P38" s="212">
        <f t="shared" si="9"/>
        <v>272</v>
      </c>
      <c r="Q38" s="212">
        <f t="shared" si="10"/>
        <v>272</v>
      </c>
      <c r="R38" s="212">
        <f t="shared" si="11"/>
        <v>272</v>
      </c>
      <c r="S38" s="212">
        <f t="shared" si="12"/>
        <v>816</v>
      </c>
      <c r="T38" s="147">
        <f t="shared" si="6"/>
        <v>2448</v>
      </c>
      <c r="U38" s="139"/>
      <c r="V38" s="137">
        <v>2720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1380551</v>
      </c>
      <c r="D39" s="212">
        <f t="shared" si="13"/>
        <v>82833.06</v>
      </c>
      <c r="E39" s="212">
        <f t="shared" si="14"/>
        <v>82833.06</v>
      </c>
      <c r="F39" s="212">
        <f t="shared" si="15"/>
        <v>82833.06</v>
      </c>
      <c r="G39" s="212">
        <f t="shared" si="16"/>
        <v>248499.18</v>
      </c>
      <c r="H39" s="212">
        <f t="shared" si="17"/>
        <v>96638.57</v>
      </c>
      <c r="I39" s="212">
        <f t="shared" si="18"/>
        <v>124249.59</v>
      </c>
      <c r="J39" s="212">
        <f t="shared" si="19"/>
        <v>124249.59</v>
      </c>
      <c r="K39" s="212">
        <f t="shared" si="7"/>
        <v>345137.75</v>
      </c>
      <c r="L39" s="212">
        <f t="shared" si="20"/>
        <v>124249.59</v>
      </c>
      <c r="M39" s="212">
        <f t="shared" si="21"/>
        <v>124249.59</v>
      </c>
      <c r="N39" s="212">
        <f t="shared" si="22"/>
        <v>124249.59</v>
      </c>
      <c r="O39" s="212">
        <f t="shared" si="8"/>
        <v>372748.77</v>
      </c>
      <c r="P39" s="212">
        <f t="shared" si="9"/>
        <v>138055.1</v>
      </c>
      <c r="Q39" s="212">
        <f t="shared" si="10"/>
        <v>138055.1</v>
      </c>
      <c r="R39" s="212">
        <f t="shared" si="11"/>
        <v>138055.1</v>
      </c>
      <c r="S39" s="212">
        <f t="shared" si="12"/>
        <v>414165.30000000005</v>
      </c>
      <c r="T39" s="147">
        <f t="shared" si="6"/>
        <v>1242495.8999999999</v>
      </c>
      <c r="U39" s="139"/>
      <c r="V39" s="137">
        <v>1380551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5355909</v>
      </c>
      <c r="D40" s="212">
        <f t="shared" si="13"/>
        <v>321354.53999999998</v>
      </c>
      <c r="E40" s="212">
        <f t="shared" si="14"/>
        <v>321354.53999999998</v>
      </c>
      <c r="F40" s="212">
        <f t="shared" si="15"/>
        <v>321354.53999999998</v>
      </c>
      <c r="G40" s="212">
        <f t="shared" si="16"/>
        <v>964063.61999999988</v>
      </c>
      <c r="H40" s="212">
        <f t="shared" si="17"/>
        <v>374913.63000000006</v>
      </c>
      <c r="I40" s="212">
        <f t="shared" si="18"/>
        <v>482031.81</v>
      </c>
      <c r="J40" s="212">
        <f t="shared" si="19"/>
        <v>482031.81</v>
      </c>
      <c r="K40" s="212">
        <f t="shared" si="7"/>
        <v>1338977.25</v>
      </c>
      <c r="L40" s="212">
        <f t="shared" si="20"/>
        <v>482031.81</v>
      </c>
      <c r="M40" s="212">
        <f t="shared" si="21"/>
        <v>482031.81</v>
      </c>
      <c r="N40" s="212">
        <f t="shared" si="22"/>
        <v>482031.81</v>
      </c>
      <c r="O40" s="212">
        <f t="shared" si="8"/>
        <v>1446095.43</v>
      </c>
      <c r="P40" s="212">
        <f t="shared" si="9"/>
        <v>535590.9</v>
      </c>
      <c r="Q40" s="212">
        <f t="shared" si="10"/>
        <v>535590.9</v>
      </c>
      <c r="R40" s="212">
        <f t="shared" si="11"/>
        <v>535590.9</v>
      </c>
      <c r="S40" s="212">
        <f t="shared" si="12"/>
        <v>1606772.7000000002</v>
      </c>
      <c r="T40" s="147">
        <f t="shared" si="6"/>
        <v>4820318.1000000006</v>
      </c>
      <c r="V40" s="137">
        <v>5355909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1086963</v>
      </c>
      <c r="D42" s="169">
        <f t="shared" si="13"/>
        <v>65217.78</v>
      </c>
      <c r="E42" s="169">
        <f t="shared" si="14"/>
        <v>65217.78</v>
      </c>
      <c r="F42" s="169">
        <f t="shared" si="15"/>
        <v>65217.78</v>
      </c>
      <c r="G42" s="169">
        <f t="shared" si="16"/>
        <v>195653.34</v>
      </c>
      <c r="H42" s="169">
        <f t="shared" si="17"/>
        <v>76087.41</v>
      </c>
      <c r="I42" s="169">
        <f t="shared" si="18"/>
        <v>97826.67</v>
      </c>
      <c r="J42" s="169">
        <f t="shared" si="19"/>
        <v>97826.67</v>
      </c>
      <c r="K42" s="169">
        <f t="shared" si="7"/>
        <v>271740.75</v>
      </c>
      <c r="L42" s="169">
        <f t="shared" si="20"/>
        <v>97826.67</v>
      </c>
      <c r="M42" s="169">
        <f t="shared" si="21"/>
        <v>97826.67</v>
      </c>
      <c r="N42" s="169">
        <f t="shared" si="22"/>
        <v>97826.67</v>
      </c>
      <c r="O42" s="169">
        <f t="shared" si="8"/>
        <v>293480.01</v>
      </c>
      <c r="P42" s="169">
        <f t="shared" si="9"/>
        <v>108696.3</v>
      </c>
      <c r="Q42" s="169">
        <f t="shared" si="10"/>
        <v>108696.3</v>
      </c>
      <c r="R42" s="169">
        <f t="shared" si="11"/>
        <v>108696.3</v>
      </c>
      <c r="S42" s="169">
        <f t="shared" si="12"/>
        <v>326088.90000000002</v>
      </c>
      <c r="T42" s="147">
        <f t="shared" si="6"/>
        <v>978266.70000000019</v>
      </c>
      <c r="V42" s="137">
        <v>1086963</v>
      </c>
    </row>
    <row r="43" spans="1:30" ht="33" customHeight="1" x14ac:dyDescent="0.25">
      <c r="A43" s="54" t="s">
        <v>62</v>
      </c>
      <c r="B43" s="119" t="s">
        <v>63</v>
      </c>
      <c r="C43" s="212">
        <v>0</v>
      </c>
      <c r="D43" s="212">
        <f t="shared" si="13"/>
        <v>0</v>
      </c>
      <c r="E43" s="212">
        <f t="shared" si="14"/>
        <v>0</v>
      </c>
      <c r="F43" s="212">
        <f t="shared" si="15"/>
        <v>0</v>
      </c>
      <c r="G43" s="212">
        <f t="shared" si="16"/>
        <v>0</v>
      </c>
      <c r="H43" s="212">
        <f t="shared" si="17"/>
        <v>0</v>
      </c>
      <c r="I43" s="212">
        <f t="shared" si="18"/>
        <v>0</v>
      </c>
      <c r="J43" s="212">
        <f t="shared" si="19"/>
        <v>0</v>
      </c>
      <c r="K43" s="212">
        <f t="shared" si="7"/>
        <v>0</v>
      </c>
      <c r="L43" s="212">
        <f t="shared" si="20"/>
        <v>0</v>
      </c>
      <c r="M43" s="212">
        <f t="shared" si="21"/>
        <v>0</v>
      </c>
      <c r="N43" s="212">
        <f t="shared" si="22"/>
        <v>0</v>
      </c>
      <c r="O43" s="212">
        <f t="shared" si="8"/>
        <v>0</v>
      </c>
      <c r="P43" s="212">
        <f t="shared" si="9"/>
        <v>0</v>
      </c>
      <c r="Q43" s="212">
        <f t="shared" si="10"/>
        <v>0</v>
      </c>
      <c r="R43" s="212">
        <f t="shared" si="11"/>
        <v>0</v>
      </c>
      <c r="S43" s="212">
        <f t="shared" si="12"/>
        <v>0</v>
      </c>
      <c r="T43" s="147">
        <f t="shared" si="6"/>
        <v>0</v>
      </c>
      <c r="V43" s="137">
        <v>0</v>
      </c>
    </row>
    <row r="44" spans="1:30" ht="33" customHeight="1" x14ac:dyDescent="0.25">
      <c r="A44" s="41">
        <v>45921</v>
      </c>
      <c r="B44" s="119" t="s">
        <v>64</v>
      </c>
      <c r="C44" s="212">
        <v>893988</v>
      </c>
      <c r="D44" s="212">
        <f t="shared" si="13"/>
        <v>53639.28</v>
      </c>
      <c r="E44" s="212">
        <f t="shared" si="14"/>
        <v>53639.28</v>
      </c>
      <c r="F44" s="212">
        <f t="shared" si="15"/>
        <v>53639.28</v>
      </c>
      <c r="G44" s="212">
        <f t="shared" si="16"/>
        <v>160917.84</v>
      </c>
      <c r="H44" s="212">
        <f t="shared" si="17"/>
        <v>62579.16</v>
      </c>
      <c r="I44" s="212">
        <f t="shared" si="18"/>
        <v>80458.92</v>
      </c>
      <c r="J44" s="212">
        <f t="shared" si="19"/>
        <v>80458.92</v>
      </c>
      <c r="K44" s="212">
        <f t="shared" si="7"/>
        <v>223497</v>
      </c>
      <c r="L44" s="212">
        <f t="shared" si="20"/>
        <v>80458.92</v>
      </c>
      <c r="M44" s="212">
        <f t="shared" si="21"/>
        <v>80458.92</v>
      </c>
      <c r="N44" s="212">
        <f t="shared" si="22"/>
        <v>80458.92</v>
      </c>
      <c r="O44" s="212">
        <f t="shared" si="8"/>
        <v>241376.76</v>
      </c>
      <c r="P44" s="212">
        <f t="shared" si="9"/>
        <v>89398.8</v>
      </c>
      <c r="Q44" s="212">
        <f t="shared" si="10"/>
        <v>89398.8</v>
      </c>
      <c r="R44" s="212">
        <f t="shared" si="11"/>
        <v>89398.8</v>
      </c>
      <c r="S44" s="212">
        <f t="shared" si="12"/>
        <v>268196.40000000002</v>
      </c>
      <c r="T44" s="147">
        <f t="shared" si="6"/>
        <v>804589.20000000007</v>
      </c>
      <c r="V44" s="137">
        <v>893988</v>
      </c>
    </row>
    <row r="45" spans="1:30" ht="33" customHeight="1" x14ac:dyDescent="0.25">
      <c r="A45" s="41">
        <v>45994</v>
      </c>
      <c r="B45" s="119" t="s">
        <v>65</v>
      </c>
      <c r="C45" s="212">
        <v>192975</v>
      </c>
      <c r="D45" s="212">
        <f t="shared" si="13"/>
        <v>11578.5</v>
      </c>
      <c r="E45" s="212">
        <f t="shared" si="14"/>
        <v>11578.5</v>
      </c>
      <c r="F45" s="212">
        <f t="shared" si="15"/>
        <v>11578.5</v>
      </c>
      <c r="G45" s="212">
        <f t="shared" si="16"/>
        <v>34735.5</v>
      </c>
      <c r="H45" s="212">
        <f t="shared" si="17"/>
        <v>13508.250000000002</v>
      </c>
      <c r="I45" s="212">
        <f t="shared" si="18"/>
        <v>17367.75</v>
      </c>
      <c r="J45" s="212">
        <f t="shared" si="19"/>
        <v>17367.75</v>
      </c>
      <c r="K45" s="212">
        <f t="shared" si="7"/>
        <v>48243.75</v>
      </c>
      <c r="L45" s="212">
        <f t="shared" si="20"/>
        <v>17367.75</v>
      </c>
      <c r="M45" s="212">
        <f t="shared" si="21"/>
        <v>17367.75</v>
      </c>
      <c r="N45" s="212">
        <f t="shared" si="22"/>
        <v>17367.75</v>
      </c>
      <c r="O45" s="212">
        <f t="shared" si="8"/>
        <v>52103.25</v>
      </c>
      <c r="P45" s="212">
        <f t="shared" si="9"/>
        <v>19297.5</v>
      </c>
      <c r="Q45" s="212">
        <f t="shared" si="10"/>
        <v>19297.5</v>
      </c>
      <c r="R45" s="212">
        <f t="shared" si="11"/>
        <v>19297.5</v>
      </c>
      <c r="S45" s="212">
        <f t="shared" si="12"/>
        <v>57892.5</v>
      </c>
      <c r="T45" s="147">
        <f t="shared" si="6"/>
        <v>173677.5</v>
      </c>
      <c r="V45" s="137">
        <v>192975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39996089</v>
      </c>
      <c r="D47" s="168">
        <f t="shared" si="13"/>
        <v>2399765.34</v>
      </c>
      <c r="E47" s="168">
        <f t="shared" si="14"/>
        <v>2399765.34</v>
      </c>
      <c r="F47" s="168">
        <f t="shared" si="15"/>
        <v>2399765.34</v>
      </c>
      <c r="G47" s="168">
        <f t="shared" si="16"/>
        <v>7199296.0199999996</v>
      </c>
      <c r="H47" s="168">
        <f t="shared" si="17"/>
        <v>2799726.2300000004</v>
      </c>
      <c r="I47" s="168">
        <f t="shared" si="18"/>
        <v>3599648.01</v>
      </c>
      <c r="J47" s="168">
        <f t="shared" si="19"/>
        <v>3599648.01</v>
      </c>
      <c r="K47" s="168">
        <f t="shared" si="7"/>
        <v>9999022.25</v>
      </c>
      <c r="L47" s="168">
        <f t="shared" si="20"/>
        <v>3599648.01</v>
      </c>
      <c r="M47" s="168">
        <f t="shared" si="21"/>
        <v>3599648.01</v>
      </c>
      <c r="N47" s="168">
        <f t="shared" si="22"/>
        <v>3599648.01</v>
      </c>
      <c r="O47" s="168">
        <f t="shared" si="8"/>
        <v>10798944.029999999</v>
      </c>
      <c r="P47" s="168">
        <f t="shared" si="9"/>
        <v>3999608.9000000004</v>
      </c>
      <c r="Q47" s="168">
        <f t="shared" si="10"/>
        <v>3999608.9000000004</v>
      </c>
      <c r="R47" s="168">
        <f t="shared" si="11"/>
        <v>3999608.9000000004</v>
      </c>
      <c r="S47" s="168">
        <f t="shared" si="12"/>
        <v>11998826.700000001</v>
      </c>
      <c r="T47" s="147">
        <f t="shared" si="6"/>
        <v>35996480.099999994</v>
      </c>
      <c r="V47" s="137">
        <v>39996088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13468901</v>
      </c>
      <c r="D49" s="167">
        <f t="shared" si="13"/>
        <v>808134.05999999994</v>
      </c>
      <c r="E49" s="167">
        <f t="shared" si="14"/>
        <v>808134.05999999994</v>
      </c>
      <c r="F49" s="167">
        <f t="shared" si="15"/>
        <v>808134.05999999994</v>
      </c>
      <c r="G49" s="167">
        <f t="shared" si="16"/>
        <v>2424402.1799999997</v>
      </c>
      <c r="H49" s="167">
        <f t="shared" si="17"/>
        <v>942823.07000000007</v>
      </c>
      <c r="I49" s="167">
        <f t="shared" si="18"/>
        <v>1212201.0899999999</v>
      </c>
      <c r="J49" s="167">
        <f t="shared" si="19"/>
        <v>1212201.0899999999</v>
      </c>
      <c r="K49" s="167">
        <f t="shared" si="7"/>
        <v>3367225.25</v>
      </c>
      <c r="L49" s="167">
        <f t="shared" si="20"/>
        <v>1212201.0899999999</v>
      </c>
      <c r="M49" s="167">
        <f t="shared" si="21"/>
        <v>1212201.0899999999</v>
      </c>
      <c r="N49" s="167">
        <f t="shared" si="22"/>
        <v>1212201.0899999999</v>
      </c>
      <c r="O49" s="167">
        <f t="shared" si="8"/>
        <v>3636603.2699999996</v>
      </c>
      <c r="P49" s="167">
        <f t="shared" si="9"/>
        <v>1346890.1</v>
      </c>
      <c r="Q49" s="167">
        <f t="shared" si="10"/>
        <v>1346890.1</v>
      </c>
      <c r="R49" s="167">
        <f t="shared" si="11"/>
        <v>1346890.1</v>
      </c>
      <c r="S49" s="167">
        <f t="shared" si="12"/>
        <v>4040670.3000000003</v>
      </c>
      <c r="T49" s="147">
        <f t="shared" si="6"/>
        <v>12122010.899999999</v>
      </c>
      <c r="V49" s="137">
        <v>13468901</v>
      </c>
    </row>
    <row r="50" spans="1:30" ht="33" customHeight="1" x14ac:dyDescent="0.25">
      <c r="A50" s="55" t="s">
        <v>130</v>
      </c>
      <c r="B50" s="120" t="s">
        <v>124</v>
      </c>
      <c r="C50" s="212">
        <v>8469439</v>
      </c>
      <c r="D50" s="212">
        <f t="shared" si="13"/>
        <v>508166.33999999997</v>
      </c>
      <c r="E50" s="212">
        <f t="shared" si="14"/>
        <v>508166.33999999997</v>
      </c>
      <c r="F50" s="212">
        <f t="shared" si="15"/>
        <v>508166.33999999997</v>
      </c>
      <c r="G50" s="212">
        <f t="shared" si="16"/>
        <v>1524499.02</v>
      </c>
      <c r="H50" s="212">
        <f t="shared" si="17"/>
        <v>592860.7300000001</v>
      </c>
      <c r="I50" s="212">
        <f t="shared" si="18"/>
        <v>762249.51</v>
      </c>
      <c r="J50" s="212">
        <f t="shared" si="19"/>
        <v>762249.51</v>
      </c>
      <c r="K50" s="212">
        <f t="shared" si="7"/>
        <v>2117359.75</v>
      </c>
      <c r="L50" s="212">
        <f t="shared" si="20"/>
        <v>762249.51</v>
      </c>
      <c r="M50" s="212">
        <f t="shared" si="21"/>
        <v>762249.51</v>
      </c>
      <c r="N50" s="212">
        <f t="shared" si="22"/>
        <v>762249.51</v>
      </c>
      <c r="O50" s="212">
        <f t="shared" si="8"/>
        <v>2286748.5300000003</v>
      </c>
      <c r="P50" s="212">
        <f t="shared" si="9"/>
        <v>846943.9</v>
      </c>
      <c r="Q50" s="212">
        <f t="shared" si="10"/>
        <v>846943.9</v>
      </c>
      <c r="R50" s="212">
        <f t="shared" si="11"/>
        <v>846943.9</v>
      </c>
      <c r="S50" s="212">
        <f t="shared" si="12"/>
        <v>2540831.7000000002</v>
      </c>
      <c r="T50" s="147">
        <f t="shared" si="6"/>
        <v>7622495.0999999996</v>
      </c>
      <c r="V50" s="137">
        <v>8469439</v>
      </c>
    </row>
    <row r="51" spans="1:30" s="154" customFormat="1" ht="47.25" x14ac:dyDescent="0.25">
      <c r="A51" s="41" t="s">
        <v>133</v>
      </c>
      <c r="B51" s="117" t="s">
        <v>125</v>
      </c>
      <c r="C51" s="212">
        <v>271250</v>
      </c>
      <c r="D51" s="212">
        <f t="shared" si="13"/>
        <v>16275</v>
      </c>
      <c r="E51" s="212">
        <f t="shared" si="14"/>
        <v>16275</v>
      </c>
      <c r="F51" s="212">
        <f t="shared" si="15"/>
        <v>16275</v>
      </c>
      <c r="G51" s="212">
        <f t="shared" si="16"/>
        <v>48825</v>
      </c>
      <c r="H51" s="212">
        <f t="shared" si="17"/>
        <v>18987.5</v>
      </c>
      <c r="I51" s="212">
        <f t="shared" si="18"/>
        <v>24412.5</v>
      </c>
      <c r="J51" s="212">
        <f t="shared" si="19"/>
        <v>24412.5</v>
      </c>
      <c r="K51" s="212">
        <f t="shared" si="7"/>
        <v>67812.5</v>
      </c>
      <c r="L51" s="212">
        <f t="shared" si="20"/>
        <v>24412.5</v>
      </c>
      <c r="M51" s="212">
        <f t="shared" si="21"/>
        <v>24412.5</v>
      </c>
      <c r="N51" s="212">
        <f t="shared" si="22"/>
        <v>24412.5</v>
      </c>
      <c r="O51" s="212">
        <f t="shared" si="8"/>
        <v>73237.5</v>
      </c>
      <c r="P51" s="212">
        <f t="shared" si="9"/>
        <v>27125</v>
      </c>
      <c r="Q51" s="212">
        <f t="shared" si="10"/>
        <v>27125</v>
      </c>
      <c r="R51" s="212">
        <f t="shared" si="11"/>
        <v>27125</v>
      </c>
      <c r="S51" s="212">
        <f t="shared" si="12"/>
        <v>81375</v>
      </c>
      <c r="T51" s="147">
        <f t="shared" si="6"/>
        <v>244125</v>
      </c>
      <c r="U51" s="153"/>
      <c r="V51" s="137">
        <v>271250</v>
      </c>
      <c r="W51" s="153"/>
      <c r="X51" s="153"/>
      <c r="Y51" s="153"/>
      <c r="Z51" s="153"/>
      <c r="AA51" s="153"/>
      <c r="AB51" s="153"/>
      <c r="AC51" s="153"/>
      <c r="AD51" s="153"/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2575201</v>
      </c>
      <c r="D53" s="212">
        <f t="shared" si="13"/>
        <v>154512.06</v>
      </c>
      <c r="E53" s="212">
        <f t="shared" si="14"/>
        <v>154512.06</v>
      </c>
      <c r="F53" s="212">
        <f t="shared" si="15"/>
        <v>154512.06</v>
      </c>
      <c r="G53" s="212">
        <f t="shared" si="16"/>
        <v>463536.18</v>
      </c>
      <c r="H53" s="212">
        <f t="shared" si="17"/>
        <v>180264.07</v>
      </c>
      <c r="I53" s="212">
        <f t="shared" si="18"/>
        <v>231768.09</v>
      </c>
      <c r="J53" s="212">
        <f t="shared" si="19"/>
        <v>231768.09</v>
      </c>
      <c r="K53" s="212">
        <f t="shared" si="7"/>
        <v>643800.25</v>
      </c>
      <c r="L53" s="212">
        <f t="shared" si="20"/>
        <v>231768.09</v>
      </c>
      <c r="M53" s="212">
        <f t="shared" si="21"/>
        <v>231768.09</v>
      </c>
      <c r="N53" s="212">
        <f t="shared" si="22"/>
        <v>231768.09</v>
      </c>
      <c r="O53" s="212">
        <f t="shared" si="8"/>
        <v>695304.27</v>
      </c>
      <c r="P53" s="212">
        <f t="shared" si="9"/>
        <v>257520.1</v>
      </c>
      <c r="Q53" s="212">
        <f t="shared" si="10"/>
        <v>257520.1</v>
      </c>
      <c r="R53" s="212">
        <f t="shared" si="11"/>
        <v>257520.1</v>
      </c>
      <c r="S53" s="212">
        <f t="shared" si="12"/>
        <v>772560.3</v>
      </c>
      <c r="T53" s="147">
        <f t="shared" si="6"/>
        <v>2317680.9000000004</v>
      </c>
      <c r="V53" s="137">
        <v>2575201</v>
      </c>
    </row>
    <row r="54" spans="1:30" ht="33" customHeight="1" x14ac:dyDescent="0.25">
      <c r="A54" s="55" t="s">
        <v>17</v>
      </c>
      <c r="B54" s="120" t="s">
        <v>128</v>
      </c>
      <c r="C54" s="212">
        <v>2153011</v>
      </c>
      <c r="D54" s="212">
        <f t="shared" si="13"/>
        <v>129180.65999999999</v>
      </c>
      <c r="E54" s="212">
        <f t="shared" si="14"/>
        <v>129180.65999999999</v>
      </c>
      <c r="F54" s="212">
        <f t="shared" si="15"/>
        <v>129180.65999999999</v>
      </c>
      <c r="G54" s="212">
        <f t="shared" si="16"/>
        <v>387541.98</v>
      </c>
      <c r="H54" s="212">
        <f t="shared" si="17"/>
        <v>150710.77000000002</v>
      </c>
      <c r="I54" s="212">
        <f t="shared" si="18"/>
        <v>193770.99</v>
      </c>
      <c r="J54" s="212">
        <f t="shared" si="19"/>
        <v>193770.99</v>
      </c>
      <c r="K54" s="212">
        <f t="shared" si="7"/>
        <v>538252.75</v>
      </c>
      <c r="L54" s="212">
        <f t="shared" si="20"/>
        <v>193770.99</v>
      </c>
      <c r="M54" s="212">
        <f t="shared" si="21"/>
        <v>193770.99</v>
      </c>
      <c r="N54" s="212">
        <f t="shared" si="22"/>
        <v>193770.99</v>
      </c>
      <c r="O54" s="212">
        <f t="shared" si="8"/>
        <v>581312.97</v>
      </c>
      <c r="P54" s="212">
        <f t="shared" si="9"/>
        <v>215301.1</v>
      </c>
      <c r="Q54" s="212">
        <f t="shared" si="10"/>
        <v>215301.1</v>
      </c>
      <c r="R54" s="212">
        <f t="shared" si="11"/>
        <v>215301.1</v>
      </c>
      <c r="S54" s="212">
        <f t="shared" si="12"/>
        <v>645903.30000000005</v>
      </c>
      <c r="T54" s="147">
        <f t="shared" si="6"/>
        <v>1937709.9000000001</v>
      </c>
      <c r="V54" s="137">
        <v>2153011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1057521</v>
      </c>
      <c r="D56" s="167">
        <f t="shared" si="13"/>
        <v>63451.259999999995</v>
      </c>
      <c r="E56" s="167">
        <f t="shared" si="14"/>
        <v>63451.259999999995</v>
      </c>
      <c r="F56" s="167">
        <f t="shared" si="15"/>
        <v>63451.259999999995</v>
      </c>
      <c r="G56" s="167">
        <f t="shared" si="16"/>
        <v>190353.77999999997</v>
      </c>
      <c r="H56" s="167">
        <f t="shared" si="17"/>
        <v>74026.47</v>
      </c>
      <c r="I56" s="167">
        <f t="shared" si="18"/>
        <v>95176.89</v>
      </c>
      <c r="J56" s="167">
        <f t="shared" si="19"/>
        <v>95176.89</v>
      </c>
      <c r="K56" s="167">
        <f t="shared" si="7"/>
        <v>264380.25</v>
      </c>
      <c r="L56" s="167">
        <f t="shared" si="20"/>
        <v>95176.89</v>
      </c>
      <c r="M56" s="167">
        <f t="shared" si="21"/>
        <v>95176.89</v>
      </c>
      <c r="N56" s="167">
        <f t="shared" si="22"/>
        <v>95176.89</v>
      </c>
      <c r="O56" s="167">
        <f t="shared" si="8"/>
        <v>285530.67</v>
      </c>
      <c r="P56" s="167">
        <f t="shared" si="9"/>
        <v>105752.1</v>
      </c>
      <c r="Q56" s="167">
        <f t="shared" si="10"/>
        <v>105752.1</v>
      </c>
      <c r="R56" s="167">
        <f t="shared" si="11"/>
        <v>105752.1</v>
      </c>
      <c r="S56" s="167">
        <f t="shared" si="12"/>
        <v>317256.30000000005</v>
      </c>
      <c r="T56" s="147">
        <f t="shared" si="6"/>
        <v>951768.9</v>
      </c>
      <c r="V56" s="137">
        <v>1057520</v>
      </c>
    </row>
    <row r="57" spans="1:30" s="140" customFormat="1" ht="33" customHeight="1" x14ac:dyDescent="0.25">
      <c r="A57" s="41" t="s">
        <v>102</v>
      </c>
      <c r="B57" s="122" t="s">
        <v>101</v>
      </c>
      <c r="C57" s="212">
        <v>235541</v>
      </c>
      <c r="D57" s="213">
        <f t="shared" si="13"/>
        <v>14132.46</v>
      </c>
      <c r="E57" s="213">
        <f t="shared" si="14"/>
        <v>14132.46</v>
      </c>
      <c r="F57" s="213">
        <f t="shared" si="15"/>
        <v>14132.46</v>
      </c>
      <c r="G57" s="212">
        <f t="shared" si="16"/>
        <v>42397.38</v>
      </c>
      <c r="H57" s="212">
        <f t="shared" si="17"/>
        <v>16487.870000000003</v>
      </c>
      <c r="I57" s="212">
        <f t="shared" si="18"/>
        <v>21198.69</v>
      </c>
      <c r="J57" s="212">
        <f t="shared" si="19"/>
        <v>21198.69</v>
      </c>
      <c r="K57" s="212">
        <f t="shared" si="7"/>
        <v>58885.25</v>
      </c>
      <c r="L57" s="212">
        <f t="shared" si="20"/>
        <v>21198.69</v>
      </c>
      <c r="M57" s="212">
        <f t="shared" si="21"/>
        <v>21198.69</v>
      </c>
      <c r="N57" s="212">
        <f t="shared" si="22"/>
        <v>21198.69</v>
      </c>
      <c r="O57" s="212">
        <f t="shared" si="8"/>
        <v>63596.069999999992</v>
      </c>
      <c r="P57" s="212">
        <f t="shared" si="9"/>
        <v>23554.100000000002</v>
      </c>
      <c r="Q57" s="212">
        <f t="shared" si="10"/>
        <v>23554.100000000002</v>
      </c>
      <c r="R57" s="212">
        <f t="shared" si="11"/>
        <v>23554.100000000002</v>
      </c>
      <c r="S57" s="212">
        <f t="shared" si="12"/>
        <v>70662.3</v>
      </c>
      <c r="T57" s="147">
        <f t="shared" si="6"/>
        <v>211986.90000000002</v>
      </c>
      <c r="U57" s="139"/>
      <c r="V57" s="137">
        <v>235541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41">
        <v>55195</v>
      </c>
      <c r="B58" s="122" t="s">
        <v>70</v>
      </c>
      <c r="C58" s="212">
        <v>747103</v>
      </c>
      <c r="D58" s="213">
        <f t="shared" si="13"/>
        <v>44826.18</v>
      </c>
      <c r="E58" s="213">
        <f t="shared" si="14"/>
        <v>44826.18</v>
      </c>
      <c r="F58" s="213">
        <f t="shared" si="15"/>
        <v>44826.18</v>
      </c>
      <c r="G58" s="212">
        <f t="shared" si="16"/>
        <v>134478.54</v>
      </c>
      <c r="H58" s="212">
        <f t="shared" si="17"/>
        <v>52297.210000000006</v>
      </c>
      <c r="I58" s="212">
        <f t="shared" si="18"/>
        <v>67239.27</v>
      </c>
      <c r="J58" s="212">
        <f t="shared" si="19"/>
        <v>67239.27</v>
      </c>
      <c r="K58" s="212">
        <f t="shared" si="7"/>
        <v>186775.75</v>
      </c>
      <c r="L58" s="212">
        <f t="shared" si="20"/>
        <v>67239.27</v>
      </c>
      <c r="M58" s="212">
        <f t="shared" si="21"/>
        <v>67239.27</v>
      </c>
      <c r="N58" s="212">
        <f t="shared" si="22"/>
        <v>67239.27</v>
      </c>
      <c r="O58" s="212">
        <f t="shared" si="8"/>
        <v>201717.81</v>
      </c>
      <c r="P58" s="212">
        <f t="shared" si="9"/>
        <v>74710.3</v>
      </c>
      <c r="Q58" s="212">
        <f t="shared" si="10"/>
        <v>74710.3</v>
      </c>
      <c r="R58" s="212">
        <f t="shared" si="11"/>
        <v>74710.3</v>
      </c>
      <c r="S58" s="212">
        <f t="shared" si="12"/>
        <v>224130.90000000002</v>
      </c>
      <c r="T58" s="147">
        <f t="shared" si="6"/>
        <v>672392.70000000019</v>
      </c>
      <c r="U58" s="139"/>
      <c r="V58" s="137">
        <v>747103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257">
        <v>55300</v>
      </c>
      <c r="B59" s="125" t="s">
        <v>71</v>
      </c>
      <c r="C59" s="212">
        <v>73677</v>
      </c>
      <c r="D59" s="213">
        <f t="shared" si="13"/>
        <v>4420.62</v>
      </c>
      <c r="E59" s="213">
        <f t="shared" si="14"/>
        <v>4420.62</v>
      </c>
      <c r="F59" s="213">
        <f t="shared" si="15"/>
        <v>4420.62</v>
      </c>
      <c r="G59" s="212">
        <f t="shared" si="16"/>
        <v>13261.86</v>
      </c>
      <c r="H59" s="212">
        <f t="shared" si="17"/>
        <v>5157.3900000000003</v>
      </c>
      <c r="I59" s="212">
        <f t="shared" si="18"/>
        <v>6630.9299999999994</v>
      </c>
      <c r="J59" s="212">
        <f t="shared" si="19"/>
        <v>6630.9299999999994</v>
      </c>
      <c r="K59" s="212">
        <f t="shared" si="7"/>
        <v>18419.25</v>
      </c>
      <c r="L59" s="212">
        <f t="shared" si="20"/>
        <v>6630.9299999999994</v>
      </c>
      <c r="M59" s="212">
        <f t="shared" si="21"/>
        <v>6630.9299999999994</v>
      </c>
      <c r="N59" s="212">
        <f t="shared" si="22"/>
        <v>6630.9299999999994</v>
      </c>
      <c r="O59" s="212">
        <f t="shared" si="8"/>
        <v>19892.789999999997</v>
      </c>
      <c r="P59" s="212">
        <f t="shared" si="9"/>
        <v>7367.7000000000007</v>
      </c>
      <c r="Q59" s="212">
        <f t="shared" si="10"/>
        <v>7367.7000000000007</v>
      </c>
      <c r="R59" s="212">
        <f t="shared" si="11"/>
        <v>7367.7000000000007</v>
      </c>
      <c r="S59" s="212">
        <f t="shared" si="12"/>
        <v>22103.100000000002</v>
      </c>
      <c r="T59" s="147">
        <f t="shared" si="6"/>
        <v>66309.3</v>
      </c>
      <c r="V59" s="137">
        <v>73677</v>
      </c>
    </row>
    <row r="60" spans="1:30" s="140" customFormat="1" ht="33" customHeight="1" collapsed="1" x14ac:dyDescent="0.25">
      <c r="A60" s="257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10921701</v>
      </c>
      <c r="D61" s="167">
        <f t="shared" si="13"/>
        <v>655302.05999999994</v>
      </c>
      <c r="E61" s="167">
        <f t="shared" si="14"/>
        <v>655302.05999999994</v>
      </c>
      <c r="F61" s="167">
        <f t="shared" si="15"/>
        <v>655302.05999999994</v>
      </c>
      <c r="G61" s="167">
        <f t="shared" si="16"/>
        <v>1965906.1799999997</v>
      </c>
      <c r="H61" s="167">
        <f t="shared" si="17"/>
        <v>764519.07000000007</v>
      </c>
      <c r="I61" s="167">
        <f t="shared" si="18"/>
        <v>982953.09</v>
      </c>
      <c r="J61" s="167">
        <f t="shared" si="19"/>
        <v>982953.09</v>
      </c>
      <c r="K61" s="167">
        <f t="shared" si="7"/>
        <v>2730425.25</v>
      </c>
      <c r="L61" s="167">
        <f t="shared" si="20"/>
        <v>982953.09</v>
      </c>
      <c r="M61" s="167">
        <f t="shared" si="21"/>
        <v>982953.09</v>
      </c>
      <c r="N61" s="167">
        <f t="shared" si="22"/>
        <v>982953.09</v>
      </c>
      <c r="O61" s="167">
        <f t="shared" si="8"/>
        <v>2948859.27</v>
      </c>
      <c r="P61" s="167">
        <f t="shared" si="9"/>
        <v>1092170.1000000001</v>
      </c>
      <c r="Q61" s="167">
        <f t="shared" si="10"/>
        <v>1092170.1000000001</v>
      </c>
      <c r="R61" s="167">
        <f t="shared" si="11"/>
        <v>1092170.1000000001</v>
      </c>
      <c r="S61" s="167">
        <f t="shared" si="12"/>
        <v>3276510.3000000003</v>
      </c>
      <c r="T61" s="147">
        <f t="shared" si="6"/>
        <v>9829530.8999999985</v>
      </c>
      <c r="V61" s="137">
        <v>10821701</v>
      </c>
    </row>
    <row r="62" spans="1:30" ht="33" customHeight="1" x14ac:dyDescent="0.25">
      <c r="A62" s="41">
        <v>56102</v>
      </c>
      <c r="B62" s="117" t="s">
        <v>110</v>
      </c>
      <c r="C62" s="212">
        <f>6529159+55000</f>
        <v>6584159</v>
      </c>
      <c r="D62" s="212">
        <f t="shared" si="13"/>
        <v>395049.54</v>
      </c>
      <c r="E62" s="212">
        <f t="shared" si="14"/>
        <v>395049.54</v>
      </c>
      <c r="F62" s="212">
        <f t="shared" si="15"/>
        <v>395049.54</v>
      </c>
      <c r="G62" s="212">
        <f t="shared" si="16"/>
        <v>1185148.6199999999</v>
      </c>
      <c r="H62" s="212">
        <f t="shared" si="17"/>
        <v>460891.13000000006</v>
      </c>
      <c r="I62" s="212">
        <f t="shared" si="18"/>
        <v>592574.30999999994</v>
      </c>
      <c r="J62" s="212">
        <f t="shared" si="19"/>
        <v>592574.30999999994</v>
      </c>
      <c r="K62" s="212">
        <f t="shared" si="7"/>
        <v>1646039.75</v>
      </c>
      <c r="L62" s="212">
        <f t="shared" si="20"/>
        <v>592574.30999999994</v>
      </c>
      <c r="M62" s="212">
        <f t="shared" si="21"/>
        <v>592574.30999999994</v>
      </c>
      <c r="N62" s="212">
        <f t="shared" si="22"/>
        <v>592574.30999999994</v>
      </c>
      <c r="O62" s="212">
        <f t="shared" si="8"/>
        <v>1777722.9299999997</v>
      </c>
      <c r="P62" s="212">
        <f t="shared" si="9"/>
        <v>658415.9</v>
      </c>
      <c r="Q62" s="212">
        <f t="shared" si="10"/>
        <v>658415.9</v>
      </c>
      <c r="R62" s="212">
        <f t="shared" si="11"/>
        <v>658415.9</v>
      </c>
      <c r="S62" s="212">
        <f t="shared" si="12"/>
        <v>1975247.7000000002</v>
      </c>
      <c r="T62" s="147">
        <f t="shared" si="6"/>
        <v>5925743.1000000006</v>
      </c>
      <c r="V62" s="137">
        <v>6529159</v>
      </c>
    </row>
    <row r="63" spans="1:30" ht="33" customHeight="1" x14ac:dyDescent="0.25">
      <c r="A63" s="41" t="s">
        <v>20</v>
      </c>
      <c r="B63" s="117" t="s">
        <v>109</v>
      </c>
      <c r="C63" s="212">
        <f>1955428+45000</f>
        <v>2000428</v>
      </c>
      <c r="D63" s="212">
        <f t="shared" si="13"/>
        <v>120025.68</v>
      </c>
      <c r="E63" s="212">
        <f t="shared" si="14"/>
        <v>120025.68</v>
      </c>
      <c r="F63" s="212">
        <f t="shared" si="15"/>
        <v>120025.68</v>
      </c>
      <c r="G63" s="212">
        <f t="shared" si="16"/>
        <v>360077.04</v>
      </c>
      <c r="H63" s="212">
        <f t="shared" si="17"/>
        <v>140029.96000000002</v>
      </c>
      <c r="I63" s="212">
        <f t="shared" si="18"/>
        <v>180038.52</v>
      </c>
      <c r="J63" s="212">
        <f t="shared" si="19"/>
        <v>180038.52</v>
      </c>
      <c r="K63" s="212">
        <f t="shared" si="7"/>
        <v>500107</v>
      </c>
      <c r="L63" s="212">
        <f t="shared" si="20"/>
        <v>180038.52</v>
      </c>
      <c r="M63" s="212">
        <f t="shared" si="21"/>
        <v>180038.52</v>
      </c>
      <c r="N63" s="212">
        <f t="shared" si="22"/>
        <v>180038.52</v>
      </c>
      <c r="O63" s="212">
        <f t="shared" si="8"/>
        <v>540115.55999999994</v>
      </c>
      <c r="P63" s="212">
        <f t="shared" si="9"/>
        <v>200042.80000000002</v>
      </c>
      <c r="Q63" s="212">
        <f t="shared" si="10"/>
        <v>200042.80000000002</v>
      </c>
      <c r="R63" s="212">
        <f t="shared" si="11"/>
        <v>200042.80000000002</v>
      </c>
      <c r="S63" s="212">
        <f t="shared" si="12"/>
        <v>600128.4</v>
      </c>
      <c r="T63" s="147">
        <f t="shared" si="6"/>
        <v>1800385.2000000002</v>
      </c>
      <c r="V63" s="137">
        <v>1955428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12338</v>
      </c>
      <c r="D65" s="212">
        <f t="shared" si="13"/>
        <v>740.28</v>
      </c>
      <c r="E65" s="212">
        <f t="shared" si="14"/>
        <v>740.28</v>
      </c>
      <c r="F65" s="212">
        <f t="shared" si="15"/>
        <v>740.28</v>
      </c>
      <c r="G65" s="212">
        <f t="shared" si="16"/>
        <v>2220.84</v>
      </c>
      <c r="H65" s="212">
        <f t="shared" si="17"/>
        <v>863.66000000000008</v>
      </c>
      <c r="I65" s="212">
        <f t="shared" si="18"/>
        <v>1110.4199999999998</v>
      </c>
      <c r="J65" s="212">
        <f t="shared" si="19"/>
        <v>1110.4199999999998</v>
      </c>
      <c r="K65" s="212">
        <f t="shared" si="7"/>
        <v>3084.5</v>
      </c>
      <c r="L65" s="212">
        <f t="shared" si="20"/>
        <v>1110.4199999999998</v>
      </c>
      <c r="M65" s="212">
        <f t="shared" si="21"/>
        <v>1110.4199999999998</v>
      </c>
      <c r="N65" s="212">
        <f t="shared" si="22"/>
        <v>1110.4199999999998</v>
      </c>
      <c r="O65" s="212">
        <f t="shared" si="8"/>
        <v>3331.2599999999993</v>
      </c>
      <c r="P65" s="212">
        <f t="shared" si="9"/>
        <v>1233.8000000000002</v>
      </c>
      <c r="Q65" s="212">
        <f t="shared" si="10"/>
        <v>1233.8000000000002</v>
      </c>
      <c r="R65" s="212">
        <f t="shared" si="11"/>
        <v>1233.8000000000002</v>
      </c>
      <c r="S65" s="212">
        <f t="shared" si="12"/>
        <v>3701.4000000000005</v>
      </c>
      <c r="T65" s="147">
        <f t="shared" si="6"/>
        <v>11104.2</v>
      </c>
      <c r="V65" s="137">
        <v>12338</v>
      </c>
    </row>
    <row r="66" spans="1:30" ht="33" customHeight="1" x14ac:dyDescent="0.25">
      <c r="A66" s="41">
        <v>56118</v>
      </c>
      <c r="B66" s="117" t="s">
        <v>75</v>
      </c>
      <c r="C66" s="212">
        <v>973101</v>
      </c>
      <c r="D66" s="212">
        <f t="shared" si="13"/>
        <v>58386.06</v>
      </c>
      <c r="E66" s="212">
        <f t="shared" si="14"/>
        <v>58386.06</v>
      </c>
      <c r="F66" s="212">
        <f t="shared" si="15"/>
        <v>58386.06</v>
      </c>
      <c r="G66" s="212">
        <f t="shared" si="16"/>
        <v>175158.18</v>
      </c>
      <c r="H66" s="212">
        <f t="shared" si="17"/>
        <v>68117.070000000007</v>
      </c>
      <c r="I66" s="212">
        <f t="shared" si="18"/>
        <v>87579.09</v>
      </c>
      <c r="J66" s="212">
        <f t="shared" si="19"/>
        <v>87579.09</v>
      </c>
      <c r="K66" s="212">
        <f t="shared" si="7"/>
        <v>243275.25</v>
      </c>
      <c r="L66" s="212">
        <f t="shared" si="20"/>
        <v>87579.09</v>
      </c>
      <c r="M66" s="212">
        <f t="shared" si="21"/>
        <v>87579.09</v>
      </c>
      <c r="N66" s="212">
        <f t="shared" si="22"/>
        <v>87579.09</v>
      </c>
      <c r="O66" s="212">
        <f t="shared" si="8"/>
        <v>262737.27</v>
      </c>
      <c r="P66" s="212">
        <f t="shared" si="9"/>
        <v>97310.1</v>
      </c>
      <c r="Q66" s="212">
        <f t="shared" si="10"/>
        <v>97310.1</v>
      </c>
      <c r="R66" s="212">
        <f t="shared" si="11"/>
        <v>97310.1</v>
      </c>
      <c r="S66" s="212">
        <f t="shared" si="12"/>
        <v>291930.30000000005</v>
      </c>
      <c r="T66" s="147">
        <f t="shared" si="6"/>
        <v>875790.89999999979</v>
      </c>
      <c r="V66" s="137">
        <v>973101</v>
      </c>
    </row>
    <row r="67" spans="1:30" ht="33" customHeight="1" x14ac:dyDescent="0.25">
      <c r="A67" s="41" t="s">
        <v>21</v>
      </c>
      <c r="B67" s="117" t="s">
        <v>76</v>
      </c>
      <c r="C67" s="212">
        <v>176125</v>
      </c>
      <c r="D67" s="212">
        <f t="shared" si="13"/>
        <v>10567.5</v>
      </c>
      <c r="E67" s="212">
        <f t="shared" si="14"/>
        <v>10567.5</v>
      </c>
      <c r="F67" s="212">
        <f t="shared" si="15"/>
        <v>10567.5</v>
      </c>
      <c r="G67" s="212">
        <f t="shared" si="16"/>
        <v>31702.5</v>
      </c>
      <c r="H67" s="212">
        <f t="shared" si="17"/>
        <v>12328.750000000002</v>
      </c>
      <c r="I67" s="212">
        <f t="shared" si="18"/>
        <v>15851.25</v>
      </c>
      <c r="J67" s="212">
        <f t="shared" si="19"/>
        <v>15851.25</v>
      </c>
      <c r="K67" s="212">
        <f t="shared" si="7"/>
        <v>44031.25</v>
      </c>
      <c r="L67" s="212">
        <f t="shared" si="20"/>
        <v>15851.25</v>
      </c>
      <c r="M67" s="212">
        <f t="shared" si="21"/>
        <v>15851.25</v>
      </c>
      <c r="N67" s="212">
        <f t="shared" si="22"/>
        <v>15851.25</v>
      </c>
      <c r="O67" s="212">
        <f t="shared" si="8"/>
        <v>47553.75</v>
      </c>
      <c r="P67" s="212">
        <f t="shared" si="9"/>
        <v>17612.5</v>
      </c>
      <c r="Q67" s="212">
        <f t="shared" si="10"/>
        <v>17612.5</v>
      </c>
      <c r="R67" s="212">
        <f t="shared" si="11"/>
        <v>17612.5</v>
      </c>
      <c r="S67" s="212">
        <f t="shared" si="12"/>
        <v>52837.5</v>
      </c>
      <c r="T67" s="147">
        <f t="shared" si="6"/>
        <v>158512.5</v>
      </c>
      <c r="V67" s="137">
        <v>176125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1175550</v>
      </c>
      <c r="D68" s="212">
        <f t="shared" si="13"/>
        <v>70533</v>
      </c>
      <c r="E68" s="212">
        <f t="shared" si="14"/>
        <v>70533</v>
      </c>
      <c r="F68" s="212">
        <f t="shared" si="15"/>
        <v>70533</v>
      </c>
      <c r="G68" s="212">
        <f t="shared" si="16"/>
        <v>211599</v>
      </c>
      <c r="H68" s="212">
        <f t="shared" si="17"/>
        <v>82288.500000000015</v>
      </c>
      <c r="I68" s="212">
        <f t="shared" si="18"/>
        <v>105799.5</v>
      </c>
      <c r="J68" s="212">
        <f t="shared" si="19"/>
        <v>105799.5</v>
      </c>
      <c r="K68" s="212">
        <f t="shared" si="7"/>
        <v>293887.5</v>
      </c>
      <c r="L68" s="212">
        <f t="shared" si="20"/>
        <v>105799.5</v>
      </c>
      <c r="M68" s="212">
        <f t="shared" si="21"/>
        <v>105799.5</v>
      </c>
      <c r="N68" s="212">
        <f t="shared" si="22"/>
        <v>105799.5</v>
      </c>
      <c r="O68" s="212">
        <f t="shared" si="8"/>
        <v>317398.5</v>
      </c>
      <c r="P68" s="212">
        <f t="shared" si="9"/>
        <v>117555</v>
      </c>
      <c r="Q68" s="212">
        <f t="shared" si="10"/>
        <v>117555</v>
      </c>
      <c r="R68" s="212">
        <f t="shared" si="11"/>
        <v>117555</v>
      </c>
      <c r="S68" s="212">
        <f t="shared" si="12"/>
        <v>352665</v>
      </c>
      <c r="T68" s="147">
        <f t="shared" si="6"/>
        <v>1057995</v>
      </c>
      <c r="U68" s="139"/>
      <c r="V68" s="137">
        <v>1175550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4457000</v>
      </c>
      <c r="D69" s="167">
        <f t="shared" si="13"/>
        <v>267420</v>
      </c>
      <c r="E69" s="167">
        <f t="shared" si="14"/>
        <v>267420</v>
      </c>
      <c r="F69" s="167">
        <f t="shared" si="15"/>
        <v>267420</v>
      </c>
      <c r="G69" s="167">
        <f t="shared" si="16"/>
        <v>802260</v>
      </c>
      <c r="H69" s="167">
        <f t="shared" si="17"/>
        <v>311990.00000000006</v>
      </c>
      <c r="I69" s="167">
        <f t="shared" si="18"/>
        <v>401130</v>
      </c>
      <c r="J69" s="167">
        <f t="shared" si="19"/>
        <v>401130</v>
      </c>
      <c r="K69" s="167">
        <f t="shared" si="7"/>
        <v>1114250</v>
      </c>
      <c r="L69" s="167">
        <f t="shared" si="20"/>
        <v>401130</v>
      </c>
      <c r="M69" s="167">
        <f t="shared" si="21"/>
        <v>401130</v>
      </c>
      <c r="N69" s="167">
        <f t="shared" si="22"/>
        <v>401130</v>
      </c>
      <c r="O69" s="167">
        <f t="shared" si="8"/>
        <v>1203390</v>
      </c>
      <c r="P69" s="167">
        <f t="shared" si="9"/>
        <v>445700</v>
      </c>
      <c r="Q69" s="167">
        <f t="shared" si="10"/>
        <v>445700</v>
      </c>
      <c r="R69" s="167">
        <f t="shared" si="11"/>
        <v>445700</v>
      </c>
      <c r="S69" s="167">
        <f t="shared" si="12"/>
        <v>1337100</v>
      </c>
      <c r="T69" s="147">
        <f t="shared" si="6"/>
        <v>4011300</v>
      </c>
      <c r="V69" s="137">
        <v>4332000</v>
      </c>
    </row>
    <row r="70" spans="1:30" ht="33" customHeight="1" x14ac:dyDescent="0.25">
      <c r="A70" s="55">
        <v>56202</v>
      </c>
      <c r="B70" s="255" t="s">
        <v>79</v>
      </c>
      <c r="C70" s="212">
        <v>1621000</v>
      </c>
      <c r="D70" s="213">
        <f t="shared" si="13"/>
        <v>97260</v>
      </c>
      <c r="E70" s="213">
        <f t="shared" si="14"/>
        <v>97260</v>
      </c>
      <c r="F70" s="213">
        <f t="shared" si="15"/>
        <v>97260</v>
      </c>
      <c r="G70" s="212">
        <f t="shared" si="16"/>
        <v>291780</v>
      </c>
      <c r="H70" s="212">
        <f t="shared" si="17"/>
        <v>113470.00000000001</v>
      </c>
      <c r="I70" s="212">
        <f t="shared" si="18"/>
        <v>145890</v>
      </c>
      <c r="J70" s="212">
        <f t="shared" si="19"/>
        <v>145890</v>
      </c>
      <c r="K70" s="212">
        <f t="shared" si="7"/>
        <v>405250</v>
      </c>
      <c r="L70" s="212">
        <f t="shared" si="20"/>
        <v>145890</v>
      </c>
      <c r="M70" s="212">
        <f t="shared" si="21"/>
        <v>145890</v>
      </c>
      <c r="N70" s="212">
        <f t="shared" si="22"/>
        <v>145890</v>
      </c>
      <c r="O70" s="212">
        <f t="shared" si="8"/>
        <v>437670</v>
      </c>
      <c r="P70" s="212">
        <f t="shared" si="9"/>
        <v>162100</v>
      </c>
      <c r="Q70" s="212">
        <f t="shared" si="10"/>
        <v>162100</v>
      </c>
      <c r="R70" s="212">
        <f t="shared" si="11"/>
        <v>162100</v>
      </c>
      <c r="S70" s="212">
        <f t="shared" si="12"/>
        <v>486300</v>
      </c>
      <c r="T70" s="147">
        <f t="shared" si="6"/>
        <v>1458900</v>
      </c>
      <c r="V70" s="137">
        <v>1621000</v>
      </c>
    </row>
    <row r="71" spans="1:30" s="140" customFormat="1" ht="33" customHeight="1" collapsed="1" x14ac:dyDescent="0.25">
      <c r="A71" s="55">
        <v>56206</v>
      </c>
      <c r="B71" s="120" t="s">
        <v>80</v>
      </c>
      <c r="C71" s="212">
        <v>11000</v>
      </c>
      <c r="D71" s="213">
        <f t="shared" si="13"/>
        <v>660</v>
      </c>
      <c r="E71" s="213">
        <f t="shared" si="14"/>
        <v>660</v>
      </c>
      <c r="F71" s="213">
        <f t="shared" si="15"/>
        <v>660</v>
      </c>
      <c r="G71" s="212">
        <f t="shared" si="16"/>
        <v>1980</v>
      </c>
      <c r="H71" s="212">
        <f t="shared" si="17"/>
        <v>770.00000000000011</v>
      </c>
      <c r="I71" s="212">
        <f t="shared" si="18"/>
        <v>990</v>
      </c>
      <c r="J71" s="212">
        <f t="shared" si="19"/>
        <v>990</v>
      </c>
      <c r="K71" s="212">
        <f t="shared" si="7"/>
        <v>2750</v>
      </c>
      <c r="L71" s="212">
        <f t="shared" si="20"/>
        <v>990</v>
      </c>
      <c r="M71" s="212">
        <f t="shared" si="21"/>
        <v>990</v>
      </c>
      <c r="N71" s="212">
        <f t="shared" si="22"/>
        <v>990</v>
      </c>
      <c r="O71" s="212">
        <f t="shared" si="8"/>
        <v>2970</v>
      </c>
      <c r="P71" s="212">
        <f t="shared" si="9"/>
        <v>1100</v>
      </c>
      <c r="Q71" s="212">
        <f t="shared" si="10"/>
        <v>1100</v>
      </c>
      <c r="R71" s="212">
        <f t="shared" si="11"/>
        <v>1100</v>
      </c>
      <c r="S71" s="212">
        <f t="shared" si="12"/>
        <v>3300</v>
      </c>
      <c r="T71" s="147">
        <f t="shared" si="6"/>
        <v>9900</v>
      </c>
      <c r="U71" s="139"/>
      <c r="V71" s="137">
        <v>11000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59000</v>
      </c>
      <c r="D72" s="213">
        <f t="shared" si="13"/>
        <v>3540</v>
      </c>
      <c r="E72" s="213">
        <f t="shared" si="14"/>
        <v>3540</v>
      </c>
      <c r="F72" s="213">
        <f t="shared" si="15"/>
        <v>3540</v>
      </c>
      <c r="G72" s="212">
        <f t="shared" si="16"/>
        <v>10620</v>
      </c>
      <c r="H72" s="212">
        <f t="shared" si="17"/>
        <v>4130</v>
      </c>
      <c r="I72" s="212">
        <f t="shared" si="18"/>
        <v>5310</v>
      </c>
      <c r="J72" s="212">
        <f t="shared" si="19"/>
        <v>5310</v>
      </c>
      <c r="K72" s="212">
        <f t="shared" si="7"/>
        <v>14750</v>
      </c>
      <c r="L72" s="212">
        <f t="shared" si="20"/>
        <v>5310</v>
      </c>
      <c r="M72" s="212">
        <f t="shared" si="21"/>
        <v>5310</v>
      </c>
      <c r="N72" s="212">
        <f t="shared" si="22"/>
        <v>5310</v>
      </c>
      <c r="O72" s="212">
        <f t="shared" si="8"/>
        <v>15930</v>
      </c>
      <c r="P72" s="212">
        <f t="shared" si="9"/>
        <v>5900</v>
      </c>
      <c r="Q72" s="212">
        <f t="shared" si="10"/>
        <v>5900</v>
      </c>
      <c r="R72" s="212">
        <f t="shared" si="11"/>
        <v>5900</v>
      </c>
      <c r="S72" s="212">
        <f t="shared" si="12"/>
        <v>17700</v>
      </c>
      <c r="T72" s="147">
        <f t="shared" si="6"/>
        <v>53100</v>
      </c>
      <c r="U72" s="153"/>
      <c r="V72" s="137">
        <v>59000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344000</v>
      </c>
      <c r="D73" s="213">
        <f t="shared" si="13"/>
        <v>20640</v>
      </c>
      <c r="E73" s="213">
        <f t="shared" si="14"/>
        <v>20640</v>
      </c>
      <c r="F73" s="213">
        <f t="shared" si="15"/>
        <v>20640</v>
      </c>
      <c r="G73" s="212">
        <f t="shared" si="16"/>
        <v>61920</v>
      </c>
      <c r="H73" s="212">
        <f t="shared" si="17"/>
        <v>24080.000000000004</v>
      </c>
      <c r="I73" s="212">
        <f t="shared" si="18"/>
        <v>30960</v>
      </c>
      <c r="J73" s="212">
        <f t="shared" si="19"/>
        <v>30960</v>
      </c>
      <c r="K73" s="212">
        <f t="shared" si="7"/>
        <v>86000</v>
      </c>
      <c r="L73" s="212">
        <f t="shared" si="20"/>
        <v>30960</v>
      </c>
      <c r="M73" s="212">
        <f t="shared" si="21"/>
        <v>30960</v>
      </c>
      <c r="N73" s="212">
        <f t="shared" si="22"/>
        <v>30960</v>
      </c>
      <c r="O73" s="212">
        <f t="shared" si="8"/>
        <v>92880</v>
      </c>
      <c r="P73" s="212">
        <f t="shared" si="9"/>
        <v>34400</v>
      </c>
      <c r="Q73" s="212">
        <f t="shared" si="10"/>
        <v>34400</v>
      </c>
      <c r="R73" s="212">
        <f t="shared" si="11"/>
        <v>34400</v>
      </c>
      <c r="S73" s="212">
        <f t="shared" si="12"/>
        <v>103200</v>
      </c>
      <c r="T73" s="147">
        <f t="shared" si="6"/>
        <v>309600</v>
      </c>
      <c r="V73" s="137">
        <v>344000</v>
      </c>
    </row>
    <row r="74" spans="1:30" ht="33" customHeight="1" collapsed="1" x14ac:dyDescent="0.25">
      <c r="A74" s="41">
        <v>56218</v>
      </c>
      <c r="B74" s="255" t="s">
        <v>83</v>
      </c>
      <c r="C74" s="212">
        <f>2297000+125000</f>
        <v>2422000</v>
      </c>
      <c r="D74" s="213">
        <f t="shared" si="13"/>
        <v>145320</v>
      </c>
      <c r="E74" s="213">
        <f t="shared" si="14"/>
        <v>145320</v>
      </c>
      <c r="F74" s="213">
        <f t="shared" si="15"/>
        <v>145320</v>
      </c>
      <c r="G74" s="212">
        <f t="shared" si="16"/>
        <v>435960</v>
      </c>
      <c r="H74" s="212">
        <f t="shared" si="17"/>
        <v>169540.00000000003</v>
      </c>
      <c r="I74" s="212">
        <f t="shared" si="18"/>
        <v>217980</v>
      </c>
      <c r="J74" s="212">
        <f t="shared" si="19"/>
        <v>217980</v>
      </c>
      <c r="K74" s="212">
        <f t="shared" si="7"/>
        <v>605500</v>
      </c>
      <c r="L74" s="212">
        <f t="shared" si="20"/>
        <v>217980</v>
      </c>
      <c r="M74" s="212">
        <f t="shared" si="21"/>
        <v>217980</v>
      </c>
      <c r="N74" s="212">
        <f t="shared" si="22"/>
        <v>217980</v>
      </c>
      <c r="O74" s="212">
        <f t="shared" si="8"/>
        <v>653940</v>
      </c>
      <c r="P74" s="212">
        <f t="shared" si="9"/>
        <v>242200</v>
      </c>
      <c r="Q74" s="212">
        <f t="shared" si="10"/>
        <v>242200</v>
      </c>
      <c r="R74" s="212">
        <f t="shared" si="11"/>
        <v>242200</v>
      </c>
      <c r="S74" s="212">
        <f t="shared" si="12"/>
        <v>726600</v>
      </c>
      <c r="T74" s="147">
        <f t="shared" si="6"/>
        <v>2179800</v>
      </c>
      <c r="V74" s="137">
        <v>2297000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170000</v>
      </c>
      <c r="D75" s="167">
        <f t="shared" si="13"/>
        <v>10200</v>
      </c>
      <c r="E75" s="167">
        <f t="shared" si="14"/>
        <v>10200</v>
      </c>
      <c r="F75" s="167">
        <f t="shared" si="15"/>
        <v>10200</v>
      </c>
      <c r="G75" s="167">
        <f t="shared" si="16"/>
        <v>30600</v>
      </c>
      <c r="H75" s="167">
        <f t="shared" si="17"/>
        <v>11900.000000000002</v>
      </c>
      <c r="I75" s="167">
        <f t="shared" si="18"/>
        <v>15300</v>
      </c>
      <c r="J75" s="167">
        <f t="shared" si="19"/>
        <v>15300</v>
      </c>
      <c r="K75" s="167">
        <f t="shared" si="7"/>
        <v>42500</v>
      </c>
      <c r="L75" s="167">
        <f t="shared" si="20"/>
        <v>15300</v>
      </c>
      <c r="M75" s="167">
        <f t="shared" si="21"/>
        <v>15300</v>
      </c>
      <c r="N75" s="167">
        <f t="shared" si="22"/>
        <v>15300</v>
      </c>
      <c r="O75" s="167">
        <f t="shared" si="8"/>
        <v>45900</v>
      </c>
      <c r="P75" s="167">
        <f t="shared" si="9"/>
        <v>17000</v>
      </c>
      <c r="Q75" s="167">
        <f t="shared" si="10"/>
        <v>17000</v>
      </c>
      <c r="R75" s="167">
        <f t="shared" si="11"/>
        <v>17000</v>
      </c>
      <c r="S75" s="167">
        <f t="shared" si="12"/>
        <v>51000</v>
      </c>
      <c r="T75" s="147">
        <f t="shared" si="6"/>
        <v>153000</v>
      </c>
      <c r="V75" s="137">
        <v>170000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75000</v>
      </c>
      <c r="D76" s="212">
        <f t="shared" si="13"/>
        <v>4500</v>
      </c>
      <c r="E76" s="212">
        <f t="shared" si="14"/>
        <v>4500</v>
      </c>
      <c r="F76" s="212">
        <f t="shared" si="15"/>
        <v>4500</v>
      </c>
      <c r="G76" s="212">
        <f t="shared" si="16"/>
        <v>13500</v>
      </c>
      <c r="H76" s="212">
        <f t="shared" si="17"/>
        <v>5250.0000000000009</v>
      </c>
      <c r="I76" s="212">
        <f t="shared" si="18"/>
        <v>6750</v>
      </c>
      <c r="J76" s="212">
        <f t="shared" si="19"/>
        <v>6750</v>
      </c>
      <c r="K76" s="212">
        <f t="shared" si="7"/>
        <v>18750</v>
      </c>
      <c r="L76" s="212">
        <f t="shared" si="20"/>
        <v>6750</v>
      </c>
      <c r="M76" s="212">
        <f t="shared" si="21"/>
        <v>6750</v>
      </c>
      <c r="N76" s="212">
        <f t="shared" si="22"/>
        <v>6750</v>
      </c>
      <c r="O76" s="212">
        <f t="shared" si="8"/>
        <v>20250</v>
      </c>
      <c r="P76" s="212">
        <f t="shared" si="9"/>
        <v>7500</v>
      </c>
      <c r="Q76" s="212">
        <f t="shared" si="10"/>
        <v>7500</v>
      </c>
      <c r="R76" s="212">
        <f t="shared" si="11"/>
        <v>7500</v>
      </c>
      <c r="S76" s="212">
        <f t="shared" si="12"/>
        <v>22500</v>
      </c>
      <c r="T76" s="147">
        <f t="shared" si="6"/>
        <v>67500</v>
      </c>
      <c r="U76" s="139"/>
      <c r="V76" s="137">
        <v>75000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5000</v>
      </c>
      <c r="D77" s="212">
        <f t="shared" si="13"/>
        <v>300</v>
      </c>
      <c r="E77" s="212">
        <f t="shared" si="14"/>
        <v>300</v>
      </c>
      <c r="F77" s="212">
        <f t="shared" si="15"/>
        <v>300</v>
      </c>
      <c r="G77" s="212">
        <f t="shared" si="16"/>
        <v>900</v>
      </c>
      <c r="H77" s="212">
        <f t="shared" si="17"/>
        <v>350.00000000000006</v>
      </c>
      <c r="I77" s="212">
        <f t="shared" si="18"/>
        <v>450</v>
      </c>
      <c r="J77" s="212">
        <f t="shared" si="19"/>
        <v>450</v>
      </c>
      <c r="K77" s="212">
        <f t="shared" si="7"/>
        <v>1250</v>
      </c>
      <c r="L77" s="212">
        <f t="shared" si="20"/>
        <v>450</v>
      </c>
      <c r="M77" s="212">
        <f t="shared" si="21"/>
        <v>450</v>
      </c>
      <c r="N77" s="212">
        <f t="shared" si="22"/>
        <v>450</v>
      </c>
      <c r="O77" s="212">
        <f t="shared" si="8"/>
        <v>1350</v>
      </c>
      <c r="P77" s="212">
        <f t="shared" si="9"/>
        <v>500</v>
      </c>
      <c r="Q77" s="212">
        <f t="shared" si="10"/>
        <v>500</v>
      </c>
      <c r="R77" s="212">
        <f t="shared" si="11"/>
        <v>500</v>
      </c>
      <c r="S77" s="212">
        <f t="shared" si="12"/>
        <v>1500</v>
      </c>
      <c r="T77" s="147">
        <f t="shared" si="6"/>
        <v>4500</v>
      </c>
      <c r="U77" s="139"/>
      <c r="V77" s="137">
        <v>5000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90000</v>
      </c>
      <c r="D78" s="212">
        <f t="shared" si="13"/>
        <v>5400</v>
      </c>
      <c r="E78" s="212">
        <f t="shared" si="14"/>
        <v>5400</v>
      </c>
      <c r="F78" s="212">
        <f t="shared" si="15"/>
        <v>5400</v>
      </c>
      <c r="G78" s="212">
        <f t="shared" si="16"/>
        <v>16200</v>
      </c>
      <c r="H78" s="212">
        <f t="shared" si="17"/>
        <v>6300.0000000000009</v>
      </c>
      <c r="I78" s="212">
        <f t="shared" si="18"/>
        <v>8100</v>
      </c>
      <c r="J78" s="212">
        <f t="shared" si="19"/>
        <v>8100</v>
      </c>
      <c r="K78" s="212">
        <f t="shared" si="7"/>
        <v>22500</v>
      </c>
      <c r="L78" s="212">
        <f t="shared" si="20"/>
        <v>8100</v>
      </c>
      <c r="M78" s="212">
        <f t="shared" si="21"/>
        <v>8100</v>
      </c>
      <c r="N78" s="212">
        <f t="shared" si="22"/>
        <v>8100</v>
      </c>
      <c r="O78" s="212">
        <f t="shared" si="8"/>
        <v>24300</v>
      </c>
      <c r="P78" s="212">
        <f t="shared" si="9"/>
        <v>9000</v>
      </c>
      <c r="Q78" s="212">
        <f t="shared" si="10"/>
        <v>9000</v>
      </c>
      <c r="R78" s="212">
        <f t="shared" si="11"/>
        <v>9000</v>
      </c>
      <c r="S78" s="212">
        <f t="shared" si="12"/>
        <v>27000</v>
      </c>
      <c r="T78" s="147">
        <f t="shared" si="6"/>
        <v>81000</v>
      </c>
      <c r="U78" s="139"/>
      <c r="V78" s="137">
        <v>90000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373000</v>
      </c>
      <c r="D79" s="167">
        <f t="shared" si="13"/>
        <v>22380</v>
      </c>
      <c r="E79" s="167">
        <f t="shared" si="14"/>
        <v>22380</v>
      </c>
      <c r="F79" s="167">
        <f t="shared" si="15"/>
        <v>22380</v>
      </c>
      <c r="G79" s="167">
        <f t="shared" si="16"/>
        <v>67140</v>
      </c>
      <c r="H79" s="167">
        <f t="shared" si="17"/>
        <v>26110.000000000004</v>
      </c>
      <c r="I79" s="167">
        <f t="shared" si="18"/>
        <v>33570</v>
      </c>
      <c r="J79" s="167">
        <f t="shared" si="19"/>
        <v>33570</v>
      </c>
      <c r="K79" s="167">
        <f t="shared" si="7"/>
        <v>93250</v>
      </c>
      <c r="L79" s="167">
        <f t="shared" si="20"/>
        <v>33570</v>
      </c>
      <c r="M79" s="167">
        <f t="shared" si="21"/>
        <v>33570</v>
      </c>
      <c r="N79" s="167">
        <f t="shared" si="22"/>
        <v>33570</v>
      </c>
      <c r="O79" s="167">
        <f t="shared" si="8"/>
        <v>100710</v>
      </c>
      <c r="P79" s="167">
        <f t="shared" si="9"/>
        <v>37300</v>
      </c>
      <c r="Q79" s="167">
        <f t="shared" si="10"/>
        <v>37300</v>
      </c>
      <c r="R79" s="167">
        <f t="shared" si="11"/>
        <v>37300</v>
      </c>
      <c r="S79" s="167">
        <f t="shared" si="12"/>
        <v>111900</v>
      </c>
      <c r="T79" s="147">
        <f t="shared" ref="T79:T99" si="23">D79+E79+F79+H79+I79+J79+L79+M79+N79+P79+Q79</f>
        <v>335700</v>
      </c>
      <c r="V79" s="137">
        <v>373000</v>
      </c>
    </row>
    <row r="80" spans="1:30" ht="33" customHeight="1" x14ac:dyDescent="0.25">
      <c r="A80" s="41">
        <v>56402</v>
      </c>
      <c r="B80" s="120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4">
        <v>56406</v>
      </c>
      <c r="B81" s="255" t="s">
        <v>111</v>
      </c>
      <c r="C81" s="212">
        <v>239000</v>
      </c>
      <c r="D81" s="213">
        <f t="shared" si="13"/>
        <v>14340</v>
      </c>
      <c r="E81" s="213">
        <f t="shared" si="14"/>
        <v>14340</v>
      </c>
      <c r="F81" s="213">
        <f t="shared" si="15"/>
        <v>14340</v>
      </c>
      <c r="G81" s="212">
        <f t="shared" si="16"/>
        <v>43020</v>
      </c>
      <c r="H81" s="212">
        <f t="shared" si="17"/>
        <v>16730</v>
      </c>
      <c r="I81" s="212">
        <f t="shared" si="18"/>
        <v>21510</v>
      </c>
      <c r="J81" s="212">
        <f t="shared" si="19"/>
        <v>21510</v>
      </c>
      <c r="K81" s="212">
        <f t="shared" si="7"/>
        <v>59750</v>
      </c>
      <c r="L81" s="212">
        <f t="shared" si="20"/>
        <v>21510</v>
      </c>
      <c r="M81" s="212">
        <f t="shared" si="21"/>
        <v>21510</v>
      </c>
      <c r="N81" s="212">
        <f t="shared" si="22"/>
        <v>21510</v>
      </c>
      <c r="O81" s="212">
        <f t="shared" si="8"/>
        <v>64530</v>
      </c>
      <c r="P81" s="212">
        <f t="shared" si="9"/>
        <v>23900</v>
      </c>
      <c r="Q81" s="212">
        <f t="shared" si="10"/>
        <v>23900</v>
      </c>
      <c r="R81" s="212">
        <f t="shared" si="11"/>
        <v>23900</v>
      </c>
      <c r="S81" s="212">
        <f t="shared" si="12"/>
        <v>71700</v>
      </c>
      <c r="T81" s="147">
        <f t="shared" si="23"/>
        <v>215100</v>
      </c>
      <c r="V81" s="137">
        <v>239000</v>
      </c>
    </row>
    <row r="82" spans="1:30" ht="33" customHeight="1" collapsed="1" x14ac:dyDescent="0.25">
      <c r="A82" s="54" t="s">
        <v>100</v>
      </c>
      <c r="B82" s="255" t="s">
        <v>114</v>
      </c>
      <c r="C82" s="212">
        <v>71000</v>
      </c>
      <c r="D82" s="213">
        <f t="shared" si="13"/>
        <v>4260</v>
      </c>
      <c r="E82" s="213">
        <f t="shared" si="14"/>
        <v>4260</v>
      </c>
      <c r="F82" s="213">
        <f t="shared" si="15"/>
        <v>4260</v>
      </c>
      <c r="G82" s="212">
        <f t="shared" si="16"/>
        <v>12780</v>
      </c>
      <c r="H82" s="212">
        <f t="shared" si="17"/>
        <v>4970.0000000000009</v>
      </c>
      <c r="I82" s="212">
        <f t="shared" si="18"/>
        <v>6390</v>
      </c>
      <c r="J82" s="212">
        <f t="shared" si="19"/>
        <v>6390</v>
      </c>
      <c r="K82" s="212">
        <f t="shared" ref="K82:K99" si="24">SUM(H82:J82)</f>
        <v>17750</v>
      </c>
      <c r="L82" s="212">
        <f t="shared" si="20"/>
        <v>6390</v>
      </c>
      <c r="M82" s="212">
        <f t="shared" si="21"/>
        <v>6390</v>
      </c>
      <c r="N82" s="212">
        <f t="shared" si="22"/>
        <v>6390</v>
      </c>
      <c r="O82" s="212">
        <f t="shared" ref="O82:O99" si="25">SUM(L82:N82)</f>
        <v>19170</v>
      </c>
      <c r="P82" s="212">
        <f t="shared" ref="P82:P99" si="26">C82*0.1</f>
        <v>7100</v>
      </c>
      <c r="Q82" s="212">
        <f t="shared" ref="Q82:Q99" si="27">C82*0.1</f>
        <v>7100</v>
      </c>
      <c r="R82" s="212">
        <f t="shared" ref="R82:R99" si="28">C82*0.1</f>
        <v>7100</v>
      </c>
      <c r="S82" s="212">
        <f t="shared" ref="S82:S99" si="29">SUM(P82:R82)</f>
        <v>21300</v>
      </c>
      <c r="T82" s="147">
        <f t="shared" si="23"/>
        <v>63900</v>
      </c>
      <c r="V82" s="137">
        <v>71000</v>
      </c>
    </row>
    <row r="83" spans="1:30" s="140" customFormat="1" ht="33" customHeight="1" collapsed="1" x14ac:dyDescent="0.25">
      <c r="A83" s="55">
        <v>56418</v>
      </c>
      <c r="B83" s="255" t="s">
        <v>113</v>
      </c>
      <c r="C83" s="212">
        <v>13000</v>
      </c>
      <c r="D83" s="213">
        <f t="shared" ref="D83:D99" si="30">C83*0.06</f>
        <v>780</v>
      </c>
      <c r="E83" s="213">
        <f t="shared" ref="E83:E99" si="31">C83*0.06</f>
        <v>780</v>
      </c>
      <c r="F83" s="213">
        <f t="shared" ref="F83:F99" si="32">C83*0.06</f>
        <v>780</v>
      </c>
      <c r="G83" s="212">
        <f t="shared" ref="G83:G99" si="33">SUM(D83:F83)</f>
        <v>2340</v>
      </c>
      <c r="H83" s="212">
        <f t="shared" ref="H83:H99" si="34">C83*0.07</f>
        <v>910.00000000000011</v>
      </c>
      <c r="I83" s="212">
        <f t="shared" ref="I83:I99" si="35">C83*0.09</f>
        <v>1170</v>
      </c>
      <c r="J83" s="212">
        <f t="shared" ref="J83:J99" si="36">C83*0.09</f>
        <v>1170</v>
      </c>
      <c r="K83" s="212">
        <f t="shared" si="24"/>
        <v>3250</v>
      </c>
      <c r="L83" s="212">
        <f t="shared" ref="L83:L99" si="37">C83*0.09</f>
        <v>1170</v>
      </c>
      <c r="M83" s="212">
        <f t="shared" ref="M83:M99" si="38">C83*0.09</f>
        <v>1170</v>
      </c>
      <c r="N83" s="212">
        <f t="shared" ref="N83:N99" si="39">C83*0.09</f>
        <v>1170</v>
      </c>
      <c r="O83" s="212">
        <f t="shared" si="25"/>
        <v>3510</v>
      </c>
      <c r="P83" s="212">
        <f t="shared" si="26"/>
        <v>1300</v>
      </c>
      <c r="Q83" s="212">
        <f t="shared" si="27"/>
        <v>1300</v>
      </c>
      <c r="R83" s="212">
        <f t="shared" si="28"/>
        <v>1300</v>
      </c>
      <c r="S83" s="212">
        <f t="shared" si="29"/>
        <v>3900</v>
      </c>
      <c r="T83" s="147">
        <f t="shared" si="23"/>
        <v>11700</v>
      </c>
      <c r="U83" s="139"/>
      <c r="V83" s="137">
        <v>13000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774500</v>
      </c>
      <c r="D84" s="167">
        <f t="shared" si="30"/>
        <v>46470</v>
      </c>
      <c r="E84" s="167">
        <f t="shared" si="31"/>
        <v>46470</v>
      </c>
      <c r="F84" s="167">
        <f t="shared" si="32"/>
        <v>46470</v>
      </c>
      <c r="G84" s="167">
        <f t="shared" si="33"/>
        <v>139410</v>
      </c>
      <c r="H84" s="167">
        <f t="shared" si="34"/>
        <v>54215.000000000007</v>
      </c>
      <c r="I84" s="167">
        <f t="shared" si="35"/>
        <v>69705</v>
      </c>
      <c r="J84" s="167">
        <f t="shared" si="36"/>
        <v>69705</v>
      </c>
      <c r="K84" s="167">
        <f t="shared" si="24"/>
        <v>193625</v>
      </c>
      <c r="L84" s="167">
        <f t="shared" si="37"/>
        <v>69705</v>
      </c>
      <c r="M84" s="167">
        <f t="shared" si="38"/>
        <v>69705</v>
      </c>
      <c r="N84" s="167">
        <f t="shared" si="39"/>
        <v>69705</v>
      </c>
      <c r="O84" s="167">
        <f t="shared" si="25"/>
        <v>209115</v>
      </c>
      <c r="P84" s="167">
        <f t="shared" si="26"/>
        <v>77450</v>
      </c>
      <c r="Q84" s="167">
        <f t="shared" si="27"/>
        <v>77450</v>
      </c>
      <c r="R84" s="167">
        <f t="shared" si="28"/>
        <v>77450</v>
      </c>
      <c r="S84" s="167">
        <f t="shared" si="29"/>
        <v>232350</v>
      </c>
      <c r="T84" s="147">
        <f t="shared" si="23"/>
        <v>697050</v>
      </c>
      <c r="V84" s="137">
        <v>999500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684000</v>
      </c>
      <c r="D86" s="212">
        <f t="shared" si="30"/>
        <v>41040</v>
      </c>
      <c r="E86" s="212">
        <f t="shared" si="31"/>
        <v>41040</v>
      </c>
      <c r="F86" s="212">
        <f t="shared" si="32"/>
        <v>41040</v>
      </c>
      <c r="G86" s="212">
        <f t="shared" si="33"/>
        <v>123120</v>
      </c>
      <c r="H86" s="212">
        <f t="shared" si="34"/>
        <v>47880.000000000007</v>
      </c>
      <c r="I86" s="212">
        <f t="shared" si="35"/>
        <v>61560</v>
      </c>
      <c r="J86" s="212">
        <f t="shared" si="36"/>
        <v>61560</v>
      </c>
      <c r="K86" s="212">
        <f t="shared" si="24"/>
        <v>171000</v>
      </c>
      <c r="L86" s="212">
        <f t="shared" si="37"/>
        <v>61560</v>
      </c>
      <c r="M86" s="212">
        <f t="shared" si="38"/>
        <v>61560</v>
      </c>
      <c r="N86" s="212">
        <f t="shared" si="39"/>
        <v>61560</v>
      </c>
      <c r="O86" s="212">
        <f t="shared" si="25"/>
        <v>184680</v>
      </c>
      <c r="P86" s="212">
        <f t="shared" si="26"/>
        <v>68400</v>
      </c>
      <c r="Q86" s="212">
        <f t="shared" si="27"/>
        <v>68400</v>
      </c>
      <c r="R86" s="212">
        <f t="shared" si="28"/>
        <v>68400</v>
      </c>
      <c r="S86" s="212">
        <f t="shared" si="29"/>
        <v>205200</v>
      </c>
      <c r="T86" s="147">
        <f t="shared" si="23"/>
        <v>615600</v>
      </c>
      <c r="U86" s="139"/>
      <c r="V86" s="137">
        <v>684000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2259751</v>
      </c>
      <c r="D88" s="118">
        <f t="shared" si="30"/>
        <v>135585.06</v>
      </c>
      <c r="E88" s="118">
        <f t="shared" si="31"/>
        <v>135585.06</v>
      </c>
      <c r="F88" s="118">
        <f t="shared" si="32"/>
        <v>135585.06</v>
      </c>
      <c r="G88" s="118">
        <f t="shared" si="33"/>
        <v>406755.18</v>
      </c>
      <c r="H88" s="118">
        <f t="shared" si="34"/>
        <v>158182.57</v>
      </c>
      <c r="I88" s="118">
        <f t="shared" si="35"/>
        <v>203377.59</v>
      </c>
      <c r="J88" s="118">
        <f t="shared" si="36"/>
        <v>203377.59</v>
      </c>
      <c r="K88" s="118">
        <f t="shared" si="24"/>
        <v>564937.75</v>
      </c>
      <c r="L88" s="118">
        <f t="shared" si="37"/>
        <v>203377.59</v>
      </c>
      <c r="M88" s="118">
        <f t="shared" si="38"/>
        <v>203377.59</v>
      </c>
      <c r="N88" s="118">
        <f t="shared" si="39"/>
        <v>203377.59</v>
      </c>
      <c r="O88" s="118">
        <f t="shared" si="25"/>
        <v>610132.77</v>
      </c>
      <c r="P88" s="118">
        <f t="shared" si="26"/>
        <v>225975.1</v>
      </c>
      <c r="Q88" s="118">
        <f t="shared" si="27"/>
        <v>225975.1</v>
      </c>
      <c r="R88" s="118">
        <f t="shared" si="28"/>
        <v>225975.1</v>
      </c>
      <c r="S88" s="118">
        <f t="shared" si="29"/>
        <v>677925.3</v>
      </c>
      <c r="T88" s="147">
        <f t="shared" si="23"/>
        <v>2033775.9000000004</v>
      </c>
      <c r="V88" s="137">
        <v>2259751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229865</v>
      </c>
      <c r="D89" s="167">
        <f t="shared" si="30"/>
        <v>13791.9</v>
      </c>
      <c r="E89" s="167">
        <f t="shared" si="31"/>
        <v>13791.9</v>
      </c>
      <c r="F89" s="167">
        <f t="shared" si="32"/>
        <v>13791.9</v>
      </c>
      <c r="G89" s="167">
        <f t="shared" si="33"/>
        <v>41375.699999999997</v>
      </c>
      <c r="H89" s="167">
        <f t="shared" si="34"/>
        <v>16090.550000000001</v>
      </c>
      <c r="I89" s="167">
        <f t="shared" si="35"/>
        <v>20687.849999999999</v>
      </c>
      <c r="J89" s="167">
        <f t="shared" si="36"/>
        <v>20687.849999999999</v>
      </c>
      <c r="K89" s="167">
        <f t="shared" si="24"/>
        <v>57466.25</v>
      </c>
      <c r="L89" s="167">
        <f t="shared" si="37"/>
        <v>20687.849999999999</v>
      </c>
      <c r="M89" s="167">
        <f t="shared" si="38"/>
        <v>20687.849999999999</v>
      </c>
      <c r="N89" s="167">
        <f t="shared" si="39"/>
        <v>20687.849999999999</v>
      </c>
      <c r="O89" s="167">
        <f t="shared" si="25"/>
        <v>62063.549999999996</v>
      </c>
      <c r="P89" s="167">
        <f t="shared" si="26"/>
        <v>22986.5</v>
      </c>
      <c r="Q89" s="167">
        <f t="shared" si="27"/>
        <v>22986.5</v>
      </c>
      <c r="R89" s="167">
        <f t="shared" si="28"/>
        <v>22986.5</v>
      </c>
      <c r="S89" s="167">
        <f t="shared" si="29"/>
        <v>68959.5</v>
      </c>
      <c r="T89" s="147">
        <f t="shared" si="23"/>
        <v>206878.50000000003</v>
      </c>
      <c r="V89" s="137">
        <v>229865</v>
      </c>
    </row>
    <row r="90" spans="1:30" ht="33" customHeight="1" x14ac:dyDescent="0.25">
      <c r="A90" s="41" t="s">
        <v>28</v>
      </c>
      <c r="B90" s="125" t="s">
        <v>115</v>
      </c>
      <c r="C90" s="212">
        <v>210000</v>
      </c>
      <c r="D90" s="212">
        <f t="shared" si="30"/>
        <v>12600</v>
      </c>
      <c r="E90" s="212">
        <f t="shared" si="31"/>
        <v>12600</v>
      </c>
      <c r="F90" s="212">
        <f t="shared" si="32"/>
        <v>12600</v>
      </c>
      <c r="G90" s="212">
        <f t="shared" si="33"/>
        <v>37800</v>
      </c>
      <c r="H90" s="212">
        <f t="shared" si="34"/>
        <v>14700.000000000002</v>
      </c>
      <c r="I90" s="212">
        <f t="shared" si="35"/>
        <v>18900</v>
      </c>
      <c r="J90" s="212">
        <f t="shared" si="36"/>
        <v>18900</v>
      </c>
      <c r="K90" s="212">
        <f t="shared" si="24"/>
        <v>52500</v>
      </c>
      <c r="L90" s="212">
        <f t="shared" si="37"/>
        <v>18900</v>
      </c>
      <c r="M90" s="212">
        <f t="shared" si="38"/>
        <v>18900</v>
      </c>
      <c r="N90" s="212">
        <f t="shared" si="39"/>
        <v>18900</v>
      </c>
      <c r="O90" s="212">
        <f t="shared" si="25"/>
        <v>56700</v>
      </c>
      <c r="P90" s="212">
        <f t="shared" si="26"/>
        <v>21000</v>
      </c>
      <c r="Q90" s="212">
        <f t="shared" si="27"/>
        <v>21000</v>
      </c>
      <c r="R90" s="212">
        <f t="shared" si="28"/>
        <v>21000</v>
      </c>
      <c r="S90" s="212">
        <f t="shared" si="29"/>
        <v>63000</v>
      </c>
      <c r="T90" s="147">
        <f t="shared" si="23"/>
        <v>189000</v>
      </c>
      <c r="V90" s="137">
        <v>210000</v>
      </c>
    </row>
    <row r="91" spans="1:30" ht="33" customHeight="1" x14ac:dyDescent="0.25">
      <c r="A91" s="54">
        <v>56710</v>
      </c>
      <c r="B91" s="125" t="s">
        <v>92</v>
      </c>
      <c r="C91" s="212">
        <v>4000</v>
      </c>
      <c r="D91" s="212">
        <f t="shared" si="30"/>
        <v>240</v>
      </c>
      <c r="E91" s="212">
        <f t="shared" si="31"/>
        <v>240</v>
      </c>
      <c r="F91" s="212">
        <f t="shared" si="32"/>
        <v>240</v>
      </c>
      <c r="G91" s="212">
        <f t="shared" si="33"/>
        <v>720</v>
      </c>
      <c r="H91" s="212">
        <f t="shared" si="34"/>
        <v>280</v>
      </c>
      <c r="I91" s="212">
        <f t="shared" si="35"/>
        <v>360</v>
      </c>
      <c r="J91" s="212">
        <f t="shared" si="36"/>
        <v>360</v>
      </c>
      <c r="K91" s="212">
        <f t="shared" si="24"/>
        <v>1000</v>
      </c>
      <c r="L91" s="212">
        <f t="shared" si="37"/>
        <v>360</v>
      </c>
      <c r="M91" s="212">
        <f t="shared" si="38"/>
        <v>360</v>
      </c>
      <c r="N91" s="212">
        <f t="shared" si="39"/>
        <v>360</v>
      </c>
      <c r="O91" s="212">
        <f t="shared" si="25"/>
        <v>1080</v>
      </c>
      <c r="P91" s="212">
        <f t="shared" si="26"/>
        <v>400</v>
      </c>
      <c r="Q91" s="212">
        <f t="shared" si="27"/>
        <v>400</v>
      </c>
      <c r="R91" s="212">
        <f t="shared" si="28"/>
        <v>400</v>
      </c>
      <c r="S91" s="212">
        <f t="shared" si="29"/>
        <v>1200</v>
      </c>
      <c r="T91" s="147">
        <f t="shared" si="23"/>
        <v>3600</v>
      </c>
      <c r="V91" s="137">
        <v>4000</v>
      </c>
    </row>
    <row r="92" spans="1:30" ht="33" customHeight="1" x14ac:dyDescent="0.25">
      <c r="A92" s="41">
        <v>56714</v>
      </c>
      <c r="B92" s="122" t="s">
        <v>107</v>
      </c>
      <c r="C92" s="212">
        <v>2113</v>
      </c>
      <c r="D92" s="213">
        <f t="shared" si="30"/>
        <v>126.78</v>
      </c>
      <c r="E92" s="213">
        <f t="shared" si="31"/>
        <v>126.78</v>
      </c>
      <c r="F92" s="213">
        <f t="shared" si="32"/>
        <v>126.78</v>
      </c>
      <c r="G92" s="212">
        <f t="shared" si="33"/>
        <v>380.34000000000003</v>
      </c>
      <c r="H92" s="212">
        <f t="shared" si="34"/>
        <v>147.91000000000003</v>
      </c>
      <c r="I92" s="212">
        <f t="shared" si="35"/>
        <v>190.17</v>
      </c>
      <c r="J92" s="212">
        <f t="shared" si="36"/>
        <v>190.17</v>
      </c>
      <c r="K92" s="212">
        <f t="shared" si="24"/>
        <v>528.25</v>
      </c>
      <c r="L92" s="212">
        <f t="shared" si="37"/>
        <v>190.17</v>
      </c>
      <c r="M92" s="212">
        <f t="shared" si="38"/>
        <v>190.17</v>
      </c>
      <c r="N92" s="212">
        <f t="shared" si="39"/>
        <v>190.17</v>
      </c>
      <c r="O92" s="212">
        <f t="shared" si="25"/>
        <v>570.51</v>
      </c>
      <c r="P92" s="212">
        <f t="shared" si="26"/>
        <v>211.3</v>
      </c>
      <c r="Q92" s="212">
        <f t="shared" si="27"/>
        <v>211.3</v>
      </c>
      <c r="R92" s="212">
        <f t="shared" si="28"/>
        <v>211.3</v>
      </c>
      <c r="S92" s="212">
        <f t="shared" si="29"/>
        <v>633.90000000000009</v>
      </c>
      <c r="T92" s="147">
        <f t="shared" si="23"/>
        <v>1901.7</v>
      </c>
      <c r="V92" s="137">
        <v>2113</v>
      </c>
    </row>
    <row r="93" spans="1:30" ht="33" customHeight="1" collapsed="1" x14ac:dyDescent="0.25">
      <c r="A93" s="55" t="s">
        <v>5</v>
      </c>
      <c r="B93" s="124" t="s">
        <v>108</v>
      </c>
      <c r="C93" s="212">
        <v>13752</v>
      </c>
      <c r="D93" s="213">
        <f t="shared" si="30"/>
        <v>825.12</v>
      </c>
      <c r="E93" s="213">
        <f t="shared" si="31"/>
        <v>825.12</v>
      </c>
      <c r="F93" s="213">
        <f t="shared" si="32"/>
        <v>825.12</v>
      </c>
      <c r="G93" s="212">
        <f t="shared" si="33"/>
        <v>2475.36</v>
      </c>
      <c r="H93" s="212">
        <f t="shared" si="34"/>
        <v>962.6400000000001</v>
      </c>
      <c r="I93" s="212">
        <f t="shared" si="35"/>
        <v>1237.68</v>
      </c>
      <c r="J93" s="212">
        <f t="shared" si="36"/>
        <v>1237.68</v>
      </c>
      <c r="K93" s="212">
        <f t="shared" si="24"/>
        <v>3438</v>
      </c>
      <c r="L93" s="212">
        <f t="shared" si="37"/>
        <v>1237.68</v>
      </c>
      <c r="M93" s="212">
        <f t="shared" si="38"/>
        <v>1237.68</v>
      </c>
      <c r="N93" s="212">
        <f t="shared" si="39"/>
        <v>1237.68</v>
      </c>
      <c r="O93" s="212">
        <f t="shared" si="25"/>
        <v>3713.04</v>
      </c>
      <c r="P93" s="212">
        <f t="shared" si="26"/>
        <v>1375.2</v>
      </c>
      <c r="Q93" s="212">
        <f t="shared" si="27"/>
        <v>1375.2</v>
      </c>
      <c r="R93" s="212">
        <f t="shared" si="28"/>
        <v>1375.2</v>
      </c>
      <c r="S93" s="212">
        <f t="shared" si="29"/>
        <v>4125.6000000000004</v>
      </c>
      <c r="T93" s="147">
        <f t="shared" si="23"/>
        <v>12376.800000000003</v>
      </c>
      <c r="V93" s="137">
        <v>13752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4237445</v>
      </c>
      <c r="D94" s="167">
        <f t="shared" si="30"/>
        <v>254246.69999999998</v>
      </c>
      <c r="E94" s="167">
        <f t="shared" si="31"/>
        <v>254246.69999999998</v>
      </c>
      <c r="F94" s="167">
        <f t="shared" si="32"/>
        <v>254246.69999999998</v>
      </c>
      <c r="G94" s="167">
        <f t="shared" si="33"/>
        <v>762740.1</v>
      </c>
      <c r="H94" s="167">
        <f t="shared" si="34"/>
        <v>296621.15000000002</v>
      </c>
      <c r="I94" s="167">
        <f t="shared" si="35"/>
        <v>381370.05</v>
      </c>
      <c r="J94" s="167">
        <f t="shared" si="36"/>
        <v>381370.05</v>
      </c>
      <c r="K94" s="167">
        <f t="shared" si="24"/>
        <v>1059361.25</v>
      </c>
      <c r="L94" s="167">
        <f t="shared" si="37"/>
        <v>381370.05</v>
      </c>
      <c r="M94" s="167">
        <f t="shared" si="38"/>
        <v>381370.05</v>
      </c>
      <c r="N94" s="167">
        <f t="shared" si="39"/>
        <v>381370.05</v>
      </c>
      <c r="O94" s="167">
        <f t="shared" si="25"/>
        <v>1144110.1499999999</v>
      </c>
      <c r="P94" s="167">
        <f t="shared" si="26"/>
        <v>423744.5</v>
      </c>
      <c r="Q94" s="167">
        <f t="shared" si="27"/>
        <v>423744.5</v>
      </c>
      <c r="R94" s="167">
        <f t="shared" si="28"/>
        <v>423744.5</v>
      </c>
      <c r="S94" s="167">
        <f t="shared" si="29"/>
        <v>1271233.5</v>
      </c>
      <c r="T94" s="147">
        <f t="shared" si="23"/>
        <v>3813700.4999999995</v>
      </c>
      <c r="V94" s="137">
        <v>4237445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4229824</v>
      </c>
      <c r="D95" s="212">
        <f t="shared" si="30"/>
        <v>253789.44</v>
      </c>
      <c r="E95" s="212">
        <f t="shared" si="31"/>
        <v>253789.44</v>
      </c>
      <c r="F95" s="212">
        <f t="shared" si="32"/>
        <v>253789.44</v>
      </c>
      <c r="G95" s="212">
        <f t="shared" si="33"/>
        <v>761368.32000000007</v>
      </c>
      <c r="H95" s="212">
        <f t="shared" si="34"/>
        <v>296087.68000000005</v>
      </c>
      <c r="I95" s="212">
        <f t="shared" si="35"/>
        <v>380684.16</v>
      </c>
      <c r="J95" s="212">
        <f t="shared" si="36"/>
        <v>380684.16</v>
      </c>
      <c r="K95" s="212">
        <f t="shared" si="24"/>
        <v>1057456</v>
      </c>
      <c r="L95" s="212">
        <f t="shared" si="37"/>
        <v>380684.16</v>
      </c>
      <c r="M95" s="212">
        <f t="shared" si="38"/>
        <v>380684.16</v>
      </c>
      <c r="N95" s="212">
        <f t="shared" si="39"/>
        <v>380684.16</v>
      </c>
      <c r="O95" s="212">
        <f t="shared" si="25"/>
        <v>1142052.48</v>
      </c>
      <c r="P95" s="212">
        <f t="shared" si="26"/>
        <v>422982.40000000002</v>
      </c>
      <c r="Q95" s="212">
        <f t="shared" si="27"/>
        <v>422982.40000000002</v>
      </c>
      <c r="R95" s="212">
        <f t="shared" si="28"/>
        <v>422982.40000000002</v>
      </c>
      <c r="S95" s="212">
        <f t="shared" si="29"/>
        <v>1268947.2000000002</v>
      </c>
      <c r="T95" s="147">
        <f t="shared" si="23"/>
        <v>3806841.6</v>
      </c>
      <c r="U95" s="139"/>
      <c r="V95" s="137">
        <v>4229824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7621</v>
      </c>
      <c r="D96" s="212">
        <f t="shared" si="30"/>
        <v>457.26</v>
      </c>
      <c r="E96" s="212">
        <f t="shared" si="31"/>
        <v>457.26</v>
      </c>
      <c r="F96" s="212">
        <f t="shared" si="32"/>
        <v>457.26</v>
      </c>
      <c r="G96" s="212">
        <f t="shared" si="33"/>
        <v>1371.78</v>
      </c>
      <c r="H96" s="212">
        <f t="shared" si="34"/>
        <v>533.47</v>
      </c>
      <c r="I96" s="212">
        <f t="shared" si="35"/>
        <v>685.89</v>
      </c>
      <c r="J96" s="212">
        <f t="shared" si="36"/>
        <v>685.89</v>
      </c>
      <c r="K96" s="212">
        <f t="shared" si="24"/>
        <v>1905.25</v>
      </c>
      <c r="L96" s="212">
        <f t="shared" si="37"/>
        <v>685.89</v>
      </c>
      <c r="M96" s="212">
        <f t="shared" si="38"/>
        <v>685.89</v>
      </c>
      <c r="N96" s="212">
        <f t="shared" si="39"/>
        <v>685.89</v>
      </c>
      <c r="O96" s="212">
        <f t="shared" si="25"/>
        <v>2057.67</v>
      </c>
      <c r="P96" s="212">
        <f t="shared" si="26"/>
        <v>762.1</v>
      </c>
      <c r="Q96" s="212">
        <f t="shared" si="27"/>
        <v>762.1</v>
      </c>
      <c r="R96" s="212">
        <f t="shared" si="28"/>
        <v>762.1</v>
      </c>
      <c r="S96" s="212">
        <f t="shared" si="29"/>
        <v>2286.3000000000002</v>
      </c>
      <c r="T96" s="147">
        <f t="shared" si="23"/>
        <v>6858.9000000000005</v>
      </c>
      <c r="U96" s="139"/>
      <c r="V96" s="137">
        <v>7621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1711872</v>
      </c>
      <c r="D97" s="118">
        <f t="shared" si="30"/>
        <v>102712.31999999999</v>
      </c>
      <c r="E97" s="118">
        <f t="shared" si="31"/>
        <v>102712.31999999999</v>
      </c>
      <c r="F97" s="118">
        <f t="shared" si="32"/>
        <v>102712.31999999999</v>
      </c>
      <c r="G97" s="118">
        <f t="shared" si="33"/>
        <v>308136.95999999996</v>
      </c>
      <c r="H97" s="118">
        <f t="shared" si="34"/>
        <v>119831.04000000001</v>
      </c>
      <c r="I97" s="118">
        <f t="shared" si="35"/>
        <v>154068.47999999998</v>
      </c>
      <c r="J97" s="118">
        <f t="shared" si="36"/>
        <v>154068.47999999998</v>
      </c>
      <c r="K97" s="118">
        <f t="shared" si="24"/>
        <v>427968</v>
      </c>
      <c r="L97" s="118">
        <f t="shared" si="37"/>
        <v>154068.47999999998</v>
      </c>
      <c r="M97" s="118">
        <f t="shared" si="38"/>
        <v>154068.47999999998</v>
      </c>
      <c r="N97" s="118">
        <f t="shared" si="39"/>
        <v>154068.47999999998</v>
      </c>
      <c r="O97" s="118">
        <f t="shared" si="25"/>
        <v>462205.43999999994</v>
      </c>
      <c r="P97" s="118">
        <f t="shared" si="26"/>
        <v>171187.20000000001</v>
      </c>
      <c r="Q97" s="118">
        <f t="shared" si="27"/>
        <v>171187.20000000001</v>
      </c>
      <c r="R97" s="118">
        <f t="shared" si="28"/>
        <v>171187.20000000001</v>
      </c>
      <c r="S97" s="118">
        <f t="shared" si="29"/>
        <v>513561.60000000003</v>
      </c>
      <c r="T97" s="147">
        <f t="shared" si="23"/>
        <v>1540684.7999999998</v>
      </c>
      <c r="V97" s="137">
        <v>1711872</v>
      </c>
    </row>
    <row r="98" spans="1:33" ht="38.25" customHeight="1" x14ac:dyDescent="0.25">
      <c r="A98" s="55" t="s">
        <v>284</v>
      </c>
      <c r="B98" s="117" t="s">
        <v>285</v>
      </c>
      <c r="C98" s="212">
        <v>334533</v>
      </c>
      <c r="D98" s="212">
        <f t="shared" si="30"/>
        <v>20071.98</v>
      </c>
      <c r="E98" s="212">
        <f t="shared" si="31"/>
        <v>20071.98</v>
      </c>
      <c r="F98" s="212">
        <f t="shared" si="32"/>
        <v>20071.98</v>
      </c>
      <c r="G98" s="212">
        <f t="shared" si="33"/>
        <v>60215.94</v>
      </c>
      <c r="H98" s="212">
        <f t="shared" si="34"/>
        <v>23417.31</v>
      </c>
      <c r="I98" s="212">
        <f t="shared" si="35"/>
        <v>30107.969999999998</v>
      </c>
      <c r="J98" s="212">
        <f t="shared" si="36"/>
        <v>30107.969999999998</v>
      </c>
      <c r="K98" s="212">
        <f t="shared" si="24"/>
        <v>83633.25</v>
      </c>
      <c r="L98" s="212">
        <f t="shared" si="37"/>
        <v>30107.969999999998</v>
      </c>
      <c r="M98" s="212">
        <f t="shared" si="38"/>
        <v>30107.969999999998</v>
      </c>
      <c r="N98" s="212">
        <f t="shared" si="39"/>
        <v>30107.969999999998</v>
      </c>
      <c r="O98" s="212">
        <f t="shared" si="25"/>
        <v>90323.909999999989</v>
      </c>
      <c r="P98" s="212">
        <f t="shared" si="26"/>
        <v>33453.300000000003</v>
      </c>
      <c r="Q98" s="212">
        <f t="shared" si="27"/>
        <v>33453.300000000003</v>
      </c>
      <c r="R98" s="212">
        <f t="shared" si="28"/>
        <v>33453.300000000003</v>
      </c>
      <c r="S98" s="212">
        <f t="shared" si="29"/>
        <v>100359.90000000001</v>
      </c>
      <c r="T98" s="147">
        <f t="shared" si="23"/>
        <v>301079.7</v>
      </c>
      <c r="V98" s="137">
        <v>334532</v>
      </c>
    </row>
    <row r="99" spans="1:33" s="147" customFormat="1" ht="33" customHeight="1" x14ac:dyDescent="0.25">
      <c r="A99" s="116"/>
      <c r="B99" s="116" t="s">
        <v>95</v>
      </c>
      <c r="C99" s="168">
        <f>C16-C47</f>
        <v>6000000</v>
      </c>
      <c r="D99" s="168">
        <f t="shared" si="30"/>
        <v>360000</v>
      </c>
      <c r="E99" s="168">
        <f t="shared" si="31"/>
        <v>360000</v>
      </c>
      <c r="F99" s="168">
        <f t="shared" si="32"/>
        <v>360000</v>
      </c>
      <c r="G99" s="168">
        <f t="shared" si="33"/>
        <v>1080000</v>
      </c>
      <c r="H99" s="168">
        <f t="shared" si="34"/>
        <v>420000.00000000006</v>
      </c>
      <c r="I99" s="168">
        <f t="shared" si="35"/>
        <v>540000</v>
      </c>
      <c r="J99" s="168">
        <f t="shared" si="36"/>
        <v>540000</v>
      </c>
      <c r="K99" s="168">
        <f t="shared" si="24"/>
        <v>1500000</v>
      </c>
      <c r="L99" s="168">
        <f t="shared" si="37"/>
        <v>540000</v>
      </c>
      <c r="M99" s="168">
        <f t="shared" si="38"/>
        <v>540000</v>
      </c>
      <c r="N99" s="168">
        <f t="shared" si="39"/>
        <v>540000</v>
      </c>
      <c r="O99" s="168">
        <f t="shared" si="25"/>
        <v>1620000</v>
      </c>
      <c r="P99" s="168">
        <f t="shared" si="26"/>
        <v>600000</v>
      </c>
      <c r="Q99" s="168">
        <f t="shared" si="27"/>
        <v>600000</v>
      </c>
      <c r="R99" s="168">
        <f t="shared" si="28"/>
        <v>600000</v>
      </c>
      <c r="S99" s="168">
        <f t="shared" si="29"/>
        <v>1800000</v>
      </c>
      <c r="T99" s="147">
        <f t="shared" si="23"/>
        <v>5400000</v>
      </c>
      <c r="V99" s="137">
        <v>6000000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0.15001466768413282</v>
      </c>
      <c r="D100" s="158">
        <f t="shared" si="40"/>
        <v>0.15001466768413282</v>
      </c>
      <c r="E100" s="158">
        <f t="shared" si="40"/>
        <v>0.15001466768413282</v>
      </c>
      <c r="F100" s="158">
        <f t="shared" si="40"/>
        <v>0.15001466768413282</v>
      </c>
      <c r="G100" s="158">
        <f t="shared" si="40"/>
        <v>0.15001466768413282</v>
      </c>
      <c r="H100" s="158">
        <f t="shared" si="40"/>
        <v>0.15001466768413282</v>
      </c>
      <c r="I100" s="158">
        <f t="shared" si="40"/>
        <v>0.15001466768413282</v>
      </c>
      <c r="J100" s="158">
        <f t="shared" si="40"/>
        <v>0.15001466768413282</v>
      </c>
      <c r="K100" s="158">
        <f t="shared" si="40"/>
        <v>0.15001466768413282</v>
      </c>
      <c r="L100" s="158">
        <f t="shared" si="40"/>
        <v>0.15001466768413282</v>
      </c>
      <c r="M100" s="158">
        <f t="shared" si="40"/>
        <v>0.15001466768413282</v>
      </c>
      <c r="N100" s="158">
        <f t="shared" si="40"/>
        <v>0.15001466768413282</v>
      </c>
      <c r="O100" s="158">
        <f t="shared" si="40"/>
        <v>0.15001466768413282</v>
      </c>
      <c r="P100" s="158">
        <f t="shared" si="40"/>
        <v>0.1500146676841328</v>
      </c>
      <c r="Q100" s="158">
        <f t="shared" si="40"/>
        <v>0.1500146676841328</v>
      </c>
      <c r="R100" s="158">
        <f t="shared" si="40"/>
        <v>0.1500146676841328</v>
      </c>
      <c r="S100" s="170">
        <f t="shared" si="40"/>
        <v>0.1500146676841328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1369497.8</v>
      </c>
    </row>
    <row r="108" spans="1:33" x14ac:dyDescent="0.25">
      <c r="C108" s="189">
        <f>+C99-C106</f>
        <v>4630502.2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4" fitToHeight="2" orientation="portrait" horizontalDpi="300" verticalDpi="200" r:id="rId1"/>
  <headerFooter alignWithMargins="0"/>
  <rowBreaks count="1" manualBreakCount="1">
    <brk id="4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8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72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D78" sqref="D78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customWidth="1"/>
    <col min="5" max="6" width="13.7109375" style="3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19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19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37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37326352</v>
      </c>
      <c r="D16" s="168">
        <f>C16*0.06</f>
        <v>2239581.12</v>
      </c>
      <c r="E16" s="168">
        <f>C16*0.06</f>
        <v>2239581.12</v>
      </c>
      <c r="F16" s="168">
        <f>C16*0.06</f>
        <v>2239581.12</v>
      </c>
      <c r="G16" s="168">
        <f>SUM(D16:F16)</f>
        <v>6718743.3600000003</v>
      </c>
      <c r="H16" s="168">
        <f>C16*0.07</f>
        <v>2612844.64</v>
      </c>
      <c r="I16" s="168">
        <f>C16*0.09</f>
        <v>3359371.6799999997</v>
      </c>
      <c r="J16" s="168">
        <f>C16*0.09</f>
        <v>3359371.6799999997</v>
      </c>
      <c r="K16" s="168">
        <f t="shared" ref="K16" si="0">SUM(H16:J16)</f>
        <v>9331588</v>
      </c>
      <c r="L16" s="168">
        <f>C16*0.09</f>
        <v>3359371.6799999997</v>
      </c>
      <c r="M16" s="168">
        <f>C16*0.09</f>
        <v>3359371.6799999997</v>
      </c>
      <c r="N16" s="168">
        <f>C16*0.09</f>
        <v>3359371.6799999997</v>
      </c>
      <c r="O16" s="168">
        <f t="shared" ref="O16" si="1">SUM(L16:N16)</f>
        <v>10078115.039999999</v>
      </c>
      <c r="P16" s="168">
        <f t="shared" ref="P16" si="2">C16*0.1</f>
        <v>3732635.2</v>
      </c>
      <c r="Q16" s="168">
        <f t="shared" ref="Q16" si="3">C16*0.1</f>
        <v>3732635.2</v>
      </c>
      <c r="R16" s="168">
        <f t="shared" ref="R16" si="4">C16*0.1</f>
        <v>3732635.2</v>
      </c>
      <c r="S16" s="168">
        <f t="shared" ref="S16" si="5">SUM(P16:R16)</f>
        <v>11197905.600000001</v>
      </c>
      <c r="T16" s="147">
        <f>D16+E16+F16+H16+I16+J16+L16+M16+N16+P16+Q16</f>
        <v>33593716.799999997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31477271</v>
      </c>
      <c r="D18" s="167">
        <f>C18*0.06</f>
        <v>1888636.26</v>
      </c>
      <c r="E18" s="167">
        <f>C18*0.06</f>
        <v>1888636.26</v>
      </c>
      <c r="F18" s="167">
        <f>C18*0.06</f>
        <v>1888636.26</v>
      </c>
      <c r="G18" s="167">
        <f>SUM(D18:F18)</f>
        <v>5665908.7800000003</v>
      </c>
      <c r="H18" s="167">
        <f>C18*0.07</f>
        <v>2203408.9700000002</v>
      </c>
      <c r="I18" s="167">
        <f>C18*0.09</f>
        <v>2832954.3899999997</v>
      </c>
      <c r="J18" s="167">
        <f>C18*0.09</f>
        <v>2832954.3899999997</v>
      </c>
      <c r="K18" s="167">
        <f t="shared" ref="K18:K81" si="7">SUM(H18:J18)</f>
        <v>7869317.7499999991</v>
      </c>
      <c r="L18" s="167">
        <f>C18*0.09</f>
        <v>2832954.3899999997</v>
      </c>
      <c r="M18" s="167">
        <f>C18*0.09</f>
        <v>2832954.3899999997</v>
      </c>
      <c r="N18" s="167">
        <f>C18*0.09</f>
        <v>2832954.3899999997</v>
      </c>
      <c r="O18" s="167">
        <f t="shared" ref="O18:O81" si="8">SUM(L18:N18)</f>
        <v>8498863.1699999981</v>
      </c>
      <c r="P18" s="167">
        <f t="shared" ref="P18:P81" si="9">C18*0.1</f>
        <v>3147727.1</v>
      </c>
      <c r="Q18" s="167">
        <f t="shared" ref="Q18:Q81" si="10">C18*0.1</f>
        <v>3147727.1</v>
      </c>
      <c r="R18" s="167">
        <f t="shared" ref="R18:R81" si="11">C18*0.1</f>
        <v>3147727.1</v>
      </c>
      <c r="S18" s="167">
        <f t="shared" ref="S18:S81" si="12">SUM(P18:R18)</f>
        <v>9443181.3000000007</v>
      </c>
      <c r="T18" s="147">
        <f t="shared" si="6"/>
        <v>28329543.900000006</v>
      </c>
    </row>
    <row r="19" spans="1:30" ht="33" customHeight="1" x14ac:dyDescent="0.25">
      <c r="A19" s="41" t="s">
        <v>13</v>
      </c>
      <c r="B19" s="119" t="s">
        <v>120</v>
      </c>
      <c r="C19" s="212">
        <v>809314</v>
      </c>
      <c r="D19" s="212">
        <f t="shared" ref="D19:D82" si="13">C19*0.06</f>
        <v>48558.84</v>
      </c>
      <c r="E19" s="212">
        <f t="shared" ref="E19:E82" si="14">C19*0.06</f>
        <v>48558.84</v>
      </c>
      <c r="F19" s="212">
        <f t="shared" ref="F19:F82" si="15">C19*0.06</f>
        <v>48558.84</v>
      </c>
      <c r="G19" s="212">
        <f t="shared" ref="G19:G82" si="16">SUM(D19:F19)</f>
        <v>145676.51999999999</v>
      </c>
      <c r="H19" s="212">
        <f t="shared" ref="H19:H82" si="17">C19*0.07</f>
        <v>56651.98</v>
      </c>
      <c r="I19" s="212">
        <f t="shared" ref="I19:I82" si="18">C19*0.09</f>
        <v>72838.259999999995</v>
      </c>
      <c r="J19" s="212">
        <f t="shared" ref="J19:J82" si="19">C19*0.09</f>
        <v>72838.259999999995</v>
      </c>
      <c r="K19" s="212">
        <f t="shared" si="7"/>
        <v>202328.5</v>
      </c>
      <c r="L19" s="212">
        <f t="shared" ref="L19:L82" si="20">C19*0.09</f>
        <v>72838.259999999995</v>
      </c>
      <c r="M19" s="212">
        <f t="shared" ref="M19:M82" si="21">C19*0.09</f>
        <v>72838.259999999995</v>
      </c>
      <c r="N19" s="212">
        <f t="shared" ref="N19:N82" si="22">C19*0.09</f>
        <v>72838.259999999995</v>
      </c>
      <c r="O19" s="212">
        <f t="shared" si="8"/>
        <v>218514.77999999997</v>
      </c>
      <c r="P19" s="212">
        <f t="shared" si="9"/>
        <v>80931.400000000009</v>
      </c>
      <c r="Q19" s="212">
        <f t="shared" si="10"/>
        <v>80931.400000000009</v>
      </c>
      <c r="R19" s="212">
        <f t="shared" si="11"/>
        <v>80931.400000000009</v>
      </c>
      <c r="S19" s="212">
        <f t="shared" si="12"/>
        <v>242794.2</v>
      </c>
      <c r="T19" s="147">
        <f t="shared" si="6"/>
        <v>728382.60000000009</v>
      </c>
      <c r="V19" s="137">
        <v>809314</v>
      </c>
    </row>
    <row r="20" spans="1:30" ht="33" customHeight="1" x14ac:dyDescent="0.25">
      <c r="A20" s="41" t="s">
        <v>42</v>
      </c>
      <c r="B20" s="119" t="s">
        <v>146</v>
      </c>
      <c r="C20" s="212">
        <v>30620881</v>
      </c>
      <c r="D20" s="212">
        <f t="shared" si="13"/>
        <v>1837252.8599999999</v>
      </c>
      <c r="E20" s="212">
        <f t="shared" si="14"/>
        <v>1837252.8599999999</v>
      </c>
      <c r="F20" s="212">
        <f t="shared" si="15"/>
        <v>1837252.8599999999</v>
      </c>
      <c r="G20" s="212">
        <f t="shared" si="16"/>
        <v>5511758.5800000001</v>
      </c>
      <c r="H20" s="212">
        <f t="shared" si="17"/>
        <v>2143461.6700000004</v>
      </c>
      <c r="I20" s="212">
        <f t="shared" si="18"/>
        <v>2755879.29</v>
      </c>
      <c r="J20" s="212">
        <f t="shared" si="19"/>
        <v>2755879.29</v>
      </c>
      <c r="K20" s="212">
        <f t="shared" si="7"/>
        <v>7655220.2500000009</v>
      </c>
      <c r="L20" s="212">
        <f t="shared" si="20"/>
        <v>2755879.29</v>
      </c>
      <c r="M20" s="212">
        <f t="shared" si="21"/>
        <v>2755879.29</v>
      </c>
      <c r="N20" s="212">
        <f t="shared" si="22"/>
        <v>2755879.29</v>
      </c>
      <c r="O20" s="212">
        <f t="shared" si="8"/>
        <v>8267637.8700000001</v>
      </c>
      <c r="P20" s="212">
        <f t="shared" si="9"/>
        <v>3062088.1</v>
      </c>
      <c r="Q20" s="212">
        <f t="shared" si="10"/>
        <v>3062088.1</v>
      </c>
      <c r="R20" s="212">
        <f t="shared" si="11"/>
        <v>3062088.1</v>
      </c>
      <c r="S20" s="212">
        <f t="shared" si="12"/>
        <v>9186264.3000000007</v>
      </c>
      <c r="T20" s="147">
        <f t="shared" si="6"/>
        <v>27558792.899999999</v>
      </c>
      <c r="V20" s="137">
        <v>30620881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47076</v>
      </c>
      <c r="D26" s="212">
        <f t="shared" si="13"/>
        <v>2824.56</v>
      </c>
      <c r="E26" s="212">
        <f t="shared" si="14"/>
        <v>2824.56</v>
      </c>
      <c r="F26" s="212">
        <f t="shared" si="15"/>
        <v>2824.56</v>
      </c>
      <c r="G26" s="212">
        <f t="shared" si="16"/>
        <v>8473.68</v>
      </c>
      <c r="H26" s="212">
        <f t="shared" si="17"/>
        <v>3295.32</v>
      </c>
      <c r="I26" s="212">
        <f t="shared" si="18"/>
        <v>4236.84</v>
      </c>
      <c r="J26" s="212">
        <f t="shared" si="19"/>
        <v>4236.84</v>
      </c>
      <c r="K26" s="212">
        <f t="shared" si="7"/>
        <v>11769</v>
      </c>
      <c r="L26" s="212">
        <f t="shared" si="20"/>
        <v>4236.84</v>
      </c>
      <c r="M26" s="212">
        <f t="shared" si="21"/>
        <v>4236.84</v>
      </c>
      <c r="N26" s="212">
        <f t="shared" si="22"/>
        <v>4236.84</v>
      </c>
      <c r="O26" s="212">
        <f t="shared" si="8"/>
        <v>12710.52</v>
      </c>
      <c r="P26" s="212">
        <f t="shared" si="9"/>
        <v>4707.6000000000004</v>
      </c>
      <c r="Q26" s="212">
        <f t="shared" si="10"/>
        <v>4707.6000000000004</v>
      </c>
      <c r="R26" s="212">
        <f t="shared" si="11"/>
        <v>4707.6000000000004</v>
      </c>
      <c r="S26" s="212">
        <f t="shared" si="12"/>
        <v>14122.800000000001</v>
      </c>
      <c r="T26" s="147">
        <f t="shared" si="6"/>
        <v>42368.399999999994</v>
      </c>
      <c r="V26" s="137">
        <v>47076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5849081</v>
      </c>
      <c r="D30" s="167">
        <f t="shared" si="13"/>
        <v>350944.86</v>
      </c>
      <c r="E30" s="167">
        <f t="shared" si="14"/>
        <v>350944.86</v>
      </c>
      <c r="F30" s="167">
        <f t="shared" si="15"/>
        <v>350944.86</v>
      </c>
      <c r="G30" s="167">
        <f t="shared" si="16"/>
        <v>1052834.58</v>
      </c>
      <c r="H30" s="167">
        <f t="shared" si="17"/>
        <v>409435.67000000004</v>
      </c>
      <c r="I30" s="167">
        <f t="shared" si="18"/>
        <v>526417.29</v>
      </c>
      <c r="J30" s="167">
        <f t="shared" si="19"/>
        <v>526417.29</v>
      </c>
      <c r="K30" s="167">
        <f t="shared" si="7"/>
        <v>1462270.25</v>
      </c>
      <c r="L30" s="167">
        <f t="shared" si="20"/>
        <v>526417.29</v>
      </c>
      <c r="M30" s="167">
        <f t="shared" si="21"/>
        <v>526417.29</v>
      </c>
      <c r="N30" s="167">
        <f t="shared" si="22"/>
        <v>526417.29</v>
      </c>
      <c r="O30" s="167">
        <f t="shared" si="8"/>
        <v>1579251.87</v>
      </c>
      <c r="P30" s="167">
        <f t="shared" si="9"/>
        <v>584908.1</v>
      </c>
      <c r="Q30" s="167">
        <f t="shared" si="10"/>
        <v>584908.1</v>
      </c>
      <c r="R30" s="167">
        <f t="shared" si="11"/>
        <v>584908.1</v>
      </c>
      <c r="S30" s="167">
        <f t="shared" si="12"/>
        <v>1754724.2999999998</v>
      </c>
      <c r="T30" s="147">
        <f t="shared" si="6"/>
        <v>5264172.8999999994</v>
      </c>
      <c r="V30" s="137">
        <v>5849081</v>
      </c>
    </row>
    <row r="31" spans="1:30" ht="33" customHeight="1" x14ac:dyDescent="0.25">
      <c r="A31" s="41">
        <v>45217</v>
      </c>
      <c r="B31" s="120" t="s">
        <v>50</v>
      </c>
      <c r="C31" s="212">
        <v>9000</v>
      </c>
      <c r="D31" s="212">
        <f t="shared" si="13"/>
        <v>540</v>
      </c>
      <c r="E31" s="212">
        <f t="shared" si="14"/>
        <v>540</v>
      </c>
      <c r="F31" s="212">
        <f t="shared" si="15"/>
        <v>540</v>
      </c>
      <c r="G31" s="212">
        <f t="shared" si="16"/>
        <v>1620</v>
      </c>
      <c r="H31" s="212">
        <f t="shared" si="17"/>
        <v>630.00000000000011</v>
      </c>
      <c r="I31" s="212">
        <f t="shared" si="18"/>
        <v>810</v>
      </c>
      <c r="J31" s="212">
        <f t="shared" si="19"/>
        <v>810</v>
      </c>
      <c r="K31" s="212">
        <f t="shared" si="7"/>
        <v>2250</v>
      </c>
      <c r="L31" s="212">
        <f t="shared" si="20"/>
        <v>810</v>
      </c>
      <c r="M31" s="212">
        <f t="shared" si="21"/>
        <v>810</v>
      </c>
      <c r="N31" s="212">
        <f t="shared" si="22"/>
        <v>810</v>
      </c>
      <c r="O31" s="212">
        <f t="shared" si="8"/>
        <v>2430</v>
      </c>
      <c r="P31" s="212">
        <f t="shared" si="9"/>
        <v>900</v>
      </c>
      <c r="Q31" s="212">
        <f t="shared" si="10"/>
        <v>900</v>
      </c>
      <c r="R31" s="212">
        <f t="shared" si="11"/>
        <v>900</v>
      </c>
      <c r="S31" s="212">
        <f t="shared" si="12"/>
        <v>2700</v>
      </c>
      <c r="T31" s="147">
        <f t="shared" si="6"/>
        <v>8100</v>
      </c>
      <c r="V31" s="137">
        <v>9000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6000</v>
      </c>
      <c r="D32" s="212">
        <f t="shared" si="13"/>
        <v>360</v>
      </c>
      <c r="E32" s="212">
        <f t="shared" si="14"/>
        <v>360</v>
      </c>
      <c r="F32" s="212">
        <f t="shared" si="15"/>
        <v>360</v>
      </c>
      <c r="G32" s="212">
        <f t="shared" si="16"/>
        <v>1080</v>
      </c>
      <c r="H32" s="212">
        <f t="shared" si="17"/>
        <v>420.00000000000006</v>
      </c>
      <c r="I32" s="212">
        <f t="shared" si="18"/>
        <v>540</v>
      </c>
      <c r="J32" s="212">
        <f t="shared" si="19"/>
        <v>540</v>
      </c>
      <c r="K32" s="212">
        <f t="shared" si="7"/>
        <v>1500</v>
      </c>
      <c r="L32" s="212">
        <f t="shared" si="20"/>
        <v>540</v>
      </c>
      <c r="M32" s="212">
        <f t="shared" si="21"/>
        <v>540</v>
      </c>
      <c r="N32" s="212">
        <f t="shared" si="22"/>
        <v>540</v>
      </c>
      <c r="O32" s="212">
        <f t="shared" si="8"/>
        <v>1620</v>
      </c>
      <c r="P32" s="212">
        <f t="shared" si="9"/>
        <v>600</v>
      </c>
      <c r="Q32" s="212">
        <f t="shared" si="10"/>
        <v>600</v>
      </c>
      <c r="R32" s="212">
        <f t="shared" si="11"/>
        <v>600</v>
      </c>
      <c r="S32" s="212">
        <f t="shared" si="12"/>
        <v>1800</v>
      </c>
      <c r="T32" s="147">
        <f t="shared" si="6"/>
        <v>5400</v>
      </c>
      <c r="U32" s="139"/>
      <c r="V32" s="137">
        <v>6000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986458</v>
      </c>
      <c r="D33" s="212">
        <f t="shared" si="13"/>
        <v>59187.479999999996</v>
      </c>
      <c r="E33" s="212">
        <f t="shared" si="14"/>
        <v>59187.479999999996</v>
      </c>
      <c r="F33" s="212">
        <f t="shared" si="15"/>
        <v>59187.479999999996</v>
      </c>
      <c r="G33" s="212">
        <f t="shared" si="16"/>
        <v>177562.44</v>
      </c>
      <c r="H33" s="212">
        <f t="shared" si="17"/>
        <v>69052.060000000012</v>
      </c>
      <c r="I33" s="212">
        <f t="shared" si="18"/>
        <v>88781.22</v>
      </c>
      <c r="J33" s="212">
        <f t="shared" si="19"/>
        <v>88781.22</v>
      </c>
      <c r="K33" s="212">
        <f t="shared" si="7"/>
        <v>246614.50000000003</v>
      </c>
      <c r="L33" s="212">
        <f t="shared" si="20"/>
        <v>88781.22</v>
      </c>
      <c r="M33" s="212">
        <f t="shared" si="21"/>
        <v>88781.22</v>
      </c>
      <c r="N33" s="212">
        <f t="shared" si="22"/>
        <v>88781.22</v>
      </c>
      <c r="O33" s="212">
        <f t="shared" si="8"/>
        <v>266343.66000000003</v>
      </c>
      <c r="P33" s="212">
        <f t="shared" si="9"/>
        <v>98645.8</v>
      </c>
      <c r="Q33" s="212">
        <f t="shared" si="10"/>
        <v>98645.8</v>
      </c>
      <c r="R33" s="212">
        <f t="shared" si="11"/>
        <v>98645.8</v>
      </c>
      <c r="S33" s="212">
        <f t="shared" si="12"/>
        <v>295937.40000000002</v>
      </c>
      <c r="T33" s="147">
        <f t="shared" si="6"/>
        <v>887812.2</v>
      </c>
      <c r="U33" s="139"/>
      <c r="V33" s="137">
        <v>986458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104000</v>
      </c>
      <c r="D34" s="212">
        <f t="shared" si="13"/>
        <v>6240</v>
      </c>
      <c r="E34" s="212">
        <f t="shared" si="14"/>
        <v>6240</v>
      </c>
      <c r="F34" s="212">
        <f t="shared" si="15"/>
        <v>6240</v>
      </c>
      <c r="G34" s="212">
        <f t="shared" si="16"/>
        <v>18720</v>
      </c>
      <c r="H34" s="212">
        <f t="shared" si="17"/>
        <v>7280.0000000000009</v>
      </c>
      <c r="I34" s="212">
        <f t="shared" si="18"/>
        <v>9360</v>
      </c>
      <c r="J34" s="212">
        <f t="shared" si="19"/>
        <v>9360</v>
      </c>
      <c r="K34" s="212">
        <f t="shared" si="7"/>
        <v>26000</v>
      </c>
      <c r="L34" s="212">
        <f t="shared" si="20"/>
        <v>9360</v>
      </c>
      <c r="M34" s="212">
        <f t="shared" si="21"/>
        <v>9360</v>
      </c>
      <c r="N34" s="212">
        <f t="shared" si="22"/>
        <v>9360</v>
      </c>
      <c r="O34" s="212">
        <f t="shared" si="8"/>
        <v>28080</v>
      </c>
      <c r="P34" s="212">
        <f t="shared" si="9"/>
        <v>10400</v>
      </c>
      <c r="Q34" s="212">
        <f t="shared" si="10"/>
        <v>10400</v>
      </c>
      <c r="R34" s="212">
        <f t="shared" si="11"/>
        <v>10400</v>
      </c>
      <c r="S34" s="212">
        <f t="shared" si="12"/>
        <v>31200</v>
      </c>
      <c r="T34" s="147">
        <f t="shared" si="6"/>
        <v>93600</v>
      </c>
      <c r="V34" s="137">
        <v>104000</v>
      </c>
    </row>
    <row r="35" spans="1:30" ht="33" customHeight="1" x14ac:dyDescent="0.25">
      <c r="A35" s="41" t="s">
        <v>286</v>
      </c>
      <c r="B35" s="120" t="s">
        <v>287</v>
      </c>
      <c r="C35" s="212">
        <v>537940</v>
      </c>
      <c r="D35" s="212">
        <f t="shared" si="13"/>
        <v>32276.399999999998</v>
      </c>
      <c r="E35" s="212">
        <f t="shared" si="14"/>
        <v>32276.399999999998</v>
      </c>
      <c r="F35" s="212">
        <f t="shared" si="15"/>
        <v>32276.399999999998</v>
      </c>
      <c r="G35" s="212">
        <f t="shared" si="16"/>
        <v>96829.2</v>
      </c>
      <c r="H35" s="212">
        <f t="shared" si="17"/>
        <v>37655.800000000003</v>
      </c>
      <c r="I35" s="212">
        <f t="shared" si="18"/>
        <v>48414.6</v>
      </c>
      <c r="J35" s="212">
        <f t="shared" si="19"/>
        <v>48414.6</v>
      </c>
      <c r="K35" s="212">
        <f t="shared" si="7"/>
        <v>134485</v>
      </c>
      <c r="L35" s="212">
        <f t="shared" si="20"/>
        <v>48414.6</v>
      </c>
      <c r="M35" s="212">
        <f t="shared" si="21"/>
        <v>48414.6</v>
      </c>
      <c r="N35" s="212">
        <f t="shared" si="22"/>
        <v>48414.6</v>
      </c>
      <c r="O35" s="212">
        <f t="shared" si="8"/>
        <v>145243.79999999999</v>
      </c>
      <c r="P35" s="212">
        <f t="shared" si="9"/>
        <v>53794</v>
      </c>
      <c r="Q35" s="212">
        <f t="shared" si="10"/>
        <v>53794</v>
      </c>
      <c r="R35" s="212">
        <f t="shared" si="11"/>
        <v>53794</v>
      </c>
      <c r="S35" s="212">
        <f t="shared" si="12"/>
        <v>161382</v>
      </c>
      <c r="T35" s="147"/>
      <c r="V35" s="137">
        <v>537940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1541198</v>
      </c>
      <c r="D36" s="212">
        <f t="shared" si="13"/>
        <v>92471.87999999999</v>
      </c>
      <c r="E36" s="212">
        <f t="shared" si="14"/>
        <v>92471.87999999999</v>
      </c>
      <c r="F36" s="212">
        <f t="shared" si="15"/>
        <v>92471.87999999999</v>
      </c>
      <c r="G36" s="212">
        <f t="shared" si="16"/>
        <v>277415.63999999996</v>
      </c>
      <c r="H36" s="212">
        <f t="shared" si="17"/>
        <v>107883.86000000002</v>
      </c>
      <c r="I36" s="212">
        <f t="shared" si="18"/>
        <v>138707.82</v>
      </c>
      <c r="J36" s="212">
        <f t="shared" si="19"/>
        <v>138707.82</v>
      </c>
      <c r="K36" s="212">
        <f t="shared" si="7"/>
        <v>385299.5</v>
      </c>
      <c r="L36" s="212">
        <f t="shared" si="20"/>
        <v>138707.82</v>
      </c>
      <c r="M36" s="212">
        <f t="shared" si="21"/>
        <v>138707.82</v>
      </c>
      <c r="N36" s="212">
        <f t="shared" si="22"/>
        <v>138707.82</v>
      </c>
      <c r="O36" s="212">
        <f t="shared" si="8"/>
        <v>416123.46</v>
      </c>
      <c r="P36" s="212">
        <f t="shared" si="9"/>
        <v>154119.80000000002</v>
      </c>
      <c r="Q36" s="212">
        <f t="shared" si="10"/>
        <v>154119.80000000002</v>
      </c>
      <c r="R36" s="212">
        <f t="shared" si="11"/>
        <v>154119.80000000002</v>
      </c>
      <c r="S36" s="212">
        <f t="shared" si="12"/>
        <v>462359.4</v>
      </c>
      <c r="T36" s="147">
        <f t="shared" si="6"/>
        <v>1387078.2000000002</v>
      </c>
      <c r="U36" s="139"/>
      <c r="V36" s="137">
        <v>1541198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2589216</v>
      </c>
      <c r="D37" s="169">
        <f t="shared" si="13"/>
        <v>155352.95999999999</v>
      </c>
      <c r="E37" s="169">
        <f t="shared" si="14"/>
        <v>155352.95999999999</v>
      </c>
      <c r="F37" s="169">
        <f t="shared" si="15"/>
        <v>155352.95999999999</v>
      </c>
      <c r="G37" s="169">
        <f t="shared" si="16"/>
        <v>466058.88</v>
      </c>
      <c r="H37" s="169">
        <f t="shared" si="17"/>
        <v>181245.12000000002</v>
      </c>
      <c r="I37" s="169">
        <f t="shared" si="18"/>
        <v>233029.44</v>
      </c>
      <c r="J37" s="169">
        <f t="shared" si="19"/>
        <v>233029.44</v>
      </c>
      <c r="K37" s="169">
        <f t="shared" si="7"/>
        <v>647304</v>
      </c>
      <c r="L37" s="169">
        <f t="shared" si="20"/>
        <v>233029.44</v>
      </c>
      <c r="M37" s="169">
        <f t="shared" si="21"/>
        <v>233029.44</v>
      </c>
      <c r="N37" s="169">
        <f t="shared" si="22"/>
        <v>233029.44</v>
      </c>
      <c r="O37" s="169">
        <f t="shared" si="8"/>
        <v>699088.32000000007</v>
      </c>
      <c r="P37" s="169">
        <f t="shared" si="9"/>
        <v>258921.60000000001</v>
      </c>
      <c r="Q37" s="169">
        <f t="shared" si="10"/>
        <v>258921.60000000001</v>
      </c>
      <c r="R37" s="169">
        <f t="shared" si="11"/>
        <v>258921.60000000001</v>
      </c>
      <c r="S37" s="169">
        <f t="shared" si="12"/>
        <v>776764.8</v>
      </c>
      <c r="T37" s="147">
        <f t="shared" si="6"/>
        <v>2330294.4</v>
      </c>
      <c r="V37" s="137">
        <v>2589217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6000</v>
      </c>
      <c r="D38" s="212">
        <f t="shared" si="13"/>
        <v>360</v>
      </c>
      <c r="E38" s="212">
        <f t="shared" si="14"/>
        <v>360</v>
      </c>
      <c r="F38" s="212">
        <f t="shared" si="15"/>
        <v>360</v>
      </c>
      <c r="G38" s="212">
        <f t="shared" si="16"/>
        <v>1080</v>
      </c>
      <c r="H38" s="212">
        <f t="shared" si="17"/>
        <v>420.00000000000006</v>
      </c>
      <c r="I38" s="212">
        <f t="shared" si="18"/>
        <v>540</v>
      </c>
      <c r="J38" s="212">
        <f t="shared" si="19"/>
        <v>540</v>
      </c>
      <c r="K38" s="212">
        <f t="shared" si="7"/>
        <v>1500</v>
      </c>
      <c r="L38" s="212">
        <f t="shared" si="20"/>
        <v>540</v>
      </c>
      <c r="M38" s="212">
        <f t="shared" si="21"/>
        <v>540</v>
      </c>
      <c r="N38" s="212">
        <f t="shared" si="22"/>
        <v>540</v>
      </c>
      <c r="O38" s="212">
        <f t="shared" si="8"/>
        <v>1620</v>
      </c>
      <c r="P38" s="212">
        <f t="shared" si="9"/>
        <v>600</v>
      </c>
      <c r="Q38" s="212">
        <f t="shared" si="10"/>
        <v>600</v>
      </c>
      <c r="R38" s="212">
        <f t="shared" si="11"/>
        <v>600</v>
      </c>
      <c r="S38" s="212">
        <f t="shared" si="12"/>
        <v>1800</v>
      </c>
      <c r="T38" s="147">
        <f t="shared" si="6"/>
        <v>5400</v>
      </c>
      <c r="U38" s="139"/>
      <c r="V38" s="137">
        <v>6000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2101023</v>
      </c>
      <c r="D39" s="212">
        <f t="shared" si="13"/>
        <v>126061.37999999999</v>
      </c>
      <c r="E39" s="212">
        <f t="shared" si="14"/>
        <v>126061.37999999999</v>
      </c>
      <c r="F39" s="212">
        <f t="shared" si="15"/>
        <v>126061.37999999999</v>
      </c>
      <c r="G39" s="212">
        <f t="shared" si="16"/>
        <v>378184.13999999996</v>
      </c>
      <c r="H39" s="212">
        <f t="shared" si="17"/>
        <v>147071.61000000002</v>
      </c>
      <c r="I39" s="212">
        <f t="shared" si="18"/>
        <v>189092.07</v>
      </c>
      <c r="J39" s="212">
        <f t="shared" si="19"/>
        <v>189092.07</v>
      </c>
      <c r="K39" s="212">
        <f t="shared" si="7"/>
        <v>525255.75</v>
      </c>
      <c r="L39" s="212">
        <f t="shared" si="20"/>
        <v>189092.07</v>
      </c>
      <c r="M39" s="212">
        <f t="shared" si="21"/>
        <v>189092.07</v>
      </c>
      <c r="N39" s="212">
        <f t="shared" si="22"/>
        <v>189092.07</v>
      </c>
      <c r="O39" s="212">
        <f t="shared" si="8"/>
        <v>567276.21</v>
      </c>
      <c r="P39" s="212">
        <f t="shared" si="9"/>
        <v>210102.30000000002</v>
      </c>
      <c r="Q39" s="212">
        <f t="shared" si="10"/>
        <v>210102.30000000002</v>
      </c>
      <c r="R39" s="212">
        <f t="shared" si="11"/>
        <v>210102.30000000002</v>
      </c>
      <c r="S39" s="212">
        <f t="shared" si="12"/>
        <v>630306.9</v>
      </c>
      <c r="T39" s="147">
        <f t="shared" si="6"/>
        <v>1890920.7000000004</v>
      </c>
      <c r="U39" s="139"/>
      <c r="V39" s="137">
        <v>2101023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482193</v>
      </c>
      <c r="D40" s="212">
        <f t="shared" si="13"/>
        <v>28931.579999999998</v>
      </c>
      <c r="E40" s="212">
        <f t="shared" si="14"/>
        <v>28931.579999999998</v>
      </c>
      <c r="F40" s="212">
        <f t="shared" si="15"/>
        <v>28931.579999999998</v>
      </c>
      <c r="G40" s="212">
        <f t="shared" si="16"/>
        <v>86794.739999999991</v>
      </c>
      <c r="H40" s="212">
        <f t="shared" si="17"/>
        <v>33753.51</v>
      </c>
      <c r="I40" s="212">
        <f t="shared" si="18"/>
        <v>43397.369999999995</v>
      </c>
      <c r="J40" s="212">
        <f t="shared" si="19"/>
        <v>43397.369999999995</v>
      </c>
      <c r="K40" s="212">
        <f t="shared" si="7"/>
        <v>120548.25</v>
      </c>
      <c r="L40" s="212">
        <f t="shared" si="20"/>
        <v>43397.369999999995</v>
      </c>
      <c r="M40" s="212">
        <f t="shared" si="21"/>
        <v>43397.369999999995</v>
      </c>
      <c r="N40" s="212">
        <f t="shared" si="22"/>
        <v>43397.369999999995</v>
      </c>
      <c r="O40" s="212">
        <f t="shared" si="8"/>
        <v>130192.10999999999</v>
      </c>
      <c r="P40" s="212">
        <f t="shared" si="9"/>
        <v>48219.3</v>
      </c>
      <c r="Q40" s="212">
        <f t="shared" si="10"/>
        <v>48219.3</v>
      </c>
      <c r="R40" s="212">
        <f t="shared" si="11"/>
        <v>48219.3</v>
      </c>
      <c r="S40" s="212">
        <f t="shared" si="12"/>
        <v>144657.90000000002</v>
      </c>
      <c r="T40" s="147">
        <f t="shared" si="6"/>
        <v>433973.69999999995</v>
      </c>
      <c r="V40" s="137">
        <v>482193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75269</v>
      </c>
      <c r="D42" s="169">
        <f t="shared" si="13"/>
        <v>4516.1399999999994</v>
      </c>
      <c r="E42" s="169">
        <f t="shared" si="14"/>
        <v>4516.1399999999994</v>
      </c>
      <c r="F42" s="169">
        <f t="shared" si="15"/>
        <v>4516.1399999999994</v>
      </c>
      <c r="G42" s="169">
        <f t="shared" si="16"/>
        <v>13548.419999999998</v>
      </c>
      <c r="H42" s="169">
        <f t="shared" si="17"/>
        <v>5268.8300000000008</v>
      </c>
      <c r="I42" s="169">
        <f t="shared" si="18"/>
        <v>6774.21</v>
      </c>
      <c r="J42" s="169">
        <f t="shared" si="19"/>
        <v>6774.21</v>
      </c>
      <c r="K42" s="169">
        <f t="shared" si="7"/>
        <v>18817.25</v>
      </c>
      <c r="L42" s="169">
        <f t="shared" si="20"/>
        <v>6774.21</v>
      </c>
      <c r="M42" s="169">
        <f t="shared" si="21"/>
        <v>6774.21</v>
      </c>
      <c r="N42" s="169">
        <f t="shared" si="22"/>
        <v>6774.21</v>
      </c>
      <c r="O42" s="169">
        <f t="shared" si="8"/>
        <v>20322.63</v>
      </c>
      <c r="P42" s="169">
        <f t="shared" si="9"/>
        <v>7526.9000000000005</v>
      </c>
      <c r="Q42" s="169">
        <f t="shared" si="10"/>
        <v>7526.9000000000005</v>
      </c>
      <c r="R42" s="169">
        <f t="shared" si="11"/>
        <v>7526.9000000000005</v>
      </c>
      <c r="S42" s="169">
        <f t="shared" si="12"/>
        <v>22580.7</v>
      </c>
      <c r="T42" s="147">
        <f t="shared" si="6"/>
        <v>67742.099999999991</v>
      </c>
      <c r="V42" s="137">
        <v>75269</v>
      </c>
    </row>
    <row r="43" spans="1:30" ht="33" customHeight="1" x14ac:dyDescent="0.25">
      <c r="A43" s="54" t="s">
        <v>62</v>
      </c>
      <c r="B43" s="119" t="s">
        <v>63</v>
      </c>
      <c r="C43" s="212">
        <v>0</v>
      </c>
      <c r="D43" s="212">
        <f t="shared" si="13"/>
        <v>0</v>
      </c>
      <c r="E43" s="212">
        <f t="shared" si="14"/>
        <v>0</v>
      </c>
      <c r="F43" s="212">
        <f t="shared" si="15"/>
        <v>0</v>
      </c>
      <c r="G43" s="212">
        <f t="shared" si="16"/>
        <v>0</v>
      </c>
      <c r="H43" s="212">
        <f t="shared" si="17"/>
        <v>0</v>
      </c>
      <c r="I43" s="212">
        <f t="shared" si="18"/>
        <v>0</v>
      </c>
      <c r="J43" s="212">
        <f t="shared" si="19"/>
        <v>0</v>
      </c>
      <c r="K43" s="212">
        <f t="shared" si="7"/>
        <v>0</v>
      </c>
      <c r="L43" s="212">
        <f t="shared" si="20"/>
        <v>0</v>
      </c>
      <c r="M43" s="212">
        <f t="shared" si="21"/>
        <v>0</v>
      </c>
      <c r="N43" s="212">
        <f t="shared" si="22"/>
        <v>0</v>
      </c>
      <c r="O43" s="212">
        <f t="shared" si="8"/>
        <v>0</v>
      </c>
      <c r="P43" s="212">
        <f t="shared" si="9"/>
        <v>0</v>
      </c>
      <c r="Q43" s="212">
        <f t="shared" si="10"/>
        <v>0</v>
      </c>
      <c r="R43" s="212">
        <f t="shared" si="11"/>
        <v>0</v>
      </c>
      <c r="S43" s="212">
        <f t="shared" si="12"/>
        <v>0</v>
      </c>
      <c r="T43" s="147">
        <f t="shared" si="6"/>
        <v>0</v>
      </c>
      <c r="V43" s="137">
        <v>0</v>
      </c>
    </row>
    <row r="44" spans="1:30" ht="33" customHeight="1" x14ac:dyDescent="0.25">
      <c r="A44" s="41">
        <v>45921</v>
      </c>
      <c r="B44" s="119" t="s">
        <v>64</v>
      </c>
      <c r="C44" s="212">
        <v>46034</v>
      </c>
      <c r="D44" s="212">
        <f t="shared" si="13"/>
        <v>2762.04</v>
      </c>
      <c r="E44" s="212">
        <f t="shared" si="14"/>
        <v>2762.04</v>
      </c>
      <c r="F44" s="212">
        <f t="shared" si="15"/>
        <v>2762.04</v>
      </c>
      <c r="G44" s="212">
        <f t="shared" si="16"/>
        <v>8286.119999999999</v>
      </c>
      <c r="H44" s="212">
        <f t="shared" si="17"/>
        <v>3222.38</v>
      </c>
      <c r="I44" s="212">
        <f t="shared" si="18"/>
        <v>4143.0599999999995</v>
      </c>
      <c r="J44" s="212">
        <f t="shared" si="19"/>
        <v>4143.0599999999995</v>
      </c>
      <c r="K44" s="212">
        <f t="shared" si="7"/>
        <v>11508.5</v>
      </c>
      <c r="L44" s="212">
        <f t="shared" si="20"/>
        <v>4143.0599999999995</v>
      </c>
      <c r="M44" s="212">
        <f t="shared" si="21"/>
        <v>4143.0599999999995</v>
      </c>
      <c r="N44" s="212">
        <f t="shared" si="22"/>
        <v>4143.0599999999995</v>
      </c>
      <c r="O44" s="212">
        <f t="shared" si="8"/>
        <v>12429.179999999998</v>
      </c>
      <c r="P44" s="212">
        <f t="shared" si="9"/>
        <v>4603.4000000000005</v>
      </c>
      <c r="Q44" s="212">
        <f t="shared" si="10"/>
        <v>4603.4000000000005</v>
      </c>
      <c r="R44" s="212">
        <f t="shared" si="11"/>
        <v>4603.4000000000005</v>
      </c>
      <c r="S44" s="212">
        <f t="shared" si="12"/>
        <v>13810.2</v>
      </c>
      <c r="T44" s="147">
        <f t="shared" si="6"/>
        <v>41430.6</v>
      </c>
      <c r="V44" s="137">
        <v>46034</v>
      </c>
    </row>
    <row r="45" spans="1:30" ht="33" customHeight="1" x14ac:dyDescent="0.25">
      <c r="A45" s="41">
        <v>45994</v>
      </c>
      <c r="B45" s="119" t="s">
        <v>65</v>
      </c>
      <c r="C45" s="212">
        <v>29235</v>
      </c>
      <c r="D45" s="212">
        <f t="shared" si="13"/>
        <v>1754.1</v>
      </c>
      <c r="E45" s="212">
        <f t="shared" si="14"/>
        <v>1754.1</v>
      </c>
      <c r="F45" s="212">
        <f t="shared" si="15"/>
        <v>1754.1</v>
      </c>
      <c r="G45" s="212">
        <f t="shared" si="16"/>
        <v>5262.2999999999993</v>
      </c>
      <c r="H45" s="212">
        <f t="shared" si="17"/>
        <v>2046.4500000000003</v>
      </c>
      <c r="I45" s="212">
        <f t="shared" si="18"/>
        <v>2631.15</v>
      </c>
      <c r="J45" s="212">
        <f t="shared" si="19"/>
        <v>2631.15</v>
      </c>
      <c r="K45" s="212">
        <f t="shared" si="7"/>
        <v>7308.75</v>
      </c>
      <c r="L45" s="212">
        <f t="shared" si="20"/>
        <v>2631.15</v>
      </c>
      <c r="M45" s="212">
        <f t="shared" si="21"/>
        <v>2631.15</v>
      </c>
      <c r="N45" s="212">
        <f t="shared" si="22"/>
        <v>2631.15</v>
      </c>
      <c r="O45" s="212">
        <f t="shared" si="8"/>
        <v>7893.4500000000007</v>
      </c>
      <c r="P45" s="212">
        <f t="shared" si="9"/>
        <v>2923.5</v>
      </c>
      <c r="Q45" s="212">
        <f t="shared" si="10"/>
        <v>2923.5</v>
      </c>
      <c r="R45" s="212">
        <f t="shared" si="11"/>
        <v>2923.5</v>
      </c>
      <c r="S45" s="212">
        <f t="shared" si="12"/>
        <v>8770.5</v>
      </c>
      <c r="T45" s="147">
        <f t="shared" si="6"/>
        <v>26311.5</v>
      </c>
      <c r="V45" s="137">
        <v>29235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34326352</v>
      </c>
      <c r="D47" s="168">
        <f t="shared" si="13"/>
        <v>2059581.1199999999</v>
      </c>
      <c r="E47" s="168">
        <f t="shared" si="14"/>
        <v>2059581.1199999999</v>
      </c>
      <c r="F47" s="168">
        <f t="shared" si="15"/>
        <v>2059581.1199999999</v>
      </c>
      <c r="G47" s="168">
        <f t="shared" si="16"/>
        <v>6178743.3599999994</v>
      </c>
      <c r="H47" s="168">
        <f t="shared" si="17"/>
        <v>2402844.64</v>
      </c>
      <c r="I47" s="168">
        <f t="shared" si="18"/>
        <v>3089371.6799999997</v>
      </c>
      <c r="J47" s="168">
        <f t="shared" si="19"/>
        <v>3089371.6799999997</v>
      </c>
      <c r="K47" s="168">
        <f t="shared" si="7"/>
        <v>8581588</v>
      </c>
      <c r="L47" s="168">
        <f t="shared" si="20"/>
        <v>3089371.6799999997</v>
      </c>
      <c r="M47" s="168">
        <f t="shared" si="21"/>
        <v>3089371.6799999997</v>
      </c>
      <c r="N47" s="168">
        <f t="shared" si="22"/>
        <v>3089371.6799999997</v>
      </c>
      <c r="O47" s="168">
        <f t="shared" si="8"/>
        <v>9268115.0399999991</v>
      </c>
      <c r="P47" s="168">
        <f t="shared" si="9"/>
        <v>3432635.2</v>
      </c>
      <c r="Q47" s="168">
        <f t="shared" si="10"/>
        <v>3432635.2</v>
      </c>
      <c r="R47" s="168">
        <f t="shared" si="11"/>
        <v>3432635.2</v>
      </c>
      <c r="S47" s="168">
        <f t="shared" si="12"/>
        <v>10297905.600000001</v>
      </c>
      <c r="T47" s="147">
        <f t="shared" si="6"/>
        <v>30893716.799999997</v>
      </c>
      <c r="V47" s="137">
        <v>34326352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16503696</v>
      </c>
      <c r="D49" s="167">
        <f t="shared" si="13"/>
        <v>990221.76</v>
      </c>
      <c r="E49" s="167">
        <f t="shared" si="14"/>
        <v>990221.76</v>
      </c>
      <c r="F49" s="167">
        <f t="shared" si="15"/>
        <v>990221.76</v>
      </c>
      <c r="G49" s="167">
        <f t="shared" si="16"/>
        <v>2970665.2800000003</v>
      </c>
      <c r="H49" s="167">
        <f t="shared" si="17"/>
        <v>1155258.7200000002</v>
      </c>
      <c r="I49" s="167">
        <f t="shared" si="18"/>
        <v>1485332.64</v>
      </c>
      <c r="J49" s="167">
        <f t="shared" si="19"/>
        <v>1485332.64</v>
      </c>
      <c r="K49" s="167">
        <f t="shared" si="7"/>
        <v>4125924</v>
      </c>
      <c r="L49" s="167">
        <f t="shared" si="20"/>
        <v>1485332.64</v>
      </c>
      <c r="M49" s="167">
        <f t="shared" si="21"/>
        <v>1485332.64</v>
      </c>
      <c r="N49" s="167">
        <f t="shared" si="22"/>
        <v>1485332.64</v>
      </c>
      <c r="O49" s="167">
        <f t="shared" si="8"/>
        <v>4455997.92</v>
      </c>
      <c r="P49" s="167">
        <f t="shared" si="9"/>
        <v>1650369.6</v>
      </c>
      <c r="Q49" s="167">
        <f t="shared" si="10"/>
        <v>1650369.6</v>
      </c>
      <c r="R49" s="167">
        <f t="shared" si="11"/>
        <v>1650369.6</v>
      </c>
      <c r="S49" s="167">
        <f t="shared" si="12"/>
        <v>4951108.8000000007</v>
      </c>
      <c r="T49" s="147">
        <f t="shared" si="6"/>
        <v>14853326.4</v>
      </c>
      <c r="V49" s="137">
        <v>16503696</v>
      </c>
    </row>
    <row r="50" spans="1:30" ht="33" customHeight="1" x14ac:dyDescent="0.25">
      <c r="A50" s="55" t="s">
        <v>130</v>
      </c>
      <c r="B50" s="120" t="s">
        <v>124</v>
      </c>
      <c r="C50" s="212">
        <v>5031731</v>
      </c>
      <c r="D50" s="212">
        <f t="shared" si="13"/>
        <v>301903.86</v>
      </c>
      <c r="E50" s="212">
        <f t="shared" si="14"/>
        <v>301903.86</v>
      </c>
      <c r="F50" s="212">
        <f t="shared" si="15"/>
        <v>301903.86</v>
      </c>
      <c r="G50" s="212">
        <f t="shared" si="16"/>
        <v>905711.58</v>
      </c>
      <c r="H50" s="212">
        <f t="shared" si="17"/>
        <v>352221.17000000004</v>
      </c>
      <c r="I50" s="212">
        <f t="shared" si="18"/>
        <v>452855.79</v>
      </c>
      <c r="J50" s="212">
        <f t="shared" si="19"/>
        <v>452855.79</v>
      </c>
      <c r="K50" s="212">
        <f t="shared" si="7"/>
        <v>1257932.75</v>
      </c>
      <c r="L50" s="212">
        <f t="shared" si="20"/>
        <v>452855.79</v>
      </c>
      <c r="M50" s="212">
        <f t="shared" si="21"/>
        <v>452855.79</v>
      </c>
      <c r="N50" s="212">
        <f t="shared" si="22"/>
        <v>452855.79</v>
      </c>
      <c r="O50" s="212">
        <f t="shared" si="8"/>
        <v>1358567.3699999999</v>
      </c>
      <c r="P50" s="212">
        <f t="shared" si="9"/>
        <v>503173.10000000003</v>
      </c>
      <c r="Q50" s="212">
        <f t="shared" si="10"/>
        <v>503173.10000000003</v>
      </c>
      <c r="R50" s="212">
        <f t="shared" si="11"/>
        <v>503173.10000000003</v>
      </c>
      <c r="S50" s="212">
        <f t="shared" si="12"/>
        <v>1509519.3</v>
      </c>
      <c r="T50" s="147">
        <f t="shared" si="6"/>
        <v>4528557.9000000004</v>
      </c>
      <c r="V50" s="137">
        <v>5031731</v>
      </c>
    </row>
    <row r="51" spans="1:30" ht="47.25" x14ac:dyDescent="0.25">
      <c r="A51" s="41" t="s">
        <v>133</v>
      </c>
      <c r="B51" s="117" t="s">
        <v>125</v>
      </c>
      <c r="C51" s="212">
        <v>71250</v>
      </c>
      <c r="D51" s="212">
        <f t="shared" si="13"/>
        <v>4275</v>
      </c>
      <c r="E51" s="212">
        <f t="shared" si="14"/>
        <v>4275</v>
      </c>
      <c r="F51" s="212">
        <f t="shared" si="15"/>
        <v>4275</v>
      </c>
      <c r="G51" s="212">
        <f t="shared" si="16"/>
        <v>12825</v>
      </c>
      <c r="H51" s="212">
        <f t="shared" si="17"/>
        <v>4987.5000000000009</v>
      </c>
      <c r="I51" s="212">
        <f t="shared" si="18"/>
        <v>6412.5</v>
      </c>
      <c r="J51" s="212">
        <f t="shared" si="19"/>
        <v>6412.5</v>
      </c>
      <c r="K51" s="212">
        <f t="shared" si="7"/>
        <v>17812.5</v>
      </c>
      <c r="L51" s="212">
        <f t="shared" si="20"/>
        <v>6412.5</v>
      </c>
      <c r="M51" s="212">
        <f t="shared" si="21"/>
        <v>6412.5</v>
      </c>
      <c r="N51" s="212">
        <f t="shared" si="22"/>
        <v>6412.5</v>
      </c>
      <c r="O51" s="212">
        <f t="shared" si="8"/>
        <v>19237.5</v>
      </c>
      <c r="P51" s="212">
        <f t="shared" si="9"/>
        <v>7125</v>
      </c>
      <c r="Q51" s="212">
        <f t="shared" si="10"/>
        <v>7125</v>
      </c>
      <c r="R51" s="212">
        <f t="shared" si="11"/>
        <v>7125</v>
      </c>
      <c r="S51" s="212">
        <f t="shared" si="12"/>
        <v>21375</v>
      </c>
      <c r="T51" s="147">
        <f t="shared" si="6"/>
        <v>64125</v>
      </c>
      <c r="V51" s="137">
        <v>71250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9514857</v>
      </c>
      <c r="D53" s="212">
        <f t="shared" si="13"/>
        <v>570891.41999999993</v>
      </c>
      <c r="E53" s="212">
        <f t="shared" si="14"/>
        <v>570891.41999999993</v>
      </c>
      <c r="F53" s="212">
        <f t="shared" si="15"/>
        <v>570891.41999999993</v>
      </c>
      <c r="G53" s="212">
        <f t="shared" si="16"/>
        <v>1712674.2599999998</v>
      </c>
      <c r="H53" s="212">
        <f t="shared" si="17"/>
        <v>666039.99000000011</v>
      </c>
      <c r="I53" s="212">
        <f t="shared" si="18"/>
        <v>856337.13</v>
      </c>
      <c r="J53" s="212">
        <f t="shared" si="19"/>
        <v>856337.13</v>
      </c>
      <c r="K53" s="212">
        <f t="shared" si="7"/>
        <v>2378714.25</v>
      </c>
      <c r="L53" s="212">
        <f t="shared" si="20"/>
        <v>856337.13</v>
      </c>
      <c r="M53" s="212">
        <f t="shared" si="21"/>
        <v>856337.13</v>
      </c>
      <c r="N53" s="212">
        <f t="shared" si="22"/>
        <v>856337.13</v>
      </c>
      <c r="O53" s="212">
        <f t="shared" si="8"/>
        <v>2569011.39</v>
      </c>
      <c r="P53" s="212">
        <f t="shared" si="9"/>
        <v>951485.70000000007</v>
      </c>
      <c r="Q53" s="212">
        <f t="shared" si="10"/>
        <v>951485.70000000007</v>
      </c>
      <c r="R53" s="212">
        <f t="shared" si="11"/>
        <v>951485.70000000007</v>
      </c>
      <c r="S53" s="212">
        <f t="shared" si="12"/>
        <v>2854457.1</v>
      </c>
      <c r="T53" s="147">
        <f t="shared" si="6"/>
        <v>8563371.2999999989</v>
      </c>
      <c r="V53" s="137">
        <v>9514857</v>
      </c>
    </row>
    <row r="54" spans="1:30" ht="33" customHeight="1" x14ac:dyDescent="0.25">
      <c r="A54" s="55" t="s">
        <v>17</v>
      </c>
      <c r="B54" s="120" t="s">
        <v>128</v>
      </c>
      <c r="C54" s="212">
        <v>1885858</v>
      </c>
      <c r="D54" s="212">
        <f t="shared" si="13"/>
        <v>113151.48</v>
      </c>
      <c r="E54" s="212">
        <f t="shared" si="14"/>
        <v>113151.48</v>
      </c>
      <c r="F54" s="212">
        <f t="shared" si="15"/>
        <v>113151.48</v>
      </c>
      <c r="G54" s="212">
        <f t="shared" si="16"/>
        <v>339454.44</v>
      </c>
      <c r="H54" s="212">
        <f t="shared" si="17"/>
        <v>132010.06000000003</v>
      </c>
      <c r="I54" s="212">
        <f t="shared" si="18"/>
        <v>169727.22</v>
      </c>
      <c r="J54" s="212">
        <f t="shared" si="19"/>
        <v>169727.22</v>
      </c>
      <c r="K54" s="212">
        <f t="shared" si="7"/>
        <v>471464.5</v>
      </c>
      <c r="L54" s="212">
        <f t="shared" si="20"/>
        <v>169727.22</v>
      </c>
      <c r="M54" s="212">
        <f t="shared" si="21"/>
        <v>169727.22</v>
      </c>
      <c r="N54" s="212">
        <f t="shared" si="22"/>
        <v>169727.22</v>
      </c>
      <c r="O54" s="212">
        <f t="shared" si="8"/>
        <v>509181.66000000003</v>
      </c>
      <c r="P54" s="212">
        <f t="shared" si="9"/>
        <v>188585.80000000002</v>
      </c>
      <c r="Q54" s="212">
        <f t="shared" si="10"/>
        <v>188585.80000000002</v>
      </c>
      <c r="R54" s="212">
        <f t="shared" si="11"/>
        <v>188585.80000000002</v>
      </c>
      <c r="S54" s="212">
        <f t="shared" si="12"/>
        <v>565757.4</v>
      </c>
      <c r="T54" s="147">
        <f t="shared" si="6"/>
        <v>1697272.2</v>
      </c>
      <c r="V54" s="137">
        <v>1885858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1425619</v>
      </c>
      <c r="D56" s="167">
        <f t="shared" si="13"/>
        <v>85537.14</v>
      </c>
      <c r="E56" s="167">
        <f t="shared" si="14"/>
        <v>85537.14</v>
      </c>
      <c r="F56" s="167">
        <f t="shared" si="15"/>
        <v>85537.14</v>
      </c>
      <c r="G56" s="167">
        <f t="shared" si="16"/>
        <v>256611.41999999998</v>
      </c>
      <c r="H56" s="167">
        <f t="shared" si="17"/>
        <v>99793.330000000016</v>
      </c>
      <c r="I56" s="167">
        <f t="shared" si="18"/>
        <v>128305.70999999999</v>
      </c>
      <c r="J56" s="167">
        <f t="shared" si="19"/>
        <v>128305.70999999999</v>
      </c>
      <c r="K56" s="167">
        <f t="shared" si="7"/>
        <v>356404.75</v>
      </c>
      <c r="L56" s="167">
        <f t="shared" si="20"/>
        <v>128305.70999999999</v>
      </c>
      <c r="M56" s="167">
        <f t="shared" si="21"/>
        <v>128305.70999999999</v>
      </c>
      <c r="N56" s="167">
        <f t="shared" si="22"/>
        <v>128305.70999999999</v>
      </c>
      <c r="O56" s="167">
        <f t="shared" si="8"/>
        <v>384917.13</v>
      </c>
      <c r="P56" s="167">
        <f t="shared" si="9"/>
        <v>142561.9</v>
      </c>
      <c r="Q56" s="167">
        <f t="shared" si="10"/>
        <v>142561.9</v>
      </c>
      <c r="R56" s="167">
        <f t="shared" si="11"/>
        <v>142561.9</v>
      </c>
      <c r="S56" s="167">
        <f t="shared" si="12"/>
        <v>427685.69999999995</v>
      </c>
      <c r="T56" s="147">
        <f t="shared" si="6"/>
        <v>1283057.0999999996</v>
      </c>
      <c r="V56" s="137">
        <v>1425619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437605</v>
      </c>
      <c r="D57" s="213">
        <f t="shared" si="13"/>
        <v>26256.3</v>
      </c>
      <c r="E57" s="213">
        <f t="shared" si="14"/>
        <v>26256.3</v>
      </c>
      <c r="F57" s="213">
        <f t="shared" si="15"/>
        <v>26256.3</v>
      </c>
      <c r="G57" s="212">
        <f t="shared" si="16"/>
        <v>78768.899999999994</v>
      </c>
      <c r="H57" s="212">
        <f t="shared" si="17"/>
        <v>30632.350000000002</v>
      </c>
      <c r="I57" s="212">
        <f t="shared" si="18"/>
        <v>39384.449999999997</v>
      </c>
      <c r="J57" s="212">
        <f t="shared" si="19"/>
        <v>39384.449999999997</v>
      </c>
      <c r="K57" s="212">
        <f t="shared" si="7"/>
        <v>109401.25</v>
      </c>
      <c r="L57" s="212">
        <f t="shared" si="20"/>
        <v>39384.449999999997</v>
      </c>
      <c r="M57" s="212">
        <f t="shared" si="21"/>
        <v>39384.449999999997</v>
      </c>
      <c r="N57" s="212">
        <f t="shared" si="22"/>
        <v>39384.449999999997</v>
      </c>
      <c r="O57" s="212">
        <f t="shared" si="8"/>
        <v>118153.34999999999</v>
      </c>
      <c r="P57" s="212">
        <f t="shared" si="9"/>
        <v>43760.5</v>
      </c>
      <c r="Q57" s="212">
        <f t="shared" si="10"/>
        <v>43760.5</v>
      </c>
      <c r="R57" s="212">
        <f t="shared" si="11"/>
        <v>43760.5</v>
      </c>
      <c r="S57" s="212">
        <f t="shared" si="12"/>
        <v>131281.5</v>
      </c>
      <c r="T57" s="147">
        <f t="shared" si="6"/>
        <v>393844.50000000006</v>
      </c>
      <c r="U57" s="139"/>
      <c r="V57" s="137">
        <v>437605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977886</v>
      </c>
      <c r="D58" s="213">
        <f t="shared" si="13"/>
        <v>58673.159999999996</v>
      </c>
      <c r="E58" s="213">
        <f t="shared" si="14"/>
        <v>58673.159999999996</v>
      </c>
      <c r="F58" s="213">
        <f t="shared" si="15"/>
        <v>58673.159999999996</v>
      </c>
      <c r="G58" s="212">
        <f t="shared" si="16"/>
        <v>176019.47999999998</v>
      </c>
      <c r="H58" s="212">
        <f t="shared" si="17"/>
        <v>68452.02</v>
      </c>
      <c r="I58" s="212">
        <f t="shared" si="18"/>
        <v>88009.739999999991</v>
      </c>
      <c r="J58" s="212">
        <f t="shared" si="19"/>
        <v>88009.739999999991</v>
      </c>
      <c r="K58" s="212">
        <f t="shared" si="7"/>
        <v>244471.5</v>
      </c>
      <c r="L58" s="212">
        <f t="shared" si="20"/>
        <v>88009.739999999991</v>
      </c>
      <c r="M58" s="212">
        <f t="shared" si="21"/>
        <v>88009.739999999991</v>
      </c>
      <c r="N58" s="212">
        <f t="shared" si="22"/>
        <v>88009.739999999991</v>
      </c>
      <c r="O58" s="212">
        <f t="shared" si="8"/>
        <v>264029.21999999997</v>
      </c>
      <c r="P58" s="212">
        <f t="shared" si="9"/>
        <v>97788.6</v>
      </c>
      <c r="Q58" s="212">
        <f t="shared" si="10"/>
        <v>97788.6</v>
      </c>
      <c r="R58" s="212">
        <f t="shared" si="11"/>
        <v>97788.6</v>
      </c>
      <c r="S58" s="212">
        <f t="shared" si="12"/>
        <v>293365.80000000005</v>
      </c>
      <c r="T58" s="147">
        <f t="shared" si="6"/>
        <v>880097.39999999991</v>
      </c>
      <c r="U58" s="139"/>
      <c r="V58" s="137">
        <v>977886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8928</v>
      </c>
      <c r="D59" s="213">
        <f t="shared" si="13"/>
        <v>535.67999999999995</v>
      </c>
      <c r="E59" s="213">
        <f t="shared" si="14"/>
        <v>535.67999999999995</v>
      </c>
      <c r="F59" s="213">
        <f t="shared" si="15"/>
        <v>535.67999999999995</v>
      </c>
      <c r="G59" s="212">
        <f t="shared" si="16"/>
        <v>1607.04</v>
      </c>
      <c r="H59" s="212">
        <f t="shared" si="17"/>
        <v>624.96</v>
      </c>
      <c r="I59" s="212">
        <f t="shared" si="18"/>
        <v>803.52</v>
      </c>
      <c r="J59" s="212">
        <f t="shared" si="19"/>
        <v>803.52</v>
      </c>
      <c r="K59" s="212">
        <f t="shared" si="7"/>
        <v>2232</v>
      </c>
      <c r="L59" s="212">
        <f t="shared" si="20"/>
        <v>803.52</v>
      </c>
      <c r="M59" s="212">
        <f t="shared" si="21"/>
        <v>803.52</v>
      </c>
      <c r="N59" s="212">
        <f t="shared" si="22"/>
        <v>803.52</v>
      </c>
      <c r="O59" s="212">
        <f t="shared" si="8"/>
        <v>2410.56</v>
      </c>
      <c r="P59" s="212">
        <f t="shared" si="9"/>
        <v>892.80000000000007</v>
      </c>
      <c r="Q59" s="212">
        <f t="shared" si="10"/>
        <v>892.80000000000007</v>
      </c>
      <c r="R59" s="212">
        <f t="shared" si="11"/>
        <v>892.80000000000007</v>
      </c>
      <c r="S59" s="212">
        <f t="shared" si="12"/>
        <v>2678.4</v>
      </c>
      <c r="T59" s="147">
        <f t="shared" si="6"/>
        <v>8035.2000000000007</v>
      </c>
      <c r="V59" s="137">
        <v>8928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8644952</v>
      </c>
      <c r="D61" s="167">
        <f t="shared" si="13"/>
        <v>518697.12</v>
      </c>
      <c r="E61" s="167">
        <f t="shared" si="14"/>
        <v>518697.12</v>
      </c>
      <c r="F61" s="167">
        <f t="shared" si="15"/>
        <v>518697.12</v>
      </c>
      <c r="G61" s="167">
        <f t="shared" si="16"/>
        <v>1556091.3599999999</v>
      </c>
      <c r="H61" s="167">
        <f t="shared" si="17"/>
        <v>605146.64</v>
      </c>
      <c r="I61" s="167">
        <f t="shared" si="18"/>
        <v>778045.67999999993</v>
      </c>
      <c r="J61" s="167">
        <f t="shared" si="19"/>
        <v>778045.67999999993</v>
      </c>
      <c r="K61" s="167">
        <f t="shared" si="7"/>
        <v>2161238</v>
      </c>
      <c r="L61" s="167">
        <f t="shared" si="20"/>
        <v>778045.67999999993</v>
      </c>
      <c r="M61" s="167">
        <f t="shared" si="21"/>
        <v>778045.67999999993</v>
      </c>
      <c r="N61" s="167">
        <f t="shared" si="22"/>
        <v>778045.67999999993</v>
      </c>
      <c r="O61" s="167">
        <f t="shared" si="8"/>
        <v>2334137.04</v>
      </c>
      <c r="P61" s="167">
        <f t="shared" si="9"/>
        <v>864495.20000000007</v>
      </c>
      <c r="Q61" s="167">
        <f t="shared" si="10"/>
        <v>864495.20000000007</v>
      </c>
      <c r="R61" s="167">
        <f t="shared" si="11"/>
        <v>864495.20000000007</v>
      </c>
      <c r="S61" s="167">
        <f t="shared" si="12"/>
        <v>2593485.6</v>
      </c>
      <c r="T61" s="147">
        <f t="shared" si="6"/>
        <v>7780456.7999999989</v>
      </c>
      <c r="V61" s="137">
        <v>8544951</v>
      </c>
    </row>
    <row r="62" spans="1:30" ht="33" customHeight="1" x14ac:dyDescent="0.25">
      <c r="A62" s="41">
        <v>56102</v>
      </c>
      <c r="B62" s="117" t="s">
        <v>110</v>
      </c>
      <c r="C62" s="212">
        <f>5211420+55000</f>
        <v>5266420</v>
      </c>
      <c r="D62" s="212">
        <f t="shared" si="13"/>
        <v>315985.2</v>
      </c>
      <c r="E62" s="212">
        <f t="shared" si="14"/>
        <v>315985.2</v>
      </c>
      <c r="F62" s="212">
        <f t="shared" si="15"/>
        <v>315985.2</v>
      </c>
      <c r="G62" s="212">
        <f t="shared" si="16"/>
        <v>947955.60000000009</v>
      </c>
      <c r="H62" s="212">
        <f t="shared" si="17"/>
        <v>368649.4</v>
      </c>
      <c r="I62" s="212">
        <f t="shared" si="18"/>
        <v>473977.8</v>
      </c>
      <c r="J62" s="212">
        <f t="shared" si="19"/>
        <v>473977.8</v>
      </c>
      <c r="K62" s="212">
        <f t="shared" si="7"/>
        <v>1316605</v>
      </c>
      <c r="L62" s="212">
        <f t="shared" si="20"/>
        <v>473977.8</v>
      </c>
      <c r="M62" s="212">
        <f t="shared" si="21"/>
        <v>473977.8</v>
      </c>
      <c r="N62" s="212">
        <f t="shared" si="22"/>
        <v>473977.8</v>
      </c>
      <c r="O62" s="212">
        <f t="shared" si="8"/>
        <v>1421933.4</v>
      </c>
      <c r="P62" s="212">
        <f t="shared" si="9"/>
        <v>526642</v>
      </c>
      <c r="Q62" s="212">
        <f t="shared" si="10"/>
        <v>526642</v>
      </c>
      <c r="R62" s="212">
        <f t="shared" si="11"/>
        <v>526642</v>
      </c>
      <c r="S62" s="212">
        <f t="shared" si="12"/>
        <v>1579926</v>
      </c>
      <c r="T62" s="147">
        <f t="shared" si="6"/>
        <v>4739778</v>
      </c>
      <c r="V62" s="137">
        <v>5211420</v>
      </c>
    </row>
    <row r="63" spans="1:30" ht="33" customHeight="1" x14ac:dyDescent="0.25">
      <c r="A63" s="41" t="s">
        <v>20</v>
      </c>
      <c r="B63" s="117" t="s">
        <v>109</v>
      </c>
      <c r="C63" s="212">
        <f>1570008+45000</f>
        <v>1615008</v>
      </c>
      <c r="D63" s="212">
        <f t="shared" si="13"/>
        <v>96900.479999999996</v>
      </c>
      <c r="E63" s="212">
        <f t="shared" si="14"/>
        <v>96900.479999999996</v>
      </c>
      <c r="F63" s="212">
        <f t="shared" si="15"/>
        <v>96900.479999999996</v>
      </c>
      <c r="G63" s="212">
        <f t="shared" si="16"/>
        <v>290701.44</v>
      </c>
      <c r="H63" s="212">
        <f t="shared" si="17"/>
        <v>113050.56000000001</v>
      </c>
      <c r="I63" s="212">
        <f t="shared" si="18"/>
        <v>145350.72</v>
      </c>
      <c r="J63" s="212">
        <f t="shared" si="19"/>
        <v>145350.72</v>
      </c>
      <c r="K63" s="212">
        <f t="shared" si="7"/>
        <v>403752</v>
      </c>
      <c r="L63" s="212">
        <f t="shared" si="20"/>
        <v>145350.72</v>
      </c>
      <c r="M63" s="212">
        <f t="shared" si="21"/>
        <v>145350.72</v>
      </c>
      <c r="N63" s="212">
        <f t="shared" si="22"/>
        <v>145350.72</v>
      </c>
      <c r="O63" s="212">
        <f t="shared" si="8"/>
        <v>436052.16000000003</v>
      </c>
      <c r="P63" s="212">
        <f t="shared" si="9"/>
        <v>161500.80000000002</v>
      </c>
      <c r="Q63" s="212">
        <f t="shared" si="10"/>
        <v>161500.80000000002</v>
      </c>
      <c r="R63" s="212">
        <f t="shared" si="11"/>
        <v>161500.80000000002</v>
      </c>
      <c r="S63" s="212">
        <f t="shared" si="12"/>
        <v>484502.4</v>
      </c>
      <c r="T63" s="147">
        <f t="shared" si="6"/>
        <v>1453507.2</v>
      </c>
      <c r="V63" s="137">
        <v>1570008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16200</v>
      </c>
      <c r="D65" s="212">
        <f t="shared" si="13"/>
        <v>972</v>
      </c>
      <c r="E65" s="212">
        <f t="shared" si="14"/>
        <v>972</v>
      </c>
      <c r="F65" s="212">
        <f t="shared" si="15"/>
        <v>972</v>
      </c>
      <c r="G65" s="212">
        <f t="shared" si="16"/>
        <v>2916</v>
      </c>
      <c r="H65" s="212">
        <f t="shared" si="17"/>
        <v>1134</v>
      </c>
      <c r="I65" s="212">
        <f t="shared" si="18"/>
        <v>1458</v>
      </c>
      <c r="J65" s="212">
        <f t="shared" si="19"/>
        <v>1458</v>
      </c>
      <c r="K65" s="212">
        <f t="shared" si="7"/>
        <v>4050</v>
      </c>
      <c r="L65" s="212">
        <f t="shared" si="20"/>
        <v>1458</v>
      </c>
      <c r="M65" s="212">
        <f t="shared" si="21"/>
        <v>1458</v>
      </c>
      <c r="N65" s="212">
        <f t="shared" si="22"/>
        <v>1458</v>
      </c>
      <c r="O65" s="212">
        <f t="shared" si="8"/>
        <v>4374</v>
      </c>
      <c r="P65" s="212">
        <f t="shared" si="9"/>
        <v>1620</v>
      </c>
      <c r="Q65" s="212">
        <f t="shared" si="10"/>
        <v>1620</v>
      </c>
      <c r="R65" s="212">
        <f t="shared" si="11"/>
        <v>1620</v>
      </c>
      <c r="S65" s="212">
        <f t="shared" si="12"/>
        <v>4860</v>
      </c>
      <c r="T65" s="147">
        <f t="shared" si="6"/>
        <v>14580</v>
      </c>
      <c r="V65" s="137">
        <v>16200</v>
      </c>
    </row>
    <row r="66" spans="1:30" ht="33" customHeight="1" x14ac:dyDescent="0.25">
      <c r="A66" s="41">
        <v>56118</v>
      </c>
      <c r="B66" s="117" t="s">
        <v>75</v>
      </c>
      <c r="C66" s="212">
        <v>598363</v>
      </c>
      <c r="D66" s="212">
        <f t="shared" si="13"/>
        <v>35901.78</v>
      </c>
      <c r="E66" s="212">
        <f t="shared" si="14"/>
        <v>35901.78</v>
      </c>
      <c r="F66" s="212">
        <f t="shared" si="15"/>
        <v>35901.78</v>
      </c>
      <c r="G66" s="212">
        <f t="shared" si="16"/>
        <v>107705.34</v>
      </c>
      <c r="H66" s="212">
        <f t="shared" si="17"/>
        <v>41885.410000000003</v>
      </c>
      <c r="I66" s="212">
        <f t="shared" si="18"/>
        <v>53852.67</v>
      </c>
      <c r="J66" s="212">
        <f t="shared" si="19"/>
        <v>53852.67</v>
      </c>
      <c r="K66" s="212">
        <f t="shared" si="7"/>
        <v>149590.75</v>
      </c>
      <c r="L66" s="212">
        <f t="shared" si="20"/>
        <v>53852.67</v>
      </c>
      <c r="M66" s="212">
        <f t="shared" si="21"/>
        <v>53852.67</v>
      </c>
      <c r="N66" s="212">
        <f t="shared" si="22"/>
        <v>53852.67</v>
      </c>
      <c r="O66" s="212">
        <f t="shared" si="8"/>
        <v>161558.01</v>
      </c>
      <c r="P66" s="212">
        <f t="shared" si="9"/>
        <v>59836.3</v>
      </c>
      <c r="Q66" s="212">
        <f t="shared" si="10"/>
        <v>59836.3</v>
      </c>
      <c r="R66" s="212">
        <f t="shared" si="11"/>
        <v>59836.3</v>
      </c>
      <c r="S66" s="212">
        <f t="shared" si="12"/>
        <v>179508.90000000002</v>
      </c>
      <c r="T66" s="147">
        <f t="shared" si="6"/>
        <v>538526.69999999995</v>
      </c>
      <c r="V66" s="137">
        <v>598363</v>
      </c>
    </row>
    <row r="67" spans="1:30" ht="33" customHeight="1" x14ac:dyDescent="0.25">
      <c r="A67" s="41" t="s">
        <v>21</v>
      </c>
      <c r="B67" s="117" t="s">
        <v>76</v>
      </c>
      <c r="C67" s="212">
        <v>237232</v>
      </c>
      <c r="D67" s="212">
        <f t="shared" si="13"/>
        <v>14233.92</v>
      </c>
      <c r="E67" s="212">
        <f t="shared" si="14"/>
        <v>14233.92</v>
      </c>
      <c r="F67" s="212">
        <f t="shared" si="15"/>
        <v>14233.92</v>
      </c>
      <c r="G67" s="212">
        <f t="shared" si="16"/>
        <v>42701.760000000002</v>
      </c>
      <c r="H67" s="212">
        <f t="shared" si="17"/>
        <v>16606.240000000002</v>
      </c>
      <c r="I67" s="212">
        <f t="shared" si="18"/>
        <v>21350.880000000001</v>
      </c>
      <c r="J67" s="212">
        <f t="shared" si="19"/>
        <v>21350.880000000001</v>
      </c>
      <c r="K67" s="212">
        <f t="shared" si="7"/>
        <v>59308</v>
      </c>
      <c r="L67" s="212">
        <f t="shared" si="20"/>
        <v>21350.880000000001</v>
      </c>
      <c r="M67" s="212">
        <f t="shared" si="21"/>
        <v>21350.880000000001</v>
      </c>
      <c r="N67" s="212">
        <f t="shared" si="22"/>
        <v>21350.880000000001</v>
      </c>
      <c r="O67" s="212">
        <f t="shared" si="8"/>
        <v>64052.639999999999</v>
      </c>
      <c r="P67" s="212">
        <f t="shared" si="9"/>
        <v>23723.200000000001</v>
      </c>
      <c r="Q67" s="212">
        <f t="shared" si="10"/>
        <v>23723.200000000001</v>
      </c>
      <c r="R67" s="212">
        <f t="shared" si="11"/>
        <v>23723.200000000001</v>
      </c>
      <c r="S67" s="212">
        <f t="shared" si="12"/>
        <v>71169.600000000006</v>
      </c>
      <c r="T67" s="147">
        <f t="shared" si="6"/>
        <v>213508.80000000005</v>
      </c>
      <c r="V67" s="137">
        <v>237232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911729</v>
      </c>
      <c r="D68" s="212">
        <f t="shared" si="13"/>
        <v>54703.74</v>
      </c>
      <c r="E68" s="212">
        <f t="shared" si="14"/>
        <v>54703.74</v>
      </c>
      <c r="F68" s="212">
        <f t="shared" si="15"/>
        <v>54703.74</v>
      </c>
      <c r="G68" s="212">
        <f t="shared" si="16"/>
        <v>164111.22</v>
      </c>
      <c r="H68" s="212">
        <f t="shared" si="17"/>
        <v>63821.030000000006</v>
      </c>
      <c r="I68" s="212">
        <f t="shared" si="18"/>
        <v>82055.61</v>
      </c>
      <c r="J68" s="212">
        <f t="shared" si="19"/>
        <v>82055.61</v>
      </c>
      <c r="K68" s="212">
        <f t="shared" si="7"/>
        <v>227932.25</v>
      </c>
      <c r="L68" s="212">
        <f t="shared" si="20"/>
        <v>82055.61</v>
      </c>
      <c r="M68" s="212">
        <f t="shared" si="21"/>
        <v>82055.61</v>
      </c>
      <c r="N68" s="212">
        <f t="shared" si="22"/>
        <v>82055.61</v>
      </c>
      <c r="O68" s="212">
        <f t="shared" si="8"/>
        <v>246166.83000000002</v>
      </c>
      <c r="P68" s="212">
        <f t="shared" si="9"/>
        <v>91172.900000000009</v>
      </c>
      <c r="Q68" s="212">
        <f t="shared" si="10"/>
        <v>91172.900000000009</v>
      </c>
      <c r="R68" s="212">
        <f t="shared" si="11"/>
        <v>91172.900000000009</v>
      </c>
      <c r="S68" s="212">
        <f t="shared" si="12"/>
        <v>273518.7</v>
      </c>
      <c r="T68" s="147">
        <f t="shared" si="6"/>
        <v>820556.1</v>
      </c>
      <c r="U68" s="139"/>
      <c r="V68" s="137">
        <v>911729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2345000</v>
      </c>
      <c r="D69" s="167">
        <f t="shared" si="13"/>
        <v>140700</v>
      </c>
      <c r="E69" s="167">
        <f t="shared" si="14"/>
        <v>140700</v>
      </c>
      <c r="F69" s="167">
        <f t="shared" si="15"/>
        <v>140700</v>
      </c>
      <c r="G69" s="167">
        <f t="shared" si="16"/>
        <v>422100</v>
      </c>
      <c r="H69" s="167">
        <f t="shared" si="17"/>
        <v>164150.00000000003</v>
      </c>
      <c r="I69" s="167">
        <f t="shared" si="18"/>
        <v>211050</v>
      </c>
      <c r="J69" s="167">
        <f t="shared" si="19"/>
        <v>211050</v>
      </c>
      <c r="K69" s="167">
        <f t="shared" si="7"/>
        <v>586250</v>
      </c>
      <c r="L69" s="167">
        <f t="shared" si="20"/>
        <v>211050</v>
      </c>
      <c r="M69" s="167">
        <f t="shared" si="21"/>
        <v>211050</v>
      </c>
      <c r="N69" s="167">
        <f t="shared" si="22"/>
        <v>211050</v>
      </c>
      <c r="O69" s="167">
        <f t="shared" si="8"/>
        <v>633150</v>
      </c>
      <c r="P69" s="167">
        <f t="shared" si="9"/>
        <v>234500</v>
      </c>
      <c r="Q69" s="167">
        <f t="shared" si="10"/>
        <v>234500</v>
      </c>
      <c r="R69" s="167">
        <f t="shared" si="11"/>
        <v>234500</v>
      </c>
      <c r="S69" s="167">
        <f t="shared" si="12"/>
        <v>703500</v>
      </c>
      <c r="T69" s="147">
        <f t="shared" si="6"/>
        <v>2110500</v>
      </c>
      <c r="V69" s="137">
        <v>2240000</v>
      </c>
    </row>
    <row r="70" spans="1:30" ht="33" customHeight="1" x14ac:dyDescent="0.25">
      <c r="A70" s="55">
        <v>56202</v>
      </c>
      <c r="B70" s="120" t="s">
        <v>79</v>
      </c>
      <c r="C70" s="212">
        <v>419000</v>
      </c>
      <c r="D70" s="212">
        <f t="shared" si="13"/>
        <v>25140</v>
      </c>
      <c r="E70" s="212">
        <f t="shared" si="14"/>
        <v>25140</v>
      </c>
      <c r="F70" s="212">
        <f t="shared" si="15"/>
        <v>25140</v>
      </c>
      <c r="G70" s="212">
        <f t="shared" si="16"/>
        <v>75420</v>
      </c>
      <c r="H70" s="212">
        <f t="shared" si="17"/>
        <v>29330.000000000004</v>
      </c>
      <c r="I70" s="212">
        <f t="shared" si="18"/>
        <v>37710</v>
      </c>
      <c r="J70" s="212">
        <f t="shared" si="19"/>
        <v>37710</v>
      </c>
      <c r="K70" s="212">
        <f t="shared" si="7"/>
        <v>104750</v>
      </c>
      <c r="L70" s="212">
        <f t="shared" si="20"/>
        <v>37710</v>
      </c>
      <c r="M70" s="212">
        <f t="shared" si="21"/>
        <v>37710</v>
      </c>
      <c r="N70" s="212">
        <f t="shared" si="22"/>
        <v>37710</v>
      </c>
      <c r="O70" s="212">
        <f t="shared" si="8"/>
        <v>113130</v>
      </c>
      <c r="P70" s="212">
        <f t="shared" si="9"/>
        <v>41900</v>
      </c>
      <c r="Q70" s="212">
        <f t="shared" si="10"/>
        <v>41900</v>
      </c>
      <c r="R70" s="212">
        <f t="shared" si="11"/>
        <v>41900</v>
      </c>
      <c r="S70" s="212">
        <f t="shared" si="12"/>
        <v>125700</v>
      </c>
      <c r="T70" s="147">
        <f t="shared" si="6"/>
        <v>377100</v>
      </c>
      <c r="V70" s="137">
        <v>419000</v>
      </c>
    </row>
    <row r="71" spans="1:30" s="140" customFormat="1" ht="33" customHeight="1" collapsed="1" x14ac:dyDescent="0.25">
      <c r="A71" s="55">
        <v>56206</v>
      </c>
      <c r="B71" s="120" t="s">
        <v>80</v>
      </c>
      <c r="C71" s="212">
        <v>1000</v>
      </c>
      <c r="D71" s="212">
        <f t="shared" si="13"/>
        <v>60</v>
      </c>
      <c r="E71" s="212">
        <f t="shared" si="14"/>
        <v>60</v>
      </c>
      <c r="F71" s="212">
        <f t="shared" si="15"/>
        <v>60</v>
      </c>
      <c r="G71" s="212">
        <f t="shared" si="16"/>
        <v>180</v>
      </c>
      <c r="H71" s="212">
        <f t="shared" si="17"/>
        <v>70</v>
      </c>
      <c r="I71" s="212">
        <f t="shared" si="18"/>
        <v>90</v>
      </c>
      <c r="J71" s="212">
        <f t="shared" si="19"/>
        <v>90</v>
      </c>
      <c r="K71" s="212">
        <f t="shared" si="7"/>
        <v>250</v>
      </c>
      <c r="L71" s="212">
        <f t="shared" si="20"/>
        <v>90</v>
      </c>
      <c r="M71" s="212">
        <f t="shared" si="21"/>
        <v>90</v>
      </c>
      <c r="N71" s="212">
        <f t="shared" si="22"/>
        <v>90</v>
      </c>
      <c r="O71" s="212">
        <f t="shared" si="8"/>
        <v>270</v>
      </c>
      <c r="P71" s="212">
        <f t="shared" si="9"/>
        <v>100</v>
      </c>
      <c r="Q71" s="212">
        <f t="shared" si="10"/>
        <v>100</v>
      </c>
      <c r="R71" s="212">
        <f t="shared" si="11"/>
        <v>100</v>
      </c>
      <c r="S71" s="212">
        <f t="shared" si="12"/>
        <v>300</v>
      </c>
      <c r="T71" s="147">
        <f t="shared" si="6"/>
        <v>900</v>
      </c>
      <c r="U71" s="139"/>
      <c r="V71" s="137">
        <v>1000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47000</v>
      </c>
      <c r="D72" s="212">
        <f t="shared" si="13"/>
        <v>2820</v>
      </c>
      <c r="E72" s="212">
        <f t="shared" si="14"/>
        <v>2820</v>
      </c>
      <c r="F72" s="212">
        <f t="shared" si="15"/>
        <v>2820</v>
      </c>
      <c r="G72" s="212">
        <f t="shared" si="16"/>
        <v>8460</v>
      </c>
      <c r="H72" s="212">
        <f t="shared" si="17"/>
        <v>3290.0000000000005</v>
      </c>
      <c r="I72" s="212">
        <f t="shared" si="18"/>
        <v>4230</v>
      </c>
      <c r="J72" s="212">
        <f t="shared" si="19"/>
        <v>4230</v>
      </c>
      <c r="K72" s="212">
        <f t="shared" si="7"/>
        <v>11750</v>
      </c>
      <c r="L72" s="212">
        <f t="shared" si="20"/>
        <v>4230</v>
      </c>
      <c r="M72" s="212">
        <f t="shared" si="21"/>
        <v>4230</v>
      </c>
      <c r="N72" s="212">
        <f t="shared" si="22"/>
        <v>4230</v>
      </c>
      <c r="O72" s="212">
        <f t="shared" si="8"/>
        <v>12690</v>
      </c>
      <c r="P72" s="212">
        <f t="shared" si="9"/>
        <v>4700</v>
      </c>
      <c r="Q72" s="212">
        <f t="shared" si="10"/>
        <v>4700</v>
      </c>
      <c r="R72" s="212">
        <f t="shared" si="11"/>
        <v>4700</v>
      </c>
      <c r="S72" s="212">
        <f t="shared" si="12"/>
        <v>14100</v>
      </c>
      <c r="T72" s="147">
        <f t="shared" si="6"/>
        <v>42300</v>
      </c>
      <c r="U72" s="153"/>
      <c r="V72" s="137">
        <v>47000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120" t="s">
        <v>82</v>
      </c>
      <c r="C73" s="212">
        <v>245000</v>
      </c>
      <c r="D73" s="212">
        <f t="shared" si="13"/>
        <v>14700</v>
      </c>
      <c r="E73" s="212">
        <f t="shared" si="14"/>
        <v>14700</v>
      </c>
      <c r="F73" s="212">
        <f t="shared" si="15"/>
        <v>14700</v>
      </c>
      <c r="G73" s="212">
        <f t="shared" si="16"/>
        <v>44100</v>
      </c>
      <c r="H73" s="212">
        <f t="shared" si="17"/>
        <v>17150</v>
      </c>
      <c r="I73" s="212">
        <f t="shared" si="18"/>
        <v>22050</v>
      </c>
      <c r="J73" s="212">
        <f t="shared" si="19"/>
        <v>22050</v>
      </c>
      <c r="K73" s="212">
        <f t="shared" si="7"/>
        <v>61250</v>
      </c>
      <c r="L73" s="212">
        <f t="shared" si="20"/>
        <v>22050</v>
      </c>
      <c r="M73" s="212">
        <f t="shared" si="21"/>
        <v>22050</v>
      </c>
      <c r="N73" s="212">
        <f t="shared" si="22"/>
        <v>22050</v>
      </c>
      <c r="O73" s="212">
        <f t="shared" si="8"/>
        <v>66150</v>
      </c>
      <c r="P73" s="212">
        <f t="shared" si="9"/>
        <v>24500</v>
      </c>
      <c r="Q73" s="212">
        <f t="shared" si="10"/>
        <v>24500</v>
      </c>
      <c r="R73" s="212">
        <f t="shared" si="11"/>
        <v>24500</v>
      </c>
      <c r="S73" s="212">
        <f t="shared" si="12"/>
        <v>73500</v>
      </c>
      <c r="T73" s="147">
        <f t="shared" si="6"/>
        <v>220500</v>
      </c>
      <c r="V73" s="137">
        <v>245000</v>
      </c>
    </row>
    <row r="74" spans="1:30" ht="33" customHeight="1" collapsed="1" x14ac:dyDescent="0.25">
      <c r="A74" s="41">
        <v>56218</v>
      </c>
      <c r="B74" s="120" t="s">
        <v>83</v>
      </c>
      <c r="C74" s="212">
        <f>1528000+105000</f>
        <v>1633000</v>
      </c>
      <c r="D74" s="212">
        <f t="shared" si="13"/>
        <v>97980</v>
      </c>
      <c r="E74" s="212">
        <f t="shared" si="14"/>
        <v>97980</v>
      </c>
      <c r="F74" s="212">
        <f t="shared" si="15"/>
        <v>97980</v>
      </c>
      <c r="G74" s="212">
        <f t="shared" si="16"/>
        <v>293940</v>
      </c>
      <c r="H74" s="212">
        <f t="shared" si="17"/>
        <v>114310.00000000001</v>
      </c>
      <c r="I74" s="212">
        <f t="shared" si="18"/>
        <v>146970</v>
      </c>
      <c r="J74" s="212">
        <f t="shared" si="19"/>
        <v>146970</v>
      </c>
      <c r="K74" s="212">
        <f t="shared" si="7"/>
        <v>408250</v>
      </c>
      <c r="L74" s="212">
        <f t="shared" si="20"/>
        <v>146970</v>
      </c>
      <c r="M74" s="212">
        <f t="shared" si="21"/>
        <v>146970</v>
      </c>
      <c r="N74" s="212">
        <f t="shared" si="22"/>
        <v>146970</v>
      </c>
      <c r="O74" s="212">
        <f t="shared" si="8"/>
        <v>440910</v>
      </c>
      <c r="P74" s="212">
        <f t="shared" si="9"/>
        <v>163300</v>
      </c>
      <c r="Q74" s="212">
        <f t="shared" si="10"/>
        <v>163300</v>
      </c>
      <c r="R74" s="212">
        <f t="shared" si="11"/>
        <v>163300</v>
      </c>
      <c r="S74" s="212">
        <f t="shared" si="12"/>
        <v>489900</v>
      </c>
      <c r="T74" s="147">
        <f t="shared" si="6"/>
        <v>1469700</v>
      </c>
      <c r="V74" s="137">
        <v>1528000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185200</v>
      </c>
      <c r="D75" s="167">
        <f t="shared" si="13"/>
        <v>11112</v>
      </c>
      <c r="E75" s="167">
        <f t="shared" si="14"/>
        <v>11112</v>
      </c>
      <c r="F75" s="167">
        <f t="shared" si="15"/>
        <v>11112</v>
      </c>
      <c r="G75" s="167">
        <f t="shared" si="16"/>
        <v>33336</v>
      </c>
      <c r="H75" s="167">
        <f t="shared" si="17"/>
        <v>12964.000000000002</v>
      </c>
      <c r="I75" s="167">
        <f t="shared" si="18"/>
        <v>16668</v>
      </c>
      <c r="J75" s="167">
        <f t="shared" si="19"/>
        <v>16668</v>
      </c>
      <c r="K75" s="167">
        <f t="shared" si="7"/>
        <v>46300</v>
      </c>
      <c r="L75" s="167">
        <f t="shared" si="20"/>
        <v>16668</v>
      </c>
      <c r="M75" s="167">
        <f t="shared" si="21"/>
        <v>16668</v>
      </c>
      <c r="N75" s="167">
        <f t="shared" si="22"/>
        <v>16668</v>
      </c>
      <c r="O75" s="167">
        <f t="shared" si="8"/>
        <v>50004</v>
      </c>
      <c r="P75" s="167">
        <f t="shared" si="9"/>
        <v>18520</v>
      </c>
      <c r="Q75" s="167">
        <f t="shared" si="10"/>
        <v>18520</v>
      </c>
      <c r="R75" s="167">
        <f t="shared" si="11"/>
        <v>18520</v>
      </c>
      <c r="S75" s="167">
        <f t="shared" si="12"/>
        <v>55560</v>
      </c>
      <c r="T75" s="147">
        <f t="shared" si="6"/>
        <v>166680</v>
      </c>
      <c r="V75" s="137">
        <v>165200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105000</v>
      </c>
      <c r="D76" s="212">
        <f t="shared" si="13"/>
        <v>6300</v>
      </c>
      <c r="E76" s="212">
        <f t="shared" si="14"/>
        <v>6300</v>
      </c>
      <c r="F76" s="212">
        <f t="shared" si="15"/>
        <v>6300</v>
      </c>
      <c r="G76" s="212">
        <f t="shared" si="16"/>
        <v>18900</v>
      </c>
      <c r="H76" s="212">
        <f t="shared" si="17"/>
        <v>7350.0000000000009</v>
      </c>
      <c r="I76" s="212">
        <f t="shared" si="18"/>
        <v>9450</v>
      </c>
      <c r="J76" s="212">
        <f t="shared" si="19"/>
        <v>9450</v>
      </c>
      <c r="K76" s="212">
        <f t="shared" si="7"/>
        <v>26250</v>
      </c>
      <c r="L76" s="212">
        <f t="shared" si="20"/>
        <v>9450</v>
      </c>
      <c r="M76" s="212">
        <f t="shared" si="21"/>
        <v>9450</v>
      </c>
      <c r="N76" s="212">
        <f t="shared" si="22"/>
        <v>9450</v>
      </c>
      <c r="O76" s="212">
        <f t="shared" si="8"/>
        <v>28350</v>
      </c>
      <c r="P76" s="212">
        <f t="shared" si="9"/>
        <v>10500</v>
      </c>
      <c r="Q76" s="212">
        <f t="shared" si="10"/>
        <v>10500</v>
      </c>
      <c r="R76" s="212">
        <f t="shared" si="11"/>
        <v>10500</v>
      </c>
      <c r="S76" s="212">
        <f t="shared" si="12"/>
        <v>31500</v>
      </c>
      <c r="T76" s="147">
        <f t="shared" si="6"/>
        <v>94500</v>
      </c>
      <c r="U76" s="139"/>
      <c r="V76" s="137">
        <v>105000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6200</v>
      </c>
      <c r="D77" s="212">
        <f t="shared" si="13"/>
        <v>372</v>
      </c>
      <c r="E77" s="212">
        <f t="shared" si="14"/>
        <v>372</v>
      </c>
      <c r="F77" s="212">
        <f t="shared" si="15"/>
        <v>372</v>
      </c>
      <c r="G77" s="212">
        <f t="shared" si="16"/>
        <v>1116</v>
      </c>
      <c r="H77" s="212">
        <f t="shared" si="17"/>
        <v>434.00000000000006</v>
      </c>
      <c r="I77" s="212">
        <f t="shared" si="18"/>
        <v>558</v>
      </c>
      <c r="J77" s="212">
        <f t="shared" si="19"/>
        <v>558</v>
      </c>
      <c r="K77" s="212">
        <f t="shared" si="7"/>
        <v>1550</v>
      </c>
      <c r="L77" s="212">
        <f t="shared" si="20"/>
        <v>558</v>
      </c>
      <c r="M77" s="212">
        <f t="shared" si="21"/>
        <v>558</v>
      </c>
      <c r="N77" s="212">
        <f t="shared" si="22"/>
        <v>558</v>
      </c>
      <c r="O77" s="212">
        <f t="shared" si="8"/>
        <v>1674</v>
      </c>
      <c r="P77" s="212">
        <f t="shared" si="9"/>
        <v>620</v>
      </c>
      <c r="Q77" s="212">
        <f t="shared" si="10"/>
        <v>620</v>
      </c>
      <c r="R77" s="212">
        <f t="shared" si="11"/>
        <v>620</v>
      </c>
      <c r="S77" s="212">
        <f t="shared" si="12"/>
        <v>1860</v>
      </c>
      <c r="T77" s="147">
        <f t="shared" si="6"/>
        <v>5580</v>
      </c>
      <c r="U77" s="139"/>
      <c r="V77" s="137">
        <v>6200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74000</v>
      </c>
      <c r="D78" s="212">
        <f t="shared" si="13"/>
        <v>4440</v>
      </c>
      <c r="E78" s="212">
        <f t="shared" si="14"/>
        <v>4440</v>
      </c>
      <c r="F78" s="212">
        <f t="shared" si="15"/>
        <v>4440</v>
      </c>
      <c r="G78" s="212">
        <f t="shared" si="16"/>
        <v>13320</v>
      </c>
      <c r="H78" s="212">
        <f t="shared" si="17"/>
        <v>5180.0000000000009</v>
      </c>
      <c r="I78" s="212">
        <f t="shared" si="18"/>
        <v>6660</v>
      </c>
      <c r="J78" s="212">
        <f t="shared" si="19"/>
        <v>6660</v>
      </c>
      <c r="K78" s="212">
        <f t="shared" si="7"/>
        <v>18500</v>
      </c>
      <c r="L78" s="212">
        <f t="shared" si="20"/>
        <v>6660</v>
      </c>
      <c r="M78" s="212">
        <f t="shared" si="21"/>
        <v>6660</v>
      </c>
      <c r="N78" s="212">
        <f t="shared" si="22"/>
        <v>6660</v>
      </c>
      <c r="O78" s="212">
        <f t="shared" si="8"/>
        <v>19980</v>
      </c>
      <c r="P78" s="212">
        <f t="shared" si="9"/>
        <v>7400</v>
      </c>
      <c r="Q78" s="212">
        <f t="shared" si="10"/>
        <v>7400</v>
      </c>
      <c r="R78" s="212">
        <f t="shared" si="11"/>
        <v>7400</v>
      </c>
      <c r="S78" s="212">
        <f t="shared" si="12"/>
        <v>22200</v>
      </c>
      <c r="T78" s="147">
        <f t="shared" si="6"/>
        <v>66600</v>
      </c>
      <c r="U78" s="139"/>
      <c r="V78" s="137">
        <v>54000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307000</v>
      </c>
      <c r="D79" s="167">
        <f t="shared" si="13"/>
        <v>18420</v>
      </c>
      <c r="E79" s="167">
        <f t="shared" si="14"/>
        <v>18420</v>
      </c>
      <c r="F79" s="167">
        <f t="shared" si="15"/>
        <v>18420</v>
      </c>
      <c r="G79" s="167">
        <f t="shared" si="16"/>
        <v>55260</v>
      </c>
      <c r="H79" s="167">
        <f t="shared" si="17"/>
        <v>21490.000000000004</v>
      </c>
      <c r="I79" s="167">
        <f t="shared" si="18"/>
        <v>27630</v>
      </c>
      <c r="J79" s="167">
        <f t="shared" si="19"/>
        <v>27630</v>
      </c>
      <c r="K79" s="167">
        <f t="shared" si="7"/>
        <v>76750</v>
      </c>
      <c r="L79" s="167">
        <f t="shared" si="20"/>
        <v>27630</v>
      </c>
      <c r="M79" s="167">
        <f t="shared" si="21"/>
        <v>27630</v>
      </c>
      <c r="N79" s="167">
        <f t="shared" si="22"/>
        <v>27630</v>
      </c>
      <c r="O79" s="167">
        <f t="shared" si="8"/>
        <v>82890</v>
      </c>
      <c r="P79" s="167">
        <f t="shared" si="9"/>
        <v>30700</v>
      </c>
      <c r="Q79" s="167">
        <f t="shared" si="10"/>
        <v>30700</v>
      </c>
      <c r="R79" s="167">
        <f t="shared" si="11"/>
        <v>30700</v>
      </c>
      <c r="S79" s="167">
        <f t="shared" si="12"/>
        <v>92100</v>
      </c>
      <c r="T79" s="147">
        <f t="shared" ref="T79:T99" si="23">D79+E79+F79+H79+I79+J79+L79+M79+N79+P79+Q79</f>
        <v>276300</v>
      </c>
      <c r="V79" s="137">
        <v>307000</v>
      </c>
    </row>
    <row r="80" spans="1:30" ht="33" customHeight="1" x14ac:dyDescent="0.25">
      <c r="A80" s="55">
        <v>56402</v>
      </c>
      <c r="B80" s="120" t="s">
        <v>88</v>
      </c>
      <c r="C80" s="212">
        <v>50000</v>
      </c>
      <c r="D80" s="212">
        <f t="shared" si="13"/>
        <v>3000</v>
      </c>
      <c r="E80" s="212">
        <f t="shared" si="14"/>
        <v>3000</v>
      </c>
      <c r="F80" s="212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5">
        <v>56406</v>
      </c>
      <c r="B81" s="256" t="s">
        <v>111</v>
      </c>
      <c r="C81" s="212">
        <v>182000</v>
      </c>
      <c r="D81" s="212">
        <f t="shared" si="13"/>
        <v>10920</v>
      </c>
      <c r="E81" s="212">
        <f t="shared" si="14"/>
        <v>10920</v>
      </c>
      <c r="F81" s="212">
        <f t="shared" si="15"/>
        <v>10920</v>
      </c>
      <c r="G81" s="212">
        <f t="shared" si="16"/>
        <v>32760</v>
      </c>
      <c r="H81" s="212">
        <f t="shared" si="17"/>
        <v>12740.000000000002</v>
      </c>
      <c r="I81" s="212">
        <f t="shared" si="18"/>
        <v>16380</v>
      </c>
      <c r="J81" s="212">
        <f t="shared" si="19"/>
        <v>16380</v>
      </c>
      <c r="K81" s="212">
        <f t="shared" si="7"/>
        <v>45500</v>
      </c>
      <c r="L81" s="212">
        <f t="shared" si="20"/>
        <v>16380</v>
      </c>
      <c r="M81" s="212">
        <f t="shared" si="21"/>
        <v>16380</v>
      </c>
      <c r="N81" s="212">
        <f t="shared" si="22"/>
        <v>16380</v>
      </c>
      <c r="O81" s="212">
        <f t="shared" si="8"/>
        <v>49140</v>
      </c>
      <c r="P81" s="212">
        <f t="shared" si="9"/>
        <v>18200</v>
      </c>
      <c r="Q81" s="212">
        <f t="shared" si="10"/>
        <v>18200</v>
      </c>
      <c r="R81" s="212">
        <f t="shared" si="11"/>
        <v>18200</v>
      </c>
      <c r="S81" s="212">
        <f t="shared" si="12"/>
        <v>54600</v>
      </c>
      <c r="T81" s="147">
        <f t="shared" si="23"/>
        <v>163800</v>
      </c>
      <c r="V81" s="137">
        <v>182000</v>
      </c>
    </row>
    <row r="82" spans="1:30" ht="33" customHeight="1" collapsed="1" x14ac:dyDescent="0.25">
      <c r="A82" s="55" t="s">
        <v>100</v>
      </c>
      <c r="B82" s="120" t="s">
        <v>114</v>
      </c>
      <c r="C82" s="212">
        <v>61000</v>
      </c>
      <c r="D82" s="212">
        <f t="shared" si="13"/>
        <v>3660</v>
      </c>
      <c r="E82" s="212">
        <f t="shared" si="14"/>
        <v>3660</v>
      </c>
      <c r="F82" s="212">
        <f t="shared" si="15"/>
        <v>3660</v>
      </c>
      <c r="G82" s="212">
        <f t="shared" si="16"/>
        <v>10980</v>
      </c>
      <c r="H82" s="212">
        <f t="shared" si="17"/>
        <v>4270</v>
      </c>
      <c r="I82" s="212">
        <f t="shared" si="18"/>
        <v>5490</v>
      </c>
      <c r="J82" s="212">
        <f t="shared" si="19"/>
        <v>5490</v>
      </c>
      <c r="K82" s="212">
        <f t="shared" ref="K82:K99" si="24">SUM(H82:J82)</f>
        <v>15250</v>
      </c>
      <c r="L82" s="212">
        <f t="shared" si="20"/>
        <v>5490</v>
      </c>
      <c r="M82" s="212">
        <f t="shared" si="21"/>
        <v>5490</v>
      </c>
      <c r="N82" s="212">
        <f t="shared" si="22"/>
        <v>5490</v>
      </c>
      <c r="O82" s="212">
        <f t="shared" ref="O82:O99" si="25">SUM(L82:N82)</f>
        <v>16470</v>
      </c>
      <c r="P82" s="212">
        <f t="shared" ref="P82:P99" si="26">C82*0.1</f>
        <v>6100</v>
      </c>
      <c r="Q82" s="212">
        <f t="shared" ref="Q82:Q99" si="27">C82*0.1</f>
        <v>6100</v>
      </c>
      <c r="R82" s="212">
        <f t="shared" ref="R82:R99" si="28">C82*0.1</f>
        <v>6100</v>
      </c>
      <c r="S82" s="212">
        <f t="shared" ref="S82:S99" si="29">SUM(P82:R82)</f>
        <v>18300</v>
      </c>
      <c r="T82" s="147">
        <f t="shared" si="23"/>
        <v>54900</v>
      </c>
      <c r="V82" s="137">
        <v>61000</v>
      </c>
    </row>
    <row r="83" spans="1:30" s="140" customFormat="1" ht="33" customHeight="1" collapsed="1" x14ac:dyDescent="0.25">
      <c r="A83" s="55">
        <v>56418</v>
      </c>
      <c r="B83" s="120" t="s">
        <v>113</v>
      </c>
      <c r="C83" s="212">
        <v>14000</v>
      </c>
      <c r="D83" s="212">
        <f t="shared" ref="D83:D99" si="30">C83*0.06</f>
        <v>840</v>
      </c>
      <c r="E83" s="212">
        <f t="shared" ref="E83:E99" si="31">C83*0.06</f>
        <v>840</v>
      </c>
      <c r="F83" s="212">
        <f t="shared" ref="F83:F99" si="32">C83*0.06</f>
        <v>840</v>
      </c>
      <c r="G83" s="212">
        <f t="shared" ref="G83:G99" si="33">SUM(D83:F83)</f>
        <v>2520</v>
      </c>
      <c r="H83" s="212">
        <f t="shared" ref="H83:H99" si="34">C83*0.07</f>
        <v>980.00000000000011</v>
      </c>
      <c r="I83" s="212">
        <f t="shared" ref="I83:I99" si="35">C83*0.09</f>
        <v>1260</v>
      </c>
      <c r="J83" s="212">
        <f t="shared" ref="J83:J99" si="36">C83*0.09</f>
        <v>1260</v>
      </c>
      <c r="K83" s="212">
        <f t="shared" si="24"/>
        <v>3500</v>
      </c>
      <c r="L83" s="212">
        <f t="shared" ref="L83:L99" si="37">C83*0.09</f>
        <v>1260</v>
      </c>
      <c r="M83" s="212">
        <f t="shared" ref="M83:M99" si="38">C83*0.09</f>
        <v>1260</v>
      </c>
      <c r="N83" s="212">
        <f t="shared" ref="N83:N99" si="39">C83*0.09</f>
        <v>1260</v>
      </c>
      <c r="O83" s="212">
        <f t="shared" si="25"/>
        <v>3780</v>
      </c>
      <c r="P83" s="212">
        <f t="shared" si="26"/>
        <v>1400</v>
      </c>
      <c r="Q83" s="212">
        <f t="shared" si="27"/>
        <v>1400</v>
      </c>
      <c r="R83" s="212">
        <f t="shared" si="28"/>
        <v>1400</v>
      </c>
      <c r="S83" s="212">
        <f t="shared" si="29"/>
        <v>4200</v>
      </c>
      <c r="T83" s="147">
        <f t="shared" si="23"/>
        <v>12600</v>
      </c>
      <c r="U83" s="139"/>
      <c r="V83" s="137">
        <v>14000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x14ac:dyDescent="0.25">
      <c r="A84" s="118">
        <v>56500</v>
      </c>
      <c r="B84" s="118" t="s">
        <v>89</v>
      </c>
      <c r="C84" s="167">
        <f>SUM(C85:C87)</f>
        <v>368500</v>
      </c>
      <c r="D84" s="167">
        <f t="shared" si="30"/>
        <v>22110</v>
      </c>
      <c r="E84" s="167">
        <f t="shared" si="31"/>
        <v>22110</v>
      </c>
      <c r="F84" s="167">
        <f t="shared" si="32"/>
        <v>22110</v>
      </c>
      <c r="G84" s="167">
        <f t="shared" si="33"/>
        <v>66330</v>
      </c>
      <c r="H84" s="167">
        <f t="shared" si="34"/>
        <v>25795.000000000004</v>
      </c>
      <c r="I84" s="167">
        <f t="shared" si="35"/>
        <v>33165</v>
      </c>
      <c r="J84" s="167">
        <f t="shared" si="36"/>
        <v>33165</v>
      </c>
      <c r="K84" s="167">
        <f t="shared" si="24"/>
        <v>92125</v>
      </c>
      <c r="L84" s="167">
        <f t="shared" si="37"/>
        <v>33165</v>
      </c>
      <c r="M84" s="167">
        <f t="shared" si="38"/>
        <v>33165</v>
      </c>
      <c r="N84" s="167">
        <f t="shared" si="39"/>
        <v>33165</v>
      </c>
      <c r="O84" s="167">
        <f t="shared" si="25"/>
        <v>99495</v>
      </c>
      <c r="P84" s="167">
        <f t="shared" si="26"/>
        <v>36850</v>
      </c>
      <c r="Q84" s="167">
        <f t="shared" si="27"/>
        <v>36850</v>
      </c>
      <c r="R84" s="167">
        <f t="shared" si="28"/>
        <v>36850</v>
      </c>
      <c r="S84" s="167">
        <f t="shared" si="29"/>
        <v>110550</v>
      </c>
      <c r="T84" s="147">
        <f t="shared" si="23"/>
        <v>331650</v>
      </c>
      <c r="V84" s="137">
        <v>593500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278000</v>
      </c>
      <c r="D86" s="212">
        <f t="shared" si="30"/>
        <v>16680</v>
      </c>
      <c r="E86" s="212">
        <f t="shared" si="31"/>
        <v>16680</v>
      </c>
      <c r="F86" s="212">
        <f t="shared" si="32"/>
        <v>16680</v>
      </c>
      <c r="G86" s="212">
        <f t="shared" si="33"/>
        <v>50040</v>
      </c>
      <c r="H86" s="212">
        <f t="shared" si="34"/>
        <v>19460.000000000004</v>
      </c>
      <c r="I86" s="212">
        <f t="shared" si="35"/>
        <v>25020</v>
      </c>
      <c r="J86" s="212">
        <f t="shared" si="36"/>
        <v>25020</v>
      </c>
      <c r="K86" s="212">
        <f t="shared" si="24"/>
        <v>69500</v>
      </c>
      <c r="L86" s="212">
        <f t="shared" si="37"/>
        <v>25020</v>
      </c>
      <c r="M86" s="212">
        <f t="shared" si="38"/>
        <v>25020</v>
      </c>
      <c r="N86" s="212">
        <f t="shared" si="39"/>
        <v>25020</v>
      </c>
      <c r="O86" s="212">
        <f t="shared" si="25"/>
        <v>75060</v>
      </c>
      <c r="P86" s="212">
        <f t="shared" si="26"/>
        <v>27800</v>
      </c>
      <c r="Q86" s="212">
        <f t="shared" si="27"/>
        <v>27800</v>
      </c>
      <c r="R86" s="212">
        <f t="shared" si="28"/>
        <v>27800</v>
      </c>
      <c r="S86" s="212">
        <f t="shared" si="29"/>
        <v>83400</v>
      </c>
      <c r="T86" s="147">
        <f t="shared" si="23"/>
        <v>250200</v>
      </c>
      <c r="U86" s="139"/>
      <c r="V86" s="137">
        <v>278000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1806751</v>
      </c>
      <c r="D88" s="118">
        <f t="shared" si="30"/>
        <v>108405.06</v>
      </c>
      <c r="E88" s="118">
        <f t="shared" si="31"/>
        <v>108405.06</v>
      </c>
      <c r="F88" s="118">
        <f t="shared" si="32"/>
        <v>108405.06</v>
      </c>
      <c r="G88" s="118">
        <f t="shared" si="33"/>
        <v>325215.18</v>
      </c>
      <c r="H88" s="118">
        <f t="shared" si="34"/>
        <v>126472.57</v>
      </c>
      <c r="I88" s="118">
        <f t="shared" si="35"/>
        <v>162607.59</v>
      </c>
      <c r="J88" s="118">
        <f t="shared" si="36"/>
        <v>162607.59</v>
      </c>
      <c r="K88" s="118">
        <f t="shared" si="24"/>
        <v>451687.75</v>
      </c>
      <c r="L88" s="118">
        <f t="shared" si="37"/>
        <v>162607.59</v>
      </c>
      <c r="M88" s="118">
        <f t="shared" si="38"/>
        <v>162607.59</v>
      </c>
      <c r="N88" s="118">
        <f t="shared" si="39"/>
        <v>162607.59</v>
      </c>
      <c r="O88" s="118">
        <f t="shared" si="25"/>
        <v>487822.77</v>
      </c>
      <c r="P88" s="118">
        <f t="shared" si="26"/>
        <v>180675.1</v>
      </c>
      <c r="Q88" s="118">
        <f t="shared" si="27"/>
        <v>180675.1</v>
      </c>
      <c r="R88" s="118">
        <f t="shared" si="28"/>
        <v>180675.1</v>
      </c>
      <c r="S88" s="118">
        <f t="shared" si="29"/>
        <v>542025.30000000005</v>
      </c>
      <c r="T88" s="147">
        <f t="shared" si="23"/>
        <v>1626075.9000000001</v>
      </c>
      <c r="V88" s="137">
        <v>1806751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199283</v>
      </c>
      <c r="D89" s="167">
        <f t="shared" si="30"/>
        <v>11956.98</v>
      </c>
      <c r="E89" s="167">
        <f t="shared" si="31"/>
        <v>11956.98</v>
      </c>
      <c r="F89" s="167">
        <f t="shared" si="32"/>
        <v>11956.98</v>
      </c>
      <c r="G89" s="167">
        <f t="shared" si="33"/>
        <v>35870.94</v>
      </c>
      <c r="H89" s="167">
        <f t="shared" si="34"/>
        <v>13949.810000000001</v>
      </c>
      <c r="I89" s="167">
        <f t="shared" si="35"/>
        <v>17935.469999999998</v>
      </c>
      <c r="J89" s="167">
        <f t="shared" si="36"/>
        <v>17935.469999999998</v>
      </c>
      <c r="K89" s="167">
        <f t="shared" si="24"/>
        <v>49820.75</v>
      </c>
      <c r="L89" s="167">
        <f t="shared" si="37"/>
        <v>17935.469999999998</v>
      </c>
      <c r="M89" s="167">
        <f t="shared" si="38"/>
        <v>17935.469999999998</v>
      </c>
      <c r="N89" s="167">
        <f t="shared" si="39"/>
        <v>17935.469999999998</v>
      </c>
      <c r="O89" s="167">
        <f t="shared" si="25"/>
        <v>53806.409999999989</v>
      </c>
      <c r="P89" s="167">
        <f t="shared" si="26"/>
        <v>19928.300000000003</v>
      </c>
      <c r="Q89" s="167">
        <f t="shared" si="27"/>
        <v>19928.300000000003</v>
      </c>
      <c r="R89" s="167">
        <f t="shared" si="28"/>
        <v>19928.300000000003</v>
      </c>
      <c r="S89" s="167">
        <f t="shared" si="29"/>
        <v>59784.900000000009</v>
      </c>
      <c r="T89" s="147">
        <f t="shared" si="23"/>
        <v>179354.7</v>
      </c>
      <c r="V89" s="137">
        <v>199283</v>
      </c>
    </row>
    <row r="90" spans="1:30" ht="33" customHeight="1" x14ac:dyDescent="0.25">
      <c r="A90" s="41" t="s">
        <v>28</v>
      </c>
      <c r="B90" s="125" t="s">
        <v>115</v>
      </c>
      <c r="C90" s="212">
        <v>141000</v>
      </c>
      <c r="D90" s="212">
        <f t="shared" si="30"/>
        <v>8460</v>
      </c>
      <c r="E90" s="212">
        <f t="shared" si="31"/>
        <v>8460</v>
      </c>
      <c r="F90" s="212">
        <f t="shared" si="32"/>
        <v>8460</v>
      </c>
      <c r="G90" s="212">
        <f t="shared" si="33"/>
        <v>25380</v>
      </c>
      <c r="H90" s="212">
        <f t="shared" si="34"/>
        <v>9870.0000000000018</v>
      </c>
      <c r="I90" s="212">
        <f t="shared" si="35"/>
        <v>12690</v>
      </c>
      <c r="J90" s="212">
        <f t="shared" si="36"/>
        <v>12690</v>
      </c>
      <c r="K90" s="212">
        <f t="shared" si="24"/>
        <v>35250</v>
      </c>
      <c r="L90" s="212">
        <f t="shared" si="37"/>
        <v>12690</v>
      </c>
      <c r="M90" s="212">
        <f t="shared" si="38"/>
        <v>12690</v>
      </c>
      <c r="N90" s="212">
        <f t="shared" si="39"/>
        <v>12690</v>
      </c>
      <c r="O90" s="212">
        <f t="shared" si="25"/>
        <v>38070</v>
      </c>
      <c r="P90" s="212">
        <f t="shared" si="26"/>
        <v>14100</v>
      </c>
      <c r="Q90" s="212">
        <f t="shared" si="27"/>
        <v>14100</v>
      </c>
      <c r="R90" s="212">
        <f t="shared" si="28"/>
        <v>14100</v>
      </c>
      <c r="S90" s="212">
        <f t="shared" si="29"/>
        <v>42300</v>
      </c>
      <c r="T90" s="147">
        <f t="shared" si="23"/>
        <v>126900</v>
      </c>
      <c r="V90" s="137">
        <v>141000</v>
      </c>
    </row>
    <row r="91" spans="1:30" ht="33" customHeight="1" x14ac:dyDescent="0.25">
      <c r="A91" s="54">
        <v>56710</v>
      </c>
      <c r="B91" s="125" t="s">
        <v>92</v>
      </c>
      <c r="C91" s="212">
        <v>27000</v>
      </c>
      <c r="D91" s="212">
        <f t="shared" si="30"/>
        <v>1620</v>
      </c>
      <c r="E91" s="212">
        <f t="shared" si="31"/>
        <v>1620</v>
      </c>
      <c r="F91" s="212">
        <f t="shared" si="32"/>
        <v>1620</v>
      </c>
      <c r="G91" s="212">
        <f t="shared" si="33"/>
        <v>4860</v>
      </c>
      <c r="H91" s="212">
        <f t="shared" si="34"/>
        <v>1890.0000000000002</v>
      </c>
      <c r="I91" s="212">
        <f t="shared" si="35"/>
        <v>2430</v>
      </c>
      <c r="J91" s="212">
        <f t="shared" si="36"/>
        <v>2430</v>
      </c>
      <c r="K91" s="212">
        <f t="shared" si="24"/>
        <v>6750</v>
      </c>
      <c r="L91" s="212">
        <f t="shared" si="37"/>
        <v>2430</v>
      </c>
      <c r="M91" s="212">
        <f t="shared" si="38"/>
        <v>2430</v>
      </c>
      <c r="N91" s="212">
        <f t="shared" si="39"/>
        <v>2430</v>
      </c>
      <c r="O91" s="212">
        <f t="shared" si="25"/>
        <v>7290</v>
      </c>
      <c r="P91" s="212">
        <f t="shared" si="26"/>
        <v>2700</v>
      </c>
      <c r="Q91" s="212">
        <f t="shared" si="27"/>
        <v>2700</v>
      </c>
      <c r="R91" s="212">
        <f t="shared" si="28"/>
        <v>2700</v>
      </c>
      <c r="S91" s="212">
        <f t="shared" si="29"/>
        <v>8100</v>
      </c>
      <c r="T91" s="147">
        <f t="shared" si="23"/>
        <v>24300</v>
      </c>
      <c r="V91" s="137">
        <v>27000</v>
      </c>
    </row>
    <row r="92" spans="1:30" ht="33" customHeight="1" x14ac:dyDescent="0.25">
      <c r="A92" s="41">
        <v>56714</v>
      </c>
      <c r="B92" s="122" t="s">
        <v>107</v>
      </c>
      <c r="C92" s="212">
        <v>22566</v>
      </c>
      <c r="D92" s="213">
        <f t="shared" si="30"/>
        <v>1353.96</v>
      </c>
      <c r="E92" s="213">
        <f t="shared" si="31"/>
        <v>1353.96</v>
      </c>
      <c r="F92" s="213">
        <f t="shared" si="32"/>
        <v>1353.96</v>
      </c>
      <c r="G92" s="213">
        <f t="shared" si="33"/>
        <v>4061.88</v>
      </c>
      <c r="H92" s="213">
        <f t="shared" si="34"/>
        <v>1579.6200000000001</v>
      </c>
      <c r="I92" s="213">
        <f t="shared" si="35"/>
        <v>2030.9399999999998</v>
      </c>
      <c r="J92" s="213">
        <f t="shared" si="36"/>
        <v>2030.9399999999998</v>
      </c>
      <c r="K92" s="213">
        <f t="shared" si="24"/>
        <v>5641.5</v>
      </c>
      <c r="L92" s="213">
        <f t="shared" si="37"/>
        <v>2030.9399999999998</v>
      </c>
      <c r="M92" s="213">
        <f t="shared" si="38"/>
        <v>2030.9399999999998</v>
      </c>
      <c r="N92" s="213">
        <f t="shared" si="39"/>
        <v>2030.9399999999998</v>
      </c>
      <c r="O92" s="213">
        <f t="shared" si="25"/>
        <v>6092.82</v>
      </c>
      <c r="P92" s="213">
        <f t="shared" si="26"/>
        <v>2256.6</v>
      </c>
      <c r="Q92" s="213">
        <f t="shared" si="27"/>
        <v>2256.6</v>
      </c>
      <c r="R92" s="213">
        <f t="shared" si="28"/>
        <v>2256.6</v>
      </c>
      <c r="S92" s="213">
        <f t="shared" si="29"/>
        <v>6769.7999999999993</v>
      </c>
      <c r="T92" s="147">
        <f t="shared" si="23"/>
        <v>20309.399999999998</v>
      </c>
      <c r="V92" s="137">
        <v>22566</v>
      </c>
    </row>
    <row r="93" spans="1:30" ht="33" customHeight="1" collapsed="1" x14ac:dyDescent="0.25">
      <c r="A93" s="55" t="s">
        <v>5</v>
      </c>
      <c r="B93" s="124" t="s">
        <v>108</v>
      </c>
      <c r="C93" s="212">
        <v>8717</v>
      </c>
      <c r="D93" s="213">
        <f t="shared" si="30"/>
        <v>523.02</v>
      </c>
      <c r="E93" s="213">
        <f t="shared" si="31"/>
        <v>523.02</v>
      </c>
      <c r="F93" s="213">
        <f t="shared" si="32"/>
        <v>523.02</v>
      </c>
      <c r="G93" s="213">
        <f t="shared" si="33"/>
        <v>1569.06</v>
      </c>
      <c r="H93" s="213">
        <f t="shared" si="34"/>
        <v>610.19000000000005</v>
      </c>
      <c r="I93" s="213">
        <f t="shared" si="35"/>
        <v>784.53</v>
      </c>
      <c r="J93" s="213">
        <f t="shared" si="36"/>
        <v>784.53</v>
      </c>
      <c r="K93" s="213">
        <f t="shared" si="24"/>
        <v>2179.25</v>
      </c>
      <c r="L93" s="213">
        <f t="shared" si="37"/>
        <v>784.53</v>
      </c>
      <c r="M93" s="213">
        <f t="shared" si="38"/>
        <v>784.53</v>
      </c>
      <c r="N93" s="213">
        <f t="shared" si="39"/>
        <v>784.53</v>
      </c>
      <c r="O93" s="213">
        <f t="shared" si="25"/>
        <v>2353.59</v>
      </c>
      <c r="P93" s="213">
        <f t="shared" si="26"/>
        <v>871.7</v>
      </c>
      <c r="Q93" s="213">
        <f t="shared" si="27"/>
        <v>871.7</v>
      </c>
      <c r="R93" s="213">
        <f t="shared" si="28"/>
        <v>871.7</v>
      </c>
      <c r="S93" s="213">
        <f t="shared" si="29"/>
        <v>2615.1000000000004</v>
      </c>
      <c r="T93" s="147">
        <f t="shared" si="23"/>
        <v>7845.2999999999984</v>
      </c>
      <c r="V93" s="137">
        <v>8717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1404139</v>
      </c>
      <c r="D94" s="167">
        <f t="shared" si="30"/>
        <v>84248.34</v>
      </c>
      <c r="E94" s="167">
        <f t="shared" si="31"/>
        <v>84248.34</v>
      </c>
      <c r="F94" s="167">
        <f t="shared" si="32"/>
        <v>84248.34</v>
      </c>
      <c r="G94" s="167">
        <f t="shared" si="33"/>
        <v>252745.02</v>
      </c>
      <c r="H94" s="167">
        <f t="shared" si="34"/>
        <v>98289.73000000001</v>
      </c>
      <c r="I94" s="167">
        <f t="shared" si="35"/>
        <v>126372.51</v>
      </c>
      <c r="J94" s="167">
        <f t="shared" si="36"/>
        <v>126372.51</v>
      </c>
      <c r="K94" s="167">
        <f t="shared" si="24"/>
        <v>351034.75</v>
      </c>
      <c r="L94" s="167">
        <f t="shared" si="37"/>
        <v>126372.51</v>
      </c>
      <c r="M94" s="167">
        <f t="shared" si="38"/>
        <v>126372.51</v>
      </c>
      <c r="N94" s="167">
        <f t="shared" si="39"/>
        <v>126372.51</v>
      </c>
      <c r="O94" s="167">
        <f t="shared" si="25"/>
        <v>379117.52999999997</v>
      </c>
      <c r="P94" s="167">
        <f t="shared" si="26"/>
        <v>140413.9</v>
      </c>
      <c r="Q94" s="167">
        <f t="shared" si="27"/>
        <v>140413.9</v>
      </c>
      <c r="R94" s="167">
        <f t="shared" si="28"/>
        <v>140413.9</v>
      </c>
      <c r="S94" s="167">
        <f t="shared" si="29"/>
        <v>421241.69999999995</v>
      </c>
      <c r="T94" s="147">
        <f t="shared" si="23"/>
        <v>1263725.0999999999</v>
      </c>
      <c r="V94" s="137">
        <v>1404139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1398899</v>
      </c>
      <c r="D95" s="212">
        <f t="shared" si="30"/>
        <v>83933.94</v>
      </c>
      <c r="E95" s="212">
        <f t="shared" si="31"/>
        <v>83933.94</v>
      </c>
      <c r="F95" s="212">
        <f t="shared" si="32"/>
        <v>83933.94</v>
      </c>
      <c r="G95" s="212">
        <f t="shared" si="33"/>
        <v>251801.82</v>
      </c>
      <c r="H95" s="212">
        <f t="shared" si="34"/>
        <v>97922.930000000008</v>
      </c>
      <c r="I95" s="212">
        <f t="shared" si="35"/>
        <v>125900.90999999999</v>
      </c>
      <c r="J95" s="212">
        <f t="shared" si="36"/>
        <v>125900.90999999999</v>
      </c>
      <c r="K95" s="212">
        <f t="shared" si="24"/>
        <v>349724.75</v>
      </c>
      <c r="L95" s="212">
        <f t="shared" si="37"/>
        <v>125900.90999999999</v>
      </c>
      <c r="M95" s="212">
        <f t="shared" si="38"/>
        <v>125900.90999999999</v>
      </c>
      <c r="N95" s="212">
        <f t="shared" si="39"/>
        <v>125900.90999999999</v>
      </c>
      <c r="O95" s="212">
        <f t="shared" si="25"/>
        <v>377702.73</v>
      </c>
      <c r="P95" s="212">
        <f t="shared" si="26"/>
        <v>139889.9</v>
      </c>
      <c r="Q95" s="212">
        <f t="shared" si="27"/>
        <v>139889.9</v>
      </c>
      <c r="R95" s="212">
        <f t="shared" si="28"/>
        <v>139889.9</v>
      </c>
      <c r="S95" s="212">
        <f t="shared" si="29"/>
        <v>419669.69999999995</v>
      </c>
      <c r="T95" s="147">
        <f t="shared" si="23"/>
        <v>1259009.0999999999</v>
      </c>
      <c r="U95" s="139"/>
      <c r="V95" s="137">
        <v>1398899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5240</v>
      </c>
      <c r="D96" s="212">
        <f t="shared" si="30"/>
        <v>314.39999999999998</v>
      </c>
      <c r="E96" s="212">
        <f t="shared" si="31"/>
        <v>314.39999999999998</v>
      </c>
      <c r="F96" s="212">
        <f t="shared" si="32"/>
        <v>314.39999999999998</v>
      </c>
      <c r="G96" s="212">
        <f t="shared" si="33"/>
        <v>943.19999999999993</v>
      </c>
      <c r="H96" s="212">
        <f t="shared" si="34"/>
        <v>366.8</v>
      </c>
      <c r="I96" s="212">
        <f t="shared" si="35"/>
        <v>471.59999999999997</v>
      </c>
      <c r="J96" s="212">
        <f t="shared" si="36"/>
        <v>471.59999999999997</v>
      </c>
      <c r="K96" s="212">
        <f t="shared" si="24"/>
        <v>1310</v>
      </c>
      <c r="L96" s="212">
        <f t="shared" si="37"/>
        <v>471.59999999999997</v>
      </c>
      <c r="M96" s="212">
        <f t="shared" si="38"/>
        <v>471.59999999999997</v>
      </c>
      <c r="N96" s="212">
        <f t="shared" si="39"/>
        <v>471.59999999999997</v>
      </c>
      <c r="O96" s="212">
        <f t="shared" si="25"/>
        <v>1414.8</v>
      </c>
      <c r="P96" s="212">
        <f t="shared" si="26"/>
        <v>524</v>
      </c>
      <c r="Q96" s="212">
        <f t="shared" si="27"/>
        <v>524</v>
      </c>
      <c r="R96" s="212">
        <f t="shared" si="28"/>
        <v>524</v>
      </c>
      <c r="S96" s="212">
        <f t="shared" si="29"/>
        <v>1572</v>
      </c>
      <c r="T96" s="147">
        <f t="shared" si="23"/>
        <v>4716</v>
      </c>
      <c r="U96" s="139"/>
      <c r="V96" s="137">
        <v>5240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820208</v>
      </c>
      <c r="D97" s="118">
        <f t="shared" si="30"/>
        <v>49212.479999999996</v>
      </c>
      <c r="E97" s="118">
        <f t="shared" si="31"/>
        <v>49212.479999999996</v>
      </c>
      <c r="F97" s="118">
        <f t="shared" si="32"/>
        <v>49212.479999999996</v>
      </c>
      <c r="G97" s="118">
        <f t="shared" si="33"/>
        <v>147637.44</v>
      </c>
      <c r="H97" s="118">
        <f t="shared" si="34"/>
        <v>57414.560000000005</v>
      </c>
      <c r="I97" s="118">
        <f t="shared" si="35"/>
        <v>73818.720000000001</v>
      </c>
      <c r="J97" s="118">
        <f t="shared" si="36"/>
        <v>73818.720000000001</v>
      </c>
      <c r="K97" s="118">
        <f t="shared" si="24"/>
        <v>205052</v>
      </c>
      <c r="L97" s="118">
        <f t="shared" si="37"/>
        <v>73818.720000000001</v>
      </c>
      <c r="M97" s="118">
        <f t="shared" si="38"/>
        <v>73818.720000000001</v>
      </c>
      <c r="N97" s="118">
        <f t="shared" si="39"/>
        <v>73818.720000000001</v>
      </c>
      <c r="O97" s="118">
        <f t="shared" si="25"/>
        <v>221456.16</v>
      </c>
      <c r="P97" s="118">
        <f t="shared" si="26"/>
        <v>82020.800000000003</v>
      </c>
      <c r="Q97" s="118">
        <f t="shared" si="27"/>
        <v>82020.800000000003</v>
      </c>
      <c r="R97" s="118">
        <f t="shared" si="28"/>
        <v>82020.800000000003</v>
      </c>
      <c r="S97" s="118">
        <f t="shared" si="29"/>
        <v>246062.40000000002</v>
      </c>
      <c r="T97" s="147">
        <f t="shared" si="23"/>
        <v>738187.2</v>
      </c>
      <c r="V97" s="137">
        <v>820208</v>
      </c>
    </row>
    <row r="98" spans="1:33" ht="38.25" customHeight="1" x14ac:dyDescent="0.25">
      <c r="A98" s="55" t="s">
        <v>284</v>
      </c>
      <c r="B98" s="117" t="s">
        <v>285</v>
      </c>
      <c r="C98" s="212">
        <v>316004</v>
      </c>
      <c r="D98" s="212">
        <f t="shared" si="30"/>
        <v>18960.239999999998</v>
      </c>
      <c r="E98" s="212">
        <f t="shared" si="31"/>
        <v>18960.239999999998</v>
      </c>
      <c r="F98" s="212">
        <f t="shared" si="32"/>
        <v>18960.239999999998</v>
      </c>
      <c r="G98" s="212">
        <f t="shared" si="33"/>
        <v>56880.719999999994</v>
      </c>
      <c r="H98" s="212">
        <f t="shared" si="34"/>
        <v>22120.280000000002</v>
      </c>
      <c r="I98" s="212">
        <f t="shared" si="35"/>
        <v>28440.36</v>
      </c>
      <c r="J98" s="212">
        <f t="shared" si="36"/>
        <v>28440.36</v>
      </c>
      <c r="K98" s="212">
        <f t="shared" si="24"/>
        <v>79001</v>
      </c>
      <c r="L98" s="212">
        <f t="shared" si="37"/>
        <v>28440.36</v>
      </c>
      <c r="M98" s="212">
        <f t="shared" si="38"/>
        <v>28440.36</v>
      </c>
      <c r="N98" s="212">
        <f t="shared" si="39"/>
        <v>28440.36</v>
      </c>
      <c r="O98" s="212">
        <f t="shared" si="25"/>
        <v>85321.08</v>
      </c>
      <c r="P98" s="212">
        <f t="shared" si="26"/>
        <v>31600.400000000001</v>
      </c>
      <c r="Q98" s="212">
        <f t="shared" si="27"/>
        <v>31600.400000000001</v>
      </c>
      <c r="R98" s="212">
        <f t="shared" si="28"/>
        <v>31600.400000000001</v>
      </c>
      <c r="S98" s="212">
        <f t="shared" si="29"/>
        <v>94801.200000000012</v>
      </c>
      <c r="T98" s="147">
        <f t="shared" si="23"/>
        <v>284403.59999999998</v>
      </c>
      <c r="V98" s="137">
        <v>316004</v>
      </c>
    </row>
    <row r="99" spans="1:33" s="147" customFormat="1" ht="33" customHeight="1" x14ac:dyDescent="0.25">
      <c r="A99" s="116"/>
      <c r="B99" s="116" t="s">
        <v>95</v>
      </c>
      <c r="C99" s="168">
        <f>C16-C47</f>
        <v>3000000</v>
      </c>
      <c r="D99" s="168">
        <f t="shared" si="30"/>
        <v>180000</v>
      </c>
      <c r="E99" s="168">
        <f t="shared" si="31"/>
        <v>180000</v>
      </c>
      <c r="F99" s="168">
        <f t="shared" si="32"/>
        <v>180000</v>
      </c>
      <c r="G99" s="168">
        <f t="shared" si="33"/>
        <v>540000</v>
      </c>
      <c r="H99" s="168">
        <f t="shared" si="34"/>
        <v>210000.00000000003</v>
      </c>
      <c r="I99" s="168">
        <f t="shared" si="35"/>
        <v>270000</v>
      </c>
      <c r="J99" s="168">
        <f t="shared" si="36"/>
        <v>270000</v>
      </c>
      <c r="K99" s="168">
        <f t="shared" si="24"/>
        <v>750000</v>
      </c>
      <c r="L99" s="168">
        <f t="shared" si="37"/>
        <v>270000</v>
      </c>
      <c r="M99" s="168">
        <f t="shared" si="38"/>
        <v>270000</v>
      </c>
      <c r="N99" s="168">
        <f t="shared" si="39"/>
        <v>270000</v>
      </c>
      <c r="O99" s="168">
        <f t="shared" si="25"/>
        <v>810000</v>
      </c>
      <c r="P99" s="168">
        <f t="shared" si="26"/>
        <v>300000</v>
      </c>
      <c r="Q99" s="168">
        <f t="shared" si="27"/>
        <v>300000</v>
      </c>
      <c r="R99" s="168">
        <f t="shared" si="28"/>
        <v>300000</v>
      </c>
      <c r="S99" s="168">
        <f t="shared" si="29"/>
        <v>900000</v>
      </c>
      <c r="T99" s="147">
        <f t="shared" si="23"/>
        <v>2700000</v>
      </c>
      <c r="V99" s="137">
        <v>3000000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8.7396411946133984E-2</v>
      </c>
      <c r="D100" s="158">
        <f t="shared" si="40"/>
        <v>8.7396411946133984E-2</v>
      </c>
      <c r="E100" s="158">
        <f t="shared" si="40"/>
        <v>8.7396411946133984E-2</v>
      </c>
      <c r="F100" s="158">
        <f t="shared" si="40"/>
        <v>8.7396411946133984E-2</v>
      </c>
      <c r="G100" s="158">
        <f t="shared" si="40"/>
        <v>8.7396411946133984E-2</v>
      </c>
      <c r="H100" s="158">
        <f t="shared" si="40"/>
        <v>8.7396411946133984E-2</v>
      </c>
      <c r="I100" s="158">
        <f t="shared" si="40"/>
        <v>8.7396411946133984E-2</v>
      </c>
      <c r="J100" s="158">
        <f t="shared" si="40"/>
        <v>8.7396411946133984E-2</v>
      </c>
      <c r="K100" s="158">
        <f t="shared" si="40"/>
        <v>8.7396411946133984E-2</v>
      </c>
      <c r="L100" s="158">
        <f t="shared" si="40"/>
        <v>8.7396411946133984E-2</v>
      </c>
      <c r="M100" s="158">
        <f t="shared" si="40"/>
        <v>8.7396411946133984E-2</v>
      </c>
      <c r="N100" s="158">
        <f t="shared" si="40"/>
        <v>8.7396411946133984E-2</v>
      </c>
      <c r="O100" s="158">
        <f t="shared" si="40"/>
        <v>8.7396411946133984E-2</v>
      </c>
      <c r="P100" s="158">
        <f t="shared" si="40"/>
        <v>8.739641194613397E-2</v>
      </c>
      <c r="Q100" s="158">
        <f t="shared" si="40"/>
        <v>8.739641194613397E-2</v>
      </c>
      <c r="R100" s="158">
        <f t="shared" si="40"/>
        <v>8.739641194613397E-2</v>
      </c>
      <c r="S100" s="170">
        <f t="shared" si="40"/>
        <v>8.739641194613397E-2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20.25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656165.56000000006</v>
      </c>
    </row>
    <row r="108" spans="1:33" x14ac:dyDescent="0.25">
      <c r="C108" s="189">
        <f>+C99-C106</f>
        <v>2343834.44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4" fitToHeight="2" orientation="portrait" verticalDpi="200" r:id="rId1"/>
  <headerFooter alignWithMargins="0"/>
  <rowBreaks count="1" manualBreakCount="1">
    <brk id="4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G117"/>
  <sheetViews>
    <sheetView showGridLines="0" view="pageBreakPreview" zoomScale="80" zoomScaleNormal="80" zoomScaleSheetLayoutView="80" workbookViewId="0">
      <pane xSplit="2" ySplit="14" topLeftCell="C75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D78" sqref="D78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customWidth="1"/>
    <col min="5" max="6" width="13.7109375" style="3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4" t="s">
        <v>37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37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3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90136384</v>
      </c>
      <c r="D16" s="168">
        <f>C16*0.06</f>
        <v>5408183.04</v>
      </c>
      <c r="E16" s="168">
        <f>C16*0.06</f>
        <v>5408183.04</v>
      </c>
      <c r="F16" s="168">
        <f>C16*0.06</f>
        <v>5408183.04</v>
      </c>
      <c r="G16" s="168">
        <f>SUM(D16:F16)</f>
        <v>16224549.120000001</v>
      </c>
      <c r="H16" s="168">
        <f>C16*0.07</f>
        <v>6309546.8800000008</v>
      </c>
      <c r="I16" s="168">
        <f>C16*0.09</f>
        <v>8112274.5599999996</v>
      </c>
      <c r="J16" s="168">
        <f>C16*0.09</f>
        <v>8112274.5599999996</v>
      </c>
      <c r="K16" s="168">
        <f t="shared" ref="K16" si="0">SUM(H16:J16)</f>
        <v>22534096</v>
      </c>
      <c r="L16" s="168">
        <f>C16*0.09</f>
        <v>8112274.5599999996</v>
      </c>
      <c r="M16" s="168">
        <f>C16*0.09</f>
        <v>8112274.5599999996</v>
      </c>
      <c r="N16" s="168">
        <f>C16*0.09</f>
        <v>8112274.5599999996</v>
      </c>
      <c r="O16" s="168">
        <f t="shared" ref="O16" si="1">SUM(L16:N16)</f>
        <v>24336823.68</v>
      </c>
      <c r="P16" s="168">
        <f t="shared" ref="P16" si="2">C16*0.1</f>
        <v>9013638.4000000004</v>
      </c>
      <c r="Q16" s="168">
        <f t="shared" ref="Q16" si="3">C16*0.1</f>
        <v>9013638.4000000004</v>
      </c>
      <c r="R16" s="168">
        <f t="shared" ref="R16" si="4">C16*0.1</f>
        <v>9013638.4000000004</v>
      </c>
      <c r="S16" s="168">
        <f t="shared" ref="S16" si="5">SUM(P16:R16)</f>
        <v>27040915.200000003</v>
      </c>
      <c r="T16" s="147">
        <f>D16+E16+F16+H16+I16+J16+L16+M16+N16+P16+Q16</f>
        <v>81122745.600000009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76939370</v>
      </c>
      <c r="D18" s="167">
        <f>C18*0.06</f>
        <v>4616362.2</v>
      </c>
      <c r="E18" s="167">
        <f>C18*0.06</f>
        <v>4616362.2</v>
      </c>
      <c r="F18" s="167">
        <f>C18*0.06</f>
        <v>4616362.2</v>
      </c>
      <c r="G18" s="167">
        <f>SUM(D18:F18)</f>
        <v>13849086.600000001</v>
      </c>
      <c r="H18" s="167">
        <f>C18*0.07</f>
        <v>5385755.9000000004</v>
      </c>
      <c r="I18" s="167">
        <f>C18*0.09</f>
        <v>6924543.2999999998</v>
      </c>
      <c r="J18" s="167">
        <f>C18*0.09</f>
        <v>6924543.2999999998</v>
      </c>
      <c r="K18" s="167">
        <f t="shared" ref="K18:K81" si="7">SUM(H18:J18)</f>
        <v>19234842.5</v>
      </c>
      <c r="L18" s="167">
        <f>C18*0.09</f>
        <v>6924543.2999999998</v>
      </c>
      <c r="M18" s="167">
        <f>C18*0.09</f>
        <v>6924543.2999999998</v>
      </c>
      <c r="N18" s="167">
        <f>C18*0.09</f>
        <v>6924543.2999999998</v>
      </c>
      <c r="O18" s="167">
        <f t="shared" ref="O18:O81" si="8">SUM(L18:N18)</f>
        <v>20773629.899999999</v>
      </c>
      <c r="P18" s="167">
        <f t="shared" ref="P18:P81" si="9">C18*0.1</f>
        <v>7693937</v>
      </c>
      <c r="Q18" s="167">
        <f t="shared" ref="Q18:Q81" si="10">C18*0.1</f>
        <v>7693937</v>
      </c>
      <c r="R18" s="167">
        <f t="shared" ref="R18:R81" si="11">C18*0.1</f>
        <v>7693937</v>
      </c>
      <c r="S18" s="167">
        <f t="shared" ref="S18:S81" si="12">SUM(P18:R18)</f>
        <v>23081811</v>
      </c>
      <c r="T18" s="147">
        <f t="shared" si="6"/>
        <v>69245433</v>
      </c>
    </row>
    <row r="19" spans="1:30" ht="33" customHeight="1" x14ac:dyDescent="0.25">
      <c r="A19" s="41" t="s">
        <v>13</v>
      </c>
      <c r="B19" s="119" t="s">
        <v>120</v>
      </c>
      <c r="C19" s="212">
        <v>4209327</v>
      </c>
      <c r="D19" s="212">
        <f t="shared" ref="D19:D82" si="13">C19*0.06</f>
        <v>252559.62</v>
      </c>
      <c r="E19" s="212">
        <f t="shared" ref="E19:E82" si="14">C19*0.06</f>
        <v>252559.62</v>
      </c>
      <c r="F19" s="212">
        <f t="shared" ref="F19:F82" si="15">C19*0.06</f>
        <v>252559.62</v>
      </c>
      <c r="G19" s="212">
        <f t="shared" ref="G19:G82" si="16">SUM(D19:F19)</f>
        <v>757678.86</v>
      </c>
      <c r="H19" s="212">
        <f t="shared" ref="H19:H82" si="17">C19*0.07</f>
        <v>294652.89</v>
      </c>
      <c r="I19" s="212">
        <f t="shared" ref="I19:I82" si="18">C19*0.09</f>
        <v>378839.43</v>
      </c>
      <c r="J19" s="212">
        <f t="shared" ref="J19:J82" si="19">C19*0.09</f>
        <v>378839.43</v>
      </c>
      <c r="K19" s="212">
        <f t="shared" si="7"/>
        <v>1052331.75</v>
      </c>
      <c r="L19" s="212">
        <f t="shared" ref="L19:L82" si="20">C19*0.09</f>
        <v>378839.43</v>
      </c>
      <c r="M19" s="212">
        <f t="shared" ref="M19:M82" si="21">C19*0.09</f>
        <v>378839.43</v>
      </c>
      <c r="N19" s="212">
        <f t="shared" ref="N19:N82" si="22">C19*0.09</f>
        <v>378839.43</v>
      </c>
      <c r="O19" s="212">
        <f t="shared" si="8"/>
        <v>1136518.29</v>
      </c>
      <c r="P19" s="212">
        <f t="shared" si="9"/>
        <v>420932.7</v>
      </c>
      <c r="Q19" s="212">
        <f t="shared" si="10"/>
        <v>420932.7</v>
      </c>
      <c r="R19" s="212">
        <f t="shared" si="11"/>
        <v>420932.7</v>
      </c>
      <c r="S19" s="212">
        <f t="shared" si="12"/>
        <v>1262798.1000000001</v>
      </c>
      <c r="T19" s="147">
        <f t="shared" si="6"/>
        <v>3788394.3000000007</v>
      </c>
      <c r="V19" s="137">
        <v>4209327</v>
      </c>
    </row>
    <row r="20" spans="1:30" ht="33" customHeight="1" x14ac:dyDescent="0.25">
      <c r="A20" s="41" t="s">
        <v>42</v>
      </c>
      <c r="B20" s="119" t="s">
        <v>146</v>
      </c>
      <c r="C20" s="212">
        <v>72541185</v>
      </c>
      <c r="D20" s="212">
        <f t="shared" si="13"/>
        <v>4352471.0999999996</v>
      </c>
      <c r="E20" s="212">
        <f t="shared" si="14"/>
        <v>4352471.0999999996</v>
      </c>
      <c r="F20" s="212">
        <f t="shared" si="15"/>
        <v>4352471.0999999996</v>
      </c>
      <c r="G20" s="212">
        <f t="shared" si="16"/>
        <v>13057413.299999999</v>
      </c>
      <c r="H20" s="212">
        <f t="shared" si="17"/>
        <v>5077882.95</v>
      </c>
      <c r="I20" s="212">
        <f t="shared" si="18"/>
        <v>6528706.6499999994</v>
      </c>
      <c r="J20" s="212">
        <f t="shared" si="19"/>
        <v>6528706.6499999994</v>
      </c>
      <c r="K20" s="212">
        <f t="shared" si="7"/>
        <v>18135296.25</v>
      </c>
      <c r="L20" s="212">
        <f t="shared" si="20"/>
        <v>6528706.6499999994</v>
      </c>
      <c r="M20" s="212">
        <f t="shared" si="21"/>
        <v>6528706.6499999994</v>
      </c>
      <c r="N20" s="212">
        <f t="shared" si="22"/>
        <v>6528706.6499999994</v>
      </c>
      <c r="O20" s="212">
        <f t="shared" si="8"/>
        <v>19586119.949999999</v>
      </c>
      <c r="P20" s="212">
        <f t="shared" si="9"/>
        <v>7254118.5</v>
      </c>
      <c r="Q20" s="212">
        <f t="shared" si="10"/>
        <v>7254118.5</v>
      </c>
      <c r="R20" s="212">
        <f t="shared" si="11"/>
        <v>7254118.5</v>
      </c>
      <c r="S20" s="212">
        <f t="shared" si="12"/>
        <v>21762355.5</v>
      </c>
      <c r="T20" s="147">
        <f t="shared" si="6"/>
        <v>65287066.499999993</v>
      </c>
      <c r="V20" s="137">
        <v>72541185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188858</v>
      </c>
      <c r="D26" s="212">
        <f t="shared" si="13"/>
        <v>11331.48</v>
      </c>
      <c r="E26" s="212">
        <f t="shared" si="14"/>
        <v>11331.48</v>
      </c>
      <c r="F26" s="212">
        <f t="shared" si="15"/>
        <v>11331.48</v>
      </c>
      <c r="G26" s="212">
        <f t="shared" si="16"/>
        <v>33994.44</v>
      </c>
      <c r="H26" s="212">
        <f t="shared" si="17"/>
        <v>13220.060000000001</v>
      </c>
      <c r="I26" s="212">
        <f t="shared" si="18"/>
        <v>16997.22</v>
      </c>
      <c r="J26" s="212">
        <f t="shared" si="19"/>
        <v>16997.22</v>
      </c>
      <c r="K26" s="212">
        <f t="shared" si="7"/>
        <v>47214.5</v>
      </c>
      <c r="L26" s="212">
        <f t="shared" si="20"/>
        <v>16997.22</v>
      </c>
      <c r="M26" s="212">
        <f t="shared" si="21"/>
        <v>16997.22</v>
      </c>
      <c r="N26" s="212">
        <f t="shared" si="22"/>
        <v>16997.22</v>
      </c>
      <c r="O26" s="212">
        <f t="shared" si="8"/>
        <v>50991.66</v>
      </c>
      <c r="P26" s="212">
        <f t="shared" si="9"/>
        <v>18885.8</v>
      </c>
      <c r="Q26" s="212">
        <f t="shared" si="10"/>
        <v>18885.8</v>
      </c>
      <c r="R26" s="212">
        <f t="shared" si="11"/>
        <v>18885.8</v>
      </c>
      <c r="S26" s="212">
        <f t="shared" si="12"/>
        <v>56657.399999999994</v>
      </c>
      <c r="T26" s="147">
        <f t="shared" si="6"/>
        <v>169972.19999999998</v>
      </c>
      <c r="V26" s="137">
        <v>188858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13197014</v>
      </c>
      <c r="D30" s="167">
        <f t="shared" si="13"/>
        <v>791820.84</v>
      </c>
      <c r="E30" s="167">
        <f t="shared" si="14"/>
        <v>791820.84</v>
      </c>
      <c r="F30" s="167">
        <f t="shared" si="15"/>
        <v>791820.84</v>
      </c>
      <c r="G30" s="167">
        <f t="shared" si="16"/>
        <v>2375462.52</v>
      </c>
      <c r="H30" s="167">
        <f t="shared" si="17"/>
        <v>923790.9800000001</v>
      </c>
      <c r="I30" s="167">
        <f t="shared" si="18"/>
        <v>1187731.26</v>
      </c>
      <c r="J30" s="167">
        <f t="shared" si="19"/>
        <v>1187731.26</v>
      </c>
      <c r="K30" s="167">
        <f t="shared" si="7"/>
        <v>3299253.5</v>
      </c>
      <c r="L30" s="167">
        <f t="shared" si="20"/>
        <v>1187731.26</v>
      </c>
      <c r="M30" s="167">
        <f t="shared" si="21"/>
        <v>1187731.26</v>
      </c>
      <c r="N30" s="167">
        <f t="shared" si="22"/>
        <v>1187731.26</v>
      </c>
      <c r="O30" s="167">
        <f t="shared" si="8"/>
        <v>3563193.7800000003</v>
      </c>
      <c r="P30" s="167">
        <f t="shared" si="9"/>
        <v>1319701.4000000001</v>
      </c>
      <c r="Q30" s="167">
        <f t="shared" si="10"/>
        <v>1319701.4000000001</v>
      </c>
      <c r="R30" s="167">
        <f t="shared" si="11"/>
        <v>1319701.4000000001</v>
      </c>
      <c r="S30" s="167">
        <f t="shared" si="12"/>
        <v>3959104.2</v>
      </c>
      <c r="T30" s="147">
        <f t="shared" si="6"/>
        <v>11877312.6</v>
      </c>
      <c r="V30" s="137">
        <v>13197012</v>
      </c>
    </row>
    <row r="31" spans="1:30" ht="33" customHeight="1" x14ac:dyDescent="0.25">
      <c r="A31" s="41">
        <v>45217</v>
      </c>
      <c r="B31" s="120" t="s">
        <v>50</v>
      </c>
      <c r="C31" s="212">
        <v>10000</v>
      </c>
      <c r="D31" s="212">
        <f t="shared" si="13"/>
        <v>600</v>
      </c>
      <c r="E31" s="212">
        <f t="shared" si="14"/>
        <v>600</v>
      </c>
      <c r="F31" s="212">
        <f t="shared" si="15"/>
        <v>600</v>
      </c>
      <c r="G31" s="212">
        <f t="shared" si="16"/>
        <v>1800</v>
      </c>
      <c r="H31" s="212">
        <f t="shared" si="17"/>
        <v>700.00000000000011</v>
      </c>
      <c r="I31" s="212">
        <f t="shared" si="18"/>
        <v>900</v>
      </c>
      <c r="J31" s="212">
        <f t="shared" si="19"/>
        <v>900</v>
      </c>
      <c r="K31" s="212">
        <f t="shared" si="7"/>
        <v>2500</v>
      </c>
      <c r="L31" s="212">
        <f t="shared" si="20"/>
        <v>900</v>
      </c>
      <c r="M31" s="212">
        <f t="shared" si="21"/>
        <v>900</v>
      </c>
      <c r="N31" s="212">
        <f t="shared" si="22"/>
        <v>900</v>
      </c>
      <c r="O31" s="212">
        <f t="shared" si="8"/>
        <v>2700</v>
      </c>
      <c r="P31" s="212">
        <f t="shared" si="9"/>
        <v>1000</v>
      </c>
      <c r="Q31" s="212">
        <f t="shared" si="10"/>
        <v>1000</v>
      </c>
      <c r="R31" s="212">
        <f t="shared" si="11"/>
        <v>1000</v>
      </c>
      <c r="S31" s="212">
        <f t="shared" si="12"/>
        <v>3000</v>
      </c>
      <c r="T31" s="147">
        <f t="shared" si="6"/>
        <v>9000</v>
      </c>
      <c r="V31" s="137">
        <v>10000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14000</v>
      </c>
      <c r="D32" s="212">
        <f t="shared" si="13"/>
        <v>840</v>
      </c>
      <c r="E32" s="212">
        <f t="shared" si="14"/>
        <v>840</v>
      </c>
      <c r="F32" s="212">
        <f t="shared" si="15"/>
        <v>840</v>
      </c>
      <c r="G32" s="212">
        <f t="shared" si="16"/>
        <v>2520</v>
      </c>
      <c r="H32" s="212">
        <f t="shared" si="17"/>
        <v>980.00000000000011</v>
      </c>
      <c r="I32" s="212">
        <f t="shared" si="18"/>
        <v>1260</v>
      </c>
      <c r="J32" s="212">
        <f t="shared" si="19"/>
        <v>1260</v>
      </c>
      <c r="K32" s="212">
        <f t="shared" si="7"/>
        <v>3500</v>
      </c>
      <c r="L32" s="212">
        <f t="shared" si="20"/>
        <v>1260</v>
      </c>
      <c r="M32" s="212">
        <f t="shared" si="21"/>
        <v>1260</v>
      </c>
      <c r="N32" s="212">
        <f t="shared" si="22"/>
        <v>1260</v>
      </c>
      <c r="O32" s="212">
        <f t="shared" si="8"/>
        <v>3780</v>
      </c>
      <c r="P32" s="212">
        <f t="shared" si="9"/>
        <v>1400</v>
      </c>
      <c r="Q32" s="212">
        <f t="shared" si="10"/>
        <v>1400</v>
      </c>
      <c r="R32" s="212">
        <f t="shared" si="11"/>
        <v>1400</v>
      </c>
      <c r="S32" s="212">
        <f t="shared" si="12"/>
        <v>4200</v>
      </c>
      <c r="T32" s="147">
        <f t="shared" si="6"/>
        <v>12600</v>
      </c>
      <c r="U32" s="139"/>
      <c r="V32" s="137">
        <v>14000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3026115</v>
      </c>
      <c r="D33" s="212">
        <f t="shared" si="13"/>
        <v>181566.9</v>
      </c>
      <c r="E33" s="212">
        <f t="shared" si="14"/>
        <v>181566.9</v>
      </c>
      <c r="F33" s="212">
        <f t="shared" si="15"/>
        <v>181566.9</v>
      </c>
      <c r="G33" s="212">
        <f t="shared" si="16"/>
        <v>544700.69999999995</v>
      </c>
      <c r="H33" s="212">
        <f t="shared" si="17"/>
        <v>211828.05000000002</v>
      </c>
      <c r="I33" s="212">
        <f t="shared" si="18"/>
        <v>272350.34999999998</v>
      </c>
      <c r="J33" s="212">
        <f t="shared" si="19"/>
        <v>272350.34999999998</v>
      </c>
      <c r="K33" s="212">
        <f t="shared" si="7"/>
        <v>756528.75</v>
      </c>
      <c r="L33" s="212">
        <f t="shared" si="20"/>
        <v>272350.34999999998</v>
      </c>
      <c r="M33" s="212">
        <f t="shared" si="21"/>
        <v>272350.34999999998</v>
      </c>
      <c r="N33" s="212">
        <f t="shared" si="22"/>
        <v>272350.34999999998</v>
      </c>
      <c r="O33" s="212">
        <f t="shared" si="8"/>
        <v>817051.04999999993</v>
      </c>
      <c r="P33" s="212">
        <f t="shared" si="9"/>
        <v>302611.5</v>
      </c>
      <c r="Q33" s="212">
        <f t="shared" si="10"/>
        <v>302611.5</v>
      </c>
      <c r="R33" s="212">
        <f t="shared" si="11"/>
        <v>302611.5</v>
      </c>
      <c r="S33" s="212">
        <f t="shared" si="12"/>
        <v>907834.5</v>
      </c>
      <c r="T33" s="147">
        <f t="shared" si="6"/>
        <v>2723503.5</v>
      </c>
      <c r="U33" s="139"/>
      <c r="V33" s="137">
        <v>3026115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15000</v>
      </c>
      <c r="D34" s="212">
        <f t="shared" si="13"/>
        <v>900</v>
      </c>
      <c r="E34" s="212">
        <f t="shared" si="14"/>
        <v>900</v>
      </c>
      <c r="F34" s="212">
        <f t="shared" si="15"/>
        <v>900</v>
      </c>
      <c r="G34" s="212">
        <f t="shared" si="16"/>
        <v>2700</v>
      </c>
      <c r="H34" s="212">
        <f t="shared" si="17"/>
        <v>1050</v>
      </c>
      <c r="I34" s="212">
        <f t="shared" si="18"/>
        <v>1350</v>
      </c>
      <c r="J34" s="212">
        <f t="shared" si="19"/>
        <v>1350</v>
      </c>
      <c r="K34" s="212">
        <f t="shared" si="7"/>
        <v>3750</v>
      </c>
      <c r="L34" s="212">
        <f t="shared" si="20"/>
        <v>1350</v>
      </c>
      <c r="M34" s="212">
        <f t="shared" si="21"/>
        <v>1350</v>
      </c>
      <c r="N34" s="212">
        <f t="shared" si="22"/>
        <v>1350</v>
      </c>
      <c r="O34" s="212">
        <f t="shared" si="8"/>
        <v>4050</v>
      </c>
      <c r="P34" s="212">
        <f t="shared" si="9"/>
        <v>1500</v>
      </c>
      <c r="Q34" s="212">
        <f t="shared" si="10"/>
        <v>1500</v>
      </c>
      <c r="R34" s="212">
        <f t="shared" si="11"/>
        <v>1500</v>
      </c>
      <c r="S34" s="212">
        <f t="shared" si="12"/>
        <v>4500</v>
      </c>
      <c r="T34" s="147">
        <f t="shared" si="6"/>
        <v>13500</v>
      </c>
      <c r="V34" s="137">
        <v>15000</v>
      </c>
    </row>
    <row r="35" spans="1:30" ht="33" customHeight="1" x14ac:dyDescent="0.25">
      <c r="A35" s="41" t="s">
        <v>286</v>
      </c>
      <c r="B35" s="120" t="s">
        <v>287</v>
      </c>
      <c r="C35" s="212">
        <v>2088634</v>
      </c>
      <c r="D35" s="212">
        <f t="shared" si="13"/>
        <v>125318.04</v>
      </c>
      <c r="E35" s="212">
        <f t="shared" si="14"/>
        <v>125318.04</v>
      </c>
      <c r="F35" s="212">
        <f t="shared" si="15"/>
        <v>125318.04</v>
      </c>
      <c r="G35" s="212">
        <f t="shared" si="16"/>
        <v>375954.12</v>
      </c>
      <c r="H35" s="212">
        <f t="shared" si="17"/>
        <v>146204.38</v>
      </c>
      <c r="I35" s="212">
        <f t="shared" si="18"/>
        <v>187977.06</v>
      </c>
      <c r="J35" s="212">
        <f t="shared" si="19"/>
        <v>187977.06</v>
      </c>
      <c r="K35" s="212">
        <f t="shared" si="7"/>
        <v>522158.5</v>
      </c>
      <c r="L35" s="212">
        <f t="shared" si="20"/>
        <v>187977.06</v>
      </c>
      <c r="M35" s="212">
        <f t="shared" si="21"/>
        <v>187977.06</v>
      </c>
      <c r="N35" s="212">
        <f t="shared" si="22"/>
        <v>187977.06</v>
      </c>
      <c r="O35" s="212">
        <f t="shared" si="8"/>
        <v>563931.17999999993</v>
      </c>
      <c r="P35" s="212">
        <f t="shared" si="9"/>
        <v>208863.40000000002</v>
      </c>
      <c r="Q35" s="212">
        <f t="shared" si="10"/>
        <v>208863.40000000002</v>
      </c>
      <c r="R35" s="212">
        <f t="shared" si="11"/>
        <v>208863.40000000002</v>
      </c>
      <c r="S35" s="212">
        <f t="shared" si="12"/>
        <v>626590.20000000007</v>
      </c>
      <c r="T35" s="147"/>
      <c r="V35" s="137">
        <v>2088634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1497680</v>
      </c>
      <c r="D36" s="212">
        <f t="shared" si="13"/>
        <v>89860.800000000003</v>
      </c>
      <c r="E36" s="212">
        <f t="shared" si="14"/>
        <v>89860.800000000003</v>
      </c>
      <c r="F36" s="212">
        <f t="shared" si="15"/>
        <v>89860.800000000003</v>
      </c>
      <c r="G36" s="212">
        <f t="shared" si="16"/>
        <v>269582.40000000002</v>
      </c>
      <c r="H36" s="212">
        <f t="shared" si="17"/>
        <v>104837.6</v>
      </c>
      <c r="I36" s="212">
        <f t="shared" si="18"/>
        <v>134791.19999999998</v>
      </c>
      <c r="J36" s="212">
        <f t="shared" si="19"/>
        <v>134791.19999999998</v>
      </c>
      <c r="K36" s="212">
        <f t="shared" si="7"/>
        <v>374420</v>
      </c>
      <c r="L36" s="212">
        <f t="shared" si="20"/>
        <v>134791.19999999998</v>
      </c>
      <c r="M36" s="212">
        <f t="shared" si="21"/>
        <v>134791.19999999998</v>
      </c>
      <c r="N36" s="212">
        <f t="shared" si="22"/>
        <v>134791.19999999998</v>
      </c>
      <c r="O36" s="212">
        <f t="shared" si="8"/>
        <v>404373.6</v>
      </c>
      <c r="P36" s="212">
        <f t="shared" si="9"/>
        <v>149768</v>
      </c>
      <c r="Q36" s="212">
        <f t="shared" si="10"/>
        <v>149768</v>
      </c>
      <c r="R36" s="212">
        <f t="shared" si="11"/>
        <v>149768</v>
      </c>
      <c r="S36" s="212">
        <f t="shared" si="12"/>
        <v>449304</v>
      </c>
      <c r="T36" s="147">
        <f t="shared" si="6"/>
        <v>1347911.9999999998</v>
      </c>
      <c r="U36" s="139"/>
      <c r="V36" s="137">
        <v>1497680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5712777</v>
      </c>
      <c r="D37" s="169">
        <f t="shared" si="13"/>
        <v>342766.62</v>
      </c>
      <c r="E37" s="169">
        <f t="shared" si="14"/>
        <v>342766.62</v>
      </c>
      <c r="F37" s="169">
        <f t="shared" si="15"/>
        <v>342766.62</v>
      </c>
      <c r="G37" s="169">
        <f t="shared" si="16"/>
        <v>1028299.86</v>
      </c>
      <c r="H37" s="169">
        <f t="shared" si="17"/>
        <v>399894.39</v>
      </c>
      <c r="I37" s="169">
        <f t="shared" si="18"/>
        <v>514149.93</v>
      </c>
      <c r="J37" s="169">
        <f t="shared" si="19"/>
        <v>514149.93</v>
      </c>
      <c r="K37" s="169">
        <f t="shared" si="7"/>
        <v>1428194.25</v>
      </c>
      <c r="L37" s="169">
        <f t="shared" si="20"/>
        <v>514149.93</v>
      </c>
      <c r="M37" s="169">
        <f t="shared" si="21"/>
        <v>514149.93</v>
      </c>
      <c r="N37" s="169">
        <f t="shared" si="22"/>
        <v>514149.93</v>
      </c>
      <c r="O37" s="169">
        <f t="shared" si="8"/>
        <v>1542449.79</v>
      </c>
      <c r="P37" s="169">
        <f t="shared" si="9"/>
        <v>571277.70000000007</v>
      </c>
      <c r="Q37" s="169">
        <f t="shared" si="10"/>
        <v>571277.70000000007</v>
      </c>
      <c r="R37" s="169">
        <f t="shared" si="11"/>
        <v>571277.70000000007</v>
      </c>
      <c r="S37" s="169">
        <f t="shared" si="12"/>
        <v>1713833.1</v>
      </c>
      <c r="T37" s="147">
        <f t="shared" si="6"/>
        <v>5141499.3000000007</v>
      </c>
      <c r="V37" s="137">
        <v>5712777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14300</v>
      </c>
      <c r="D38" s="212">
        <f t="shared" si="13"/>
        <v>858</v>
      </c>
      <c r="E38" s="212">
        <f t="shared" si="14"/>
        <v>858</v>
      </c>
      <c r="F38" s="212">
        <f t="shared" si="15"/>
        <v>858</v>
      </c>
      <c r="G38" s="212">
        <f t="shared" si="16"/>
        <v>2574</v>
      </c>
      <c r="H38" s="212">
        <f t="shared" si="17"/>
        <v>1001.0000000000001</v>
      </c>
      <c r="I38" s="212">
        <f t="shared" si="18"/>
        <v>1287</v>
      </c>
      <c r="J38" s="212">
        <f t="shared" si="19"/>
        <v>1287</v>
      </c>
      <c r="K38" s="212">
        <f t="shared" si="7"/>
        <v>3575</v>
      </c>
      <c r="L38" s="212">
        <f t="shared" si="20"/>
        <v>1287</v>
      </c>
      <c r="M38" s="212">
        <f t="shared" si="21"/>
        <v>1287</v>
      </c>
      <c r="N38" s="212">
        <f t="shared" si="22"/>
        <v>1287</v>
      </c>
      <c r="O38" s="212">
        <f t="shared" si="8"/>
        <v>3861</v>
      </c>
      <c r="P38" s="212">
        <f t="shared" si="9"/>
        <v>1430</v>
      </c>
      <c r="Q38" s="212">
        <f t="shared" si="10"/>
        <v>1430</v>
      </c>
      <c r="R38" s="212">
        <f t="shared" si="11"/>
        <v>1430</v>
      </c>
      <c r="S38" s="212">
        <f t="shared" si="12"/>
        <v>4290</v>
      </c>
      <c r="T38" s="147">
        <f t="shared" si="6"/>
        <v>12870</v>
      </c>
      <c r="U38" s="139"/>
      <c r="V38" s="137">
        <v>14300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1430811</v>
      </c>
      <c r="D39" s="212">
        <f t="shared" si="13"/>
        <v>85848.66</v>
      </c>
      <c r="E39" s="212">
        <f t="shared" si="14"/>
        <v>85848.66</v>
      </c>
      <c r="F39" s="212">
        <f t="shared" si="15"/>
        <v>85848.66</v>
      </c>
      <c r="G39" s="212">
        <f t="shared" si="16"/>
        <v>257545.98</v>
      </c>
      <c r="H39" s="212">
        <f t="shared" si="17"/>
        <v>100156.77</v>
      </c>
      <c r="I39" s="212">
        <f t="shared" si="18"/>
        <v>128772.98999999999</v>
      </c>
      <c r="J39" s="212">
        <f t="shared" si="19"/>
        <v>128772.98999999999</v>
      </c>
      <c r="K39" s="212">
        <f t="shared" si="7"/>
        <v>357702.75</v>
      </c>
      <c r="L39" s="212">
        <f t="shared" si="20"/>
        <v>128772.98999999999</v>
      </c>
      <c r="M39" s="212">
        <f t="shared" si="21"/>
        <v>128772.98999999999</v>
      </c>
      <c r="N39" s="212">
        <f t="shared" si="22"/>
        <v>128772.98999999999</v>
      </c>
      <c r="O39" s="212">
        <f t="shared" si="8"/>
        <v>386318.97</v>
      </c>
      <c r="P39" s="212">
        <f t="shared" si="9"/>
        <v>143081.1</v>
      </c>
      <c r="Q39" s="212">
        <f t="shared" si="10"/>
        <v>143081.1</v>
      </c>
      <c r="R39" s="212">
        <f t="shared" si="11"/>
        <v>143081.1</v>
      </c>
      <c r="S39" s="212">
        <f t="shared" si="12"/>
        <v>429243.30000000005</v>
      </c>
      <c r="T39" s="147">
        <f t="shared" si="6"/>
        <v>1287729.9000000001</v>
      </c>
      <c r="U39" s="139"/>
      <c r="V39" s="137">
        <v>1430811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4267666</v>
      </c>
      <c r="D40" s="212">
        <f t="shared" si="13"/>
        <v>256059.96</v>
      </c>
      <c r="E40" s="212">
        <f t="shared" si="14"/>
        <v>256059.96</v>
      </c>
      <c r="F40" s="212">
        <f t="shared" si="15"/>
        <v>256059.96</v>
      </c>
      <c r="G40" s="212">
        <f t="shared" si="16"/>
        <v>768179.88</v>
      </c>
      <c r="H40" s="212">
        <f t="shared" si="17"/>
        <v>298736.62000000005</v>
      </c>
      <c r="I40" s="212">
        <f t="shared" si="18"/>
        <v>384089.94</v>
      </c>
      <c r="J40" s="212">
        <f t="shared" si="19"/>
        <v>384089.94</v>
      </c>
      <c r="K40" s="212">
        <f t="shared" si="7"/>
        <v>1066916.5</v>
      </c>
      <c r="L40" s="212">
        <f t="shared" si="20"/>
        <v>384089.94</v>
      </c>
      <c r="M40" s="212">
        <f t="shared" si="21"/>
        <v>384089.94</v>
      </c>
      <c r="N40" s="212">
        <f t="shared" si="22"/>
        <v>384089.94</v>
      </c>
      <c r="O40" s="212">
        <f t="shared" si="8"/>
        <v>1152269.82</v>
      </c>
      <c r="P40" s="212">
        <f t="shared" si="9"/>
        <v>426766.60000000003</v>
      </c>
      <c r="Q40" s="212">
        <f t="shared" si="10"/>
        <v>426766.60000000003</v>
      </c>
      <c r="R40" s="212">
        <f t="shared" si="11"/>
        <v>426766.60000000003</v>
      </c>
      <c r="S40" s="212">
        <f t="shared" si="12"/>
        <v>1280299.8</v>
      </c>
      <c r="T40" s="147">
        <f t="shared" si="6"/>
        <v>3840899.4</v>
      </c>
      <c r="V40" s="137">
        <v>4267666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832808</v>
      </c>
      <c r="D42" s="169">
        <f t="shared" si="13"/>
        <v>49968.479999999996</v>
      </c>
      <c r="E42" s="169">
        <f t="shared" si="14"/>
        <v>49968.479999999996</v>
      </c>
      <c r="F42" s="169">
        <f t="shared" si="15"/>
        <v>49968.479999999996</v>
      </c>
      <c r="G42" s="169">
        <f t="shared" si="16"/>
        <v>149905.44</v>
      </c>
      <c r="H42" s="169">
        <f t="shared" si="17"/>
        <v>58296.560000000005</v>
      </c>
      <c r="I42" s="169">
        <f t="shared" si="18"/>
        <v>74952.72</v>
      </c>
      <c r="J42" s="169">
        <f t="shared" si="19"/>
        <v>74952.72</v>
      </c>
      <c r="K42" s="169">
        <f t="shared" si="7"/>
        <v>208202</v>
      </c>
      <c r="L42" s="169">
        <f t="shared" si="20"/>
        <v>74952.72</v>
      </c>
      <c r="M42" s="169">
        <f t="shared" si="21"/>
        <v>74952.72</v>
      </c>
      <c r="N42" s="169">
        <f t="shared" si="22"/>
        <v>74952.72</v>
      </c>
      <c r="O42" s="169">
        <f t="shared" si="8"/>
        <v>224858.16</v>
      </c>
      <c r="P42" s="169">
        <f t="shared" si="9"/>
        <v>83280.800000000003</v>
      </c>
      <c r="Q42" s="169">
        <f t="shared" si="10"/>
        <v>83280.800000000003</v>
      </c>
      <c r="R42" s="169">
        <f t="shared" si="11"/>
        <v>83280.800000000003</v>
      </c>
      <c r="S42" s="169">
        <f t="shared" si="12"/>
        <v>249842.40000000002</v>
      </c>
      <c r="T42" s="147">
        <f t="shared" si="6"/>
        <v>749527.2</v>
      </c>
      <c r="V42" s="137">
        <v>832807</v>
      </c>
    </row>
    <row r="43" spans="1:30" ht="33" customHeight="1" x14ac:dyDescent="0.25">
      <c r="A43" s="54" t="s">
        <v>62</v>
      </c>
      <c r="B43" s="119" t="s">
        <v>63</v>
      </c>
      <c r="C43" s="212">
        <v>17800</v>
      </c>
      <c r="D43" s="212">
        <f t="shared" si="13"/>
        <v>1068</v>
      </c>
      <c r="E43" s="212">
        <f t="shared" si="14"/>
        <v>1068</v>
      </c>
      <c r="F43" s="212">
        <f t="shared" si="15"/>
        <v>1068</v>
      </c>
      <c r="G43" s="212">
        <f t="shared" si="16"/>
        <v>3204</v>
      </c>
      <c r="H43" s="212">
        <f t="shared" si="17"/>
        <v>1246.0000000000002</v>
      </c>
      <c r="I43" s="212">
        <f t="shared" si="18"/>
        <v>1602</v>
      </c>
      <c r="J43" s="212">
        <f t="shared" si="19"/>
        <v>1602</v>
      </c>
      <c r="K43" s="212">
        <f t="shared" si="7"/>
        <v>4450</v>
      </c>
      <c r="L43" s="212">
        <f t="shared" si="20"/>
        <v>1602</v>
      </c>
      <c r="M43" s="212">
        <f t="shared" si="21"/>
        <v>1602</v>
      </c>
      <c r="N43" s="212">
        <f t="shared" si="22"/>
        <v>1602</v>
      </c>
      <c r="O43" s="212">
        <f t="shared" si="8"/>
        <v>4806</v>
      </c>
      <c r="P43" s="212">
        <f t="shared" si="9"/>
        <v>1780</v>
      </c>
      <c r="Q43" s="212">
        <f t="shared" si="10"/>
        <v>1780</v>
      </c>
      <c r="R43" s="212">
        <f t="shared" si="11"/>
        <v>1780</v>
      </c>
      <c r="S43" s="212">
        <f t="shared" si="12"/>
        <v>5340</v>
      </c>
      <c r="T43" s="147">
        <f t="shared" si="6"/>
        <v>16020</v>
      </c>
      <c r="V43" s="137">
        <v>17800</v>
      </c>
    </row>
    <row r="44" spans="1:30" ht="33" customHeight="1" x14ac:dyDescent="0.25">
      <c r="A44" s="41">
        <v>45921</v>
      </c>
      <c r="B44" s="119" t="s">
        <v>64</v>
      </c>
      <c r="C44" s="212">
        <v>784599</v>
      </c>
      <c r="D44" s="212">
        <f t="shared" si="13"/>
        <v>47075.939999999995</v>
      </c>
      <c r="E44" s="212">
        <f t="shared" si="14"/>
        <v>47075.939999999995</v>
      </c>
      <c r="F44" s="212">
        <f t="shared" si="15"/>
        <v>47075.939999999995</v>
      </c>
      <c r="G44" s="212">
        <f t="shared" si="16"/>
        <v>141227.81999999998</v>
      </c>
      <c r="H44" s="212">
        <f t="shared" si="17"/>
        <v>54921.930000000008</v>
      </c>
      <c r="I44" s="212">
        <f t="shared" si="18"/>
        <v>70613.91</v>
      </c>
      <c r="J44" s="212">
        <f t="shared" si="19"/>
        <v>70613.91</v>
      </c>
      <c r="K44" s="212">
        <f t="shared" si="7"/>
        <v>196149.75</v>
      </c>
      <c r="L44" s="212">
        <f t="shared" si="20"/>
        <v>70613.91</v>
      </c>
      <c r="M44" s="212">
        <f t="shared" si="21"/>
        <v>70613.91</v>
      </c>
      <c r="N44" s="212">
        <f t="shared" si="22"/>
        <v>70613.91</v>
      </c>
      <c r="O44" s="212">
        <f t="shared" si="8"/>
        <v>211841.73</v>
      </c>
      <c r="P44" s="212">
        <f t="shared" si="9"/>
        <v>78459.900000000009</v>
      </c>
      <c r="Q44" s="212">
        <f t="shared" si="10"/>
        <v>78459.900000000009</v>
      </c>
      <c r="R44" s="212">
        <f t="shared" si="11"/>
        <v>78459.900000000009</v>
      </c>
      <c r="S44" s="212">
        <f t="shared" si="12"/>
        <v>235379.7</v>
      </c>
      <c r="T44" s="147">
        <f t="shared" si="6"/>
        <v>706139.10000000021</v>
      </c>
      <c r="V44" s="137">
        <v>784599</v>
      </c>
    </row>
    <row r="45" spans="1:30" ht="33" customHeight="1" x14ac:dyDescent="0.25">
      <c r="A45" s="41">
        <v>45994</v>
      </c>
      <c r="B45" s="119" t="s">
        <v>65</v>
      </c>
      <c r="C45" s="212">
        <v>30409</v>
      </c>
      <c r="D45" s="212">
        <f t="shared" si="13"/>
        <v>1824.54</v>
      </c>
      <c r="E45" s="212">
        <f t="shared" si="14"/>
        <v>1824.54</v>
      </c>
      <c r="F45" s="212">
        <f t="shared" si="15"/>
        <v>1824.54</v>
      </c>
      <c r="G45" s="212">
        <f t="shared" si="16"/>
        <v>5473.62</v>
      </c>
      <c r="H45" s="212">
        <f t="shared" si="17"/>
        <v>2128.63</v>
      </c>
      <c r="I45" s="212">
        <f t="shared" si="18"/>
        <v>2736.81</v>
      </c>
      <c r="J45" s="212">
        <f t="shared" si="19"/>
        <v>2736.81</v>
      </c>
      <c r="K45" s="212">
        <f t="shared" si="7"/>
        <v>7602.25</v>
      </c>
      <c r="L45" s="212">
        <f t="shared" si="20"/>
        <v>2736.81</v>
      </c>
      <c r="M45" s="212">
        <f t="shared" si="21"/>
        <v>2736.81</v>
      </c>
      <c r="N45" s="212">
        <f t="shared" si="22"/>
        <v>2736.81</v>
      </c>
      <c r="O45" s="212">
        <f t="shared" si="8"/>
        <v>8210.43</v>
      </c>
      <c r="P45" s="212">
        <f t="shared" si="9"/>
        <v>3040.9</v>
      </c>
      <c r="Q45" s="212">
        <f t="shared" si="10"/>
        <v>3040.9</v>
      </c>
      <c r="R45" s="212">
        <f t="shared" si="11"/>
        <v>3040.9</v>
      </c>
      <c r="S45" s="212">
        <f t="shared" si="12"/>
        <v>9122.7000000000007</v>
      </c>
      <c r="T45" s="147">
        <f t="shared" si="6"/>
        <v>27368.100000000002</v>
      </c>
      <c r="V45" s="137">
        <v>30409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81136384</v>
      </c>
      <c r="D47" s="168">
        <f t="shared" si="13"/>
        <v>4868183.04</v>
      </c>
      <c r="E47" s="168">
        <f t="shared" si="14"/>
        <v>4868183.04</v>
      </c>
      <c r="F47" s="168">
        <f t="shared" si="15"/>
        <v>4868183.04</v>
      </c>
      <c r="G47" s="168">
        <f t="shared" si="16"/>
        <v>14604549.120000001</v>
      </c>
      <c r="H47" s="168">
        <f t="shared" si="17"/>
        <v>5679546.8800000008</v>
      </c>
      <c r="I47" s="168">
        <f t="shared" si="18"/>
        <v>7302274.5599999996</v>
      </c>
      <c r="J47" s="168">
        <f t="shared" si="19"/>
        <v>7302274.5599999996</v>
      </c>
      <c r="K47" s="168">
        <f t="shared" si="7"/>
        <v>20284096</v>
      </c>
      <c r="L47" s="168">
        <f t="shared" si="20"/>
        <v>7302274.5599999996</v>
      </c>
      <c r="M47" s="168">
        <f t="shared" si="21"/>
        <v>7302274.5599999996</v>
      </c>
      <c r="N47" s="168">
        <f t="shared" si="22"/>
        <v>7302274.5599999996</v>
      </c>
      <c r="O47" s="168">
        <f t="shared" si="8"/>
        <v>21906823.68</v>
      </c>
      <c r="P47" s="168">
        <f t="shared" si="9"/>
        <v>8113638.4000000004</v>
      </c>
      <c r="Q47" s="168">
        <f t="shared" si="10"/>
        <v>8113638.4000000004</v>
      </c>
      <c r="R47" s="168">
        <f t="shared" si="11"/>
        <v>8113638.4000000004</v>
      </c>
      <c r="S47" s="168">
        <f t="shared" si="12"/>
        <v>24340915.200000003</v>
      </c>
      <c r="T47" s="147">
        <f t="shared" si="6"/>
        <v>73022745.600000009</v>
      </c>
      <c r="V47" s="137">
        <v>81136381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32558971</v>
      </c>
      <c r="D49" s="167">
        <f t="shared" si="13"/>
        <v>1953538.26</v>
      </c>
      <c r="E49" s="167">
        <f t="shared" si="14"/>
        <v>1953538.26</v>
      </c>
      <c r="F49" s="167">
        <f t="shared" si="15"/>
        <v>1953538.26</v>
      </c>
      <c r="G49" s="167">
        <f t="shared" si="16"/>
        <v>5860614.7800000003</v>
      </c>
      <c r="H49" s="167">
        <f t="shared" si="17"/>
        <v>2279127.9700000002</v>
      </c>
      <c r="I49" s="167">
        <f t="shared" si="18"/>
        <v>2930307.3899999997</v>
      </c>
      <c r="J49" s="167">
        <f t="shared" si="19"/>
        <v>2930307.3899999997</v>
      </c>
      <c r="K49" s="167">
        <f t="shared" si="7"/>
        <v>8139742.7499999991</v>
      </c>
      <c r="L49" s="167">
        <f t="shared" si="20"/>
        <v>2930307.3899999997</v>
      </c>
      <c r="M49" s="167">
        <f t="shared" si="21"/>
        <v>2930307.3899999997</v>
      </c>
      <c r="N49" s="167">
        <f t="shared" si="22"/>
        <v>2930307.3899999997</v>
      </c>
      <c r="O49" s="167">
        <f t="shared" si="8"/>
        <v>8790922.1699999981</v>
      </c>
      <c r="P49" s="167">
        <f t="shared" si="9"/>
        <v>3255897.1</v>
      </c>
      <c r="Q49" s="167">
        <f t="shared" si="10"/>
        <v>3255897.1</v>
      </c>
      <c r="R49" s="167">
        <f t="shared" si="11"/>
        <v>3255897.1</v>
      </c>
      <c r="S49" s="167">
        <f t="shared" si="12"/>
        <v>9767691.3000000007</v>
      </c>
      <c r="T49" s="147">
        <f t="shared" si="6"/>
        <v>29303073.900000006</v>
      </c>
      <c r="V49" s="137">
        <v>32558971</v>
      </c>
    </row>
    <row r="50" spans="1:30" ht="33" customHeight="1" x14ac:dyDescent="0.25">
      <c r="A50" s="55" t="s">
        <v>130</v>
      </c>
      <c r="B50" s="120" t="s">
        <v>124</v>
      </c>
      <c r="C50" s="212">
        <v>5524610</v>
      </c>
      <c r="D50" s="212">
        <f t="shared" si="13"/>
        <v>331476.59999999998</v>
      </c>
      <c r="E50" s="212">
        <f t="shared" si="14"/>
        <v>331476.59999999998</v>
      </c>
      <c r="F50" s="212">
        <f t="shared" si="15"/>
        <v>331476.59999999998</v>
      </c>
      <c r="G50" s="212">
        <f t="shared" si="16"/>
        <v>994429.79999999993</v>
      </c>
      <c r="H50" s="212">
        <f t="shared" si="17"/>
        <v>386722.7</v>
      </c>
      <c r="I50" s="212">
        <f t="shared" si="18"/>
        <v>497214.89999999997</v>
      </c>
      <c r="J50" s="212">
        <f t="shared" si="19"/>
        <v>497214.89999999997</v>
      </c>
      <c r="K50" s="212">
        <f t="shared" si="7"/>
        <v>1381152.5</v>
      </c>
      <c r="L50" s="212">
        <f t="shared" si="20"/>
        <v>497214.89999999997</v>
      </c>
      <c r="M50" s="212">
        <f t="shared" si="21"/>
        <v>497214.89999999997</v>
      </c>
      <c r="N50" s="212">
        <f t="shared" si="22"/>
        <v>497214.89999999997</v>
      </c>
      <c r="O50" s="212">
        <f t="shared" si="8"/>
        <v>1491644.7</v>
      </c>
      <c r="P50" s="212">
        <f t="shared" si="9"/>
        <v>552461</v>
      </c>
      <c r="Q50" s="212">
        <f t="shared" si="10"/>
        <v>552461</v>
      </c>
      <c r="R50" s="212">
        <f t="shared" si="11"/>
        <v>552461</v>
      </c>
      <c r="S50" s="212">
        <f t="shared" si="12"/>
        <v>1657383</v>
      </c>
      <c r="T50" s="147">
        <f t="shared" si="6"/>
        <v>4972149</v>
      </c>
      <c r="V50" s="137">
        <v>5524610</v>
      </c>
    </row>
    <row r="51" spans="1:30" ht="47.25" x14ac:dyDescent="0.25">
      <c r="A51" s="41" t="s">
        <v>133</v>
      </c>
      <c r="B51" s="117" t="s">
        <v>125</v>
      </c>
      <c r="C51" s="212">
        <v>4148954</v>
      </c>
      <c r="D51" s="212">
        <f t="shared" si="13"/>
        <v>248937.24</v>
      </c>
      <c r="E51" s="212">
        <f t="shared" si="14"/>
        <v>248937.24</v>
      </c>
      <c r="F51" s="212">
        <f t="shared" si="15"/>
        <v>248937.24</v>
      </c>
      <c r="G51" s="212">
        <f t="shared" si="16"/>
        <v>746811.72</v>
      </c>
      <c r="H51" s="212">
        <f t="shared" si="17"/>
        <v>290426.78000000003</v>
      </c>
      <c r="I51" s="212">
        <f t="shared" si="18"/>
        <v>373405.86</v>
      </c>
      <c r="J51" s="212">
        <f t="shared" si="19"/>
        <v>373405.86</v>
      </c>
      <c r="K51" s="212">
        <f t="shared" si="7"/>
        <v>1037238.5</v>
      </c>
      <c r="L51" s="212">
        <f t="shared" si="20"/>
        <v>373405.86</v>
      </c>
      <c r="M51" s="212">
        <f t="shared" si="21"/>
        <v>373405.86</v>
      </c>
      <c r="N51" s="212">
        <f t="shared" si="22"/>
        <v>373405.86</v>
      </c>
      <c r="O51" s="212">
        <f t="shared" si="8"/>
        <v>1120217.58</v>
      </c>
      <c r="P51" s="212">
        <f t="shared" si="9"/>
        <v>414895.4</v>
      </c>
      <c r="Q51" s="212">
        <f t="shared" si="10"/>
        <v>414895.4</v>
      </c>
      <c r="R51" s="212">
        <f t="shared" si="11"/>
        <v>414895.4</v>
      </c>
      <c r="S51" s="212">
        <f t="shared" si="12"/>
        <v>1244686.2000000002</v>
      </c>
      <c r="T51" s="147">
        <f t="shared" si="6"/>
        <v>3734058.5999999992</v>
      </c>
      <c r="V51" s="137">
        <v>4148954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8673737</v>
      </c>
      <c r="D53" s="212">
        <f t="shared" si="13"/>
        <v>520424.22</v>
      </c>
      <c r="E53" s="212">
        <f t="shared" si="14"/>
        <v>520424.22</v>
      </c>
      <c r="F53" s="212">
        <f t="shared" si="15"/>
        <v>520424.22</v>
      </c>
      <c r="G53" s="212">
        <f t="shared" si="16"/>
        <v>1561272.66</v>
      </c>
      <c r="H53" s="212">
        <f t="shared" si="17"/>
        <v>607161.59000000008</v>
      </c>
      <c r="I53" s="212">
        <f t="shared" si="18"/>
        <v>780636.33</v>
      </c>
      <c r="J53" s="212">
        <f t="shared" si="19"/>
        <v>780636.33</v>
      </c>
      <c r="K53" s="212">
        <f t="shared" si="7"/>
        <v>2168434.25</v>
      </c>
      <c r="L53" s="212">
        <f t="shared" si="20"/>
        <v>780636.33</v>
      </c>
      <c r="M53" s="212">
        <f t="shared" si="21"/>
        <v>780636.33</v>
      </c>
      <c r="N53" s="212">
        <f t="shared" si="22"/>
        <v>780636.33</v>
      </c>
      <c r="O53" s="212">
        <f t="shared" si="8"/>
        <v>2341908.9899999998</v>
      </c>
      <c r="P53" s="212">
        <f t="shared" si="9"/>
        <v>867373.70000000007</v>
      </c>
      <c r="Q53" s="212">
        <f t="shared" si="10"/>
        <v>867373.70000000007</v>
      </c>
      <c r="R53" s="212">
        <f t="shared" si="11"/>
        <v>867373.70000000007</v>
      </c>
      <c r="S53" s="212">
        <f t="shared" si="12"/>
        <v>2602121.1</v>
      </c>
      <c r="T53" s="147">
        <f t="shared" si="6"/>
        <v>7806363.3000000007</v>
      </c>
      <c r="V53" s="137">
        <v>8673737</v>
      </c>
    </row>
    <row r="54" spans="1:30" ht="33" customHeight="1" x14ac:dyDescent="0.25">
      <c r="A54" s="55" t="s">
        <v>17</v>
      </c>
      <c r="B54" s="120" t="s">
        <v>128</v>
      </c>
      <c r="C54" s="212">
        <v>14211670</v>
      </c>
      <c r="D54" s="212">
        <f t="shared" si="13"/>
        <v>852700.2</v>
      </c>
      <c r="E54" s="212">
        <f t="shared" si="14"/>
        <v>852700.2</v>
      </c>
      <c r="F54" s="212">
        <f t="shared" si="15"/>
        <v>852700.2</v>
      </c>
      <c r="G54" s="212">
        <f t="shared" si="16"/>
        <v>2558100.5999999996</v>
      </c>
      <c r="H54" s="212">
        <f t="shared" si="17"/>
        <v>994816.90000000014</v>
      </c>
      <c r="I54" s="212">
        <f t="shared" si="18"/>
        <v>1279050.3</v>
      </c>
      <c r="J54" s="212">
        <f t="shared" si="19"/>
        <v>1279050.3</v>
      </c>
      <c r="K54" s="212">
        <f t="shared" si="7"/>
        <v>3552917.5</v>
      </c>
      <c r="L54" s="212">
        <f t="shared" si="20"/>
        <v>1279050.3</v>
      </c>
      <c r="M54" s="212">
        <f t="shared" si="21"/>
        <v>1279050.3</v>
      </c>
      <c r="N54" s="212">
        <f t="shared" si="22"/>
        <v>1279050.3</v>
      </c>
      <c r="O54" s="212">
        <f t="shared" si="8"/>
        <v>3837150.9000000004</v>
      </c>
      <c r="P54" s="212">
        <f t="shared" si="9"/>
        <v>1421167</v>
      </c>
      <c r="Q54" s="212">
        <f t="shared" si="10"/>
        <v>1421167</v>
      </c>
      <c r="R54" s="212">
        <f t="shared" si="11"/>
        <v>1421167</v>
      </c>
      <c r="S54" s="212">
        <f t="shared" si="12"/>
        <v>4263501</v>
      </c>
      <c r="T54" s="147">
        <f t="shared" si="6"/>
        <v>12790503</v>
      </c>
      <c r="V54" s="137">
        <v>14211670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2522379</v>
      </c>
      <c r="D56" s="167">
        <f t="shared" si="13"/>
        <v>151342.74</v>
      </c>
      <c r="E56" s="167">
        <f t="shared" si="14"/>
        <v>151342.74</v>
      </c>
      <c r="F56" s="167">
        <f t="shared" si="15"/>
        <v>151342.74</v>
      </c>
      <c r="G56" s="167">
        <f t="shared" si="16"/>
        <v>454028.22</v>
      </c>
      <c r="H56" s="167">
        <f t="shared" si="17"/>
        <v>176566.53000000003</v>
      </c>
      <c r="I56" s="167">
        <f t="shared" si="18"/>
        <v>227014.11</v>
      </c>
      <c r="J56" s="167">
        <f t="shared" si="19"/>
        <v>227014.11</v>
      </c>
      <c r="K56" s="167">
        <f t="shared" si="7"/>
        <v>630594.75</v>
      </c>
      <c r="L56" s="167">
        <f t="shared" si="20"/>
        <v>227014.11</v>
      </c>
      <c r="M56" s="167">
        <f t="shared" si="21"/>
        <v>227014.11</v>
      </c>
      <c r="N56" s="167">
        <f t="shared" si="22"/>
        <v>227014.11</v>
      </c>
      <c r="O56" s="167">
        <f t="shared" si="8"/>
        <v>681042.33</v>
      </c>
      <c r="P56" s="167">
        <f t="shared" si="9"/>
        <v>252237.90000000002</v>
      </c>
      <c r="Q56" s="167">
        <f t="shared" si="10"/>
        <v>252237.90000000002</v>
      </c>
      <c r="R56" s="167">
        <f t="shared" si="11"/>
        <v>252237.90000000002</v>
      </c>
      <c r="S56" s="167">
        <f t="shared" si="12"/>
        <v>756713.70000000007</v>
      </c>
      <c r="T56" s="147">
        <f t="shared" si="6"/>
        <v>2270141.0999999996</v>
      </c>
      <c r="V56" s="137">
        <v>2522378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585038</v>
      </c>
      <c r="D57" s="212">
        <f t="shared" si="13"/>
        <v>35102.28</v>
      </c>
      <c r="E57" s="212">
        <f t="shared" si="14"/>
        <v>35102.28</v>
      </c>
      <c r="F57" s="212">
        <f t="shared" si="15"/>
        <v>35102.28</v>
      </c>
      <c r="G57" s="212">
        <f t="shared" si="16"/>
        <v>105306.84</v>
      </c>
      <c r="H57" s="212">
        <f t="shared" si="17"/>
        <v>40952.660000000003</v>
      </c>
      <c r="I57" s="212">
        <f t="shared" si="18"/>
        <v>52653.42</v>
      </c>
      <c r="J57" s="212">
        <f t="shared" si="19"/>
        <v>52653.42</v>
      </c>
      <c r="K57" s="212">
        <f t="shared" si="7"/>
        <v>146259.5</v>
      </c>
      <c r="L57" s="212">
        <f t="shared" si="20"/>
        <v>52653.42</v>
      </c>
      <c r="M57" s="212">
        <f t="shared" si="21"/>
        <v>52653.42</v>
      </c>
      <c r="N57" s="212">
        <f t="shared" si="22"/>
        <v>52653.42</v>
      </c>
      <c r="O57" s="212">
        <f t="shared" si="8"/>
        <v>157960.26</v>
      </c>
      <c r="P57" s="212">
        <f t="shared" si="9"/>
        <v>58503.8</v>
      </c>
      <c r="Q57" s="212">
        <f t="shared" si="10"/>
        <v>58503.8</v>
      </c>
      <c r="R57" s="212">
        <f t="shared" si="11"/>
        <v>58503.8</v>
      </c>
      <c r="S57" s="212">
        <f t="shared" si="12"/>
        <v>175511.40000000002</v>
      </c>
      <c r="T57" s="147">
        <f t="shared" si="6"/>
        <v>526534.19999999995</v>
      </c>
      <c r="U57" s="139"/>
      <c r="V57" s="137">
        <v>585038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1616044</v>
      </c>
      <c r="D58" s="212">
        <f t="shared" si="13"/>
        <v>96962.64</v>
      </c>
      <c r="E58" s="212">
        <f t="shared" si="14"/>
        <v>96962.64</v>
      </c>
      <c r="F58" s="212">
        <f t="shared" si="15"/>
        <v>96962.64</v>
      </c>
      <c r="G58" s="212">
        <f t="shared" si="16"/>
        <v>290887.92</v>
      </c>
      <c r="H58" s="212">
        <f t="shared" si="17"/>
        <v>113123.08000000002</v>
      </c>
      <c r="I58" s="212">
        <f t="shared" si="18"/>
        <v>145443.96</v>
      </c>
      <c r="J58" s="212">
        <f t="shared" si="19"/>
        <v>145443.96</v>
      </c>
      <c r="K58" s="212">
        <f t="shared" si="7"/>
        <v>404011</v>
      </c>
      <c r="L58" s="212">
        <f t="shared" si="20"/>
        <v>145443.96</v>
      </c>
      <c r="M58" s="212">
        <f t="shared" si="21"/>
        <v>145443.96</v>
      </c>
      <c r="N58" s="212">
        <f t="shared" si="22"/>
        <v>145443.96</v>
      </c>
      <c r="O58" s="212">
        <f t="shared" si="8"/>
        <v>436331.88</v>
      </c>
      <c r="P58" s="212">
        <f t="shared" si="9"/>
        <v>161604.40000000002</v>
      </c>
      <c r="Q58" s="212">
        <f t="shared" si="10"/>
        <v>161604.40000000002</v>
      </c>
      <c r="R58" s="212">
        <f t="shared" si="11"/>
        <v>161604.40000000002</v>
      </c>
      <c r="S58" s="212">
        <f t="shared" si="12"/>
        <v>484813.20000000007</v>
      </c>
      <c r="T58" s="147">
        <f t="shared" si="6"/>
        <v>1454439.5999999996</v>
      </c>
      <c r="U58" s="139"/>
      <c r="V58" s="137">
        <v>1616044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320097</v>
      </c>
      <c r="D59" s="212">
        <f t="shared" si="13"/>
        <v>19205.82</v>
      </c>
      <c r="E59" s="212">
        <f t="shared" si="14"/>
        <v>19205.82</v>
      </c>
      <c r="F59" s="212">
        <f t="shared" si="15"/>
        <v>19205.82</v>
      </c>
      <c r="G59" s="212">
        <f t="shared" si="16"/>
        <v>57617.46</v>
      </c>
      <c r="H59" s="212">
        <f t="shared" si="17"/>
        <v>22406.79</v>
      </c>
      <c r="I59" s="212">
        <f t="shared" si="18"/>
        <v>28808.73</v>
      </c>
      <c r="J59" s="212">
        <f t="shared" si="19"/>
        <v>28808.73</v>
      </c>
      <c r="K59" s="212">
        <f t="shared" si="7"/>
        <v>80024.25</v>
      </c>
      <c r="L59" s="212">
        <f t="shared" si="20"/>
        <v>28808.73</v>
      </c>
      <c r="M59" s="212">
        <f t="shared" si="21"/>
        <v>28808.73</v>
      </c>
      <c r="N59" s="212">
        <f t="shared" si="22"/>
        <v>28808.73</v>
      </c>
      <c r="O59" s="212">
        <f t="shared" si="8"/>
        <v>86426.19</v>
      </c>
      <c r="P59" s="212">
        <f t="shared" si="9"/>
        <v>32009.7</v>
      </c>
      <c r="Q59" s="212">
        <f t="shared" si="10"/>
        <v>32009.7</v>
      </c>
      <c r="R59" s="212">
        <f t="shared" si="11"/>
        <v>32009.7</v>
      </c>
      <c r="S59" s="212">
        <f t="shared" si="12"/>
        <v>96029.1</v>
      </c>
      <c r="T59" s="147">
        <f t="shared" si="6"/>
        <v>288087.30000000005</v>
      </c>
      <c r="V59" s="137">
        <v>320097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2">
        <f t="shared" si="13"/>
        <v>72</v>
      </c>
      <c r="E60" s="212">
        <f t="shared" si="14"/>
        <v>72</v>
      </c>
      <c r="F60" s="212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13789116</v>
      </c>
      <c r="D61" s="167">
        <f t="shared" si="13"/>
        <v>827346.96</v>
      </c>
      <c r="E61" s="167">
        <f t="shared" si="14"/>
        <v>827346.96</v>
      </c>
      <c r="F61" s="167">
        <f t="shared" si="15"/>
        <v>827346.96</v>
      </c>
      <c r="G61" s="167">
        <f t="shared" si="16"/>
        <v>2482040.88</v>
      </c>
      <c r="H61" s="167">
        <f t="shared" si="17"/>
        <v>965238.12000000011</v>
      </c>
      <c r="I61" s="167">
        <f t="shared" si="18"/>
        <v>1241020.44</v>
      </c>
      <c r="J61" s="167">
        <f t="shared" si="19"/>
        <v>1241020.44</v>
      </c>
      <c r="K61" s="167">
        <f t="shared" si="7"/>
        <v>3447279</v>
      </c>
      <c r="L61" s="167">
        <f t="shared" si="20"/>
        <v>1241020.44</v>
      </c>
      <c r="M61" s="167">
        <f t="shared" si="21"/>
        <v>1241020.44</v>
      </c>
      <c r="N61" s="167">
        <f t="shared" si="22"/>
        <v>1241020.44</v>
      </c>
      <c r="O61" s="167">
        <f t="shared" si="8"/>
        <v>3723061.32</v>
      </c>
      <c r="P61" s="167">
        <f t="shared" si="9"/>
        <v>1378911.6</v>
      </c>
      <c r="Q61" s="167">
        <f t="shared" si="10"/>
        <v>1378911.6</v>
      </c>
      <c r="R61" s="167">
        <f t="shared" si="11"/>
        <v>1378911.6</v>
      </c>
      <c r="S61" s="167">
        <f t="shared" si="12"/>
        <v>4136734.8000000003</v>
      </c>
      <c r="T61" s="147">
        <f t="shared" si="6"/>
        <v>12410204.399999997</v>
      </c>
      <c r="V61" s="137">
        <v>13659116</v>
      </c>
    </row>
    <row r="62" spans="1:30" ht="33" customHeight="1" x14ac:dyDescent="0.25">
      <c r="A62" s="41">
        <v>56102</v>
      </c>
      <c r="B62" s="117" t="s">
        <v>110</v>
      </c>
      <c r="C62" s="212">
        <f>8534837+55000</f>
        <v>8589837</v>
      </c>
      <c r="D62" s="212">
        <f t="shared" si="13"/>
        <v>515390.22</v>
      </c>
      <c r="E62" s="212">
        <f t="shared" si="14"/>
        <v>515390.22</v>
      </c>
      <c r="F62" s="212">
        <f t="shared" si="15"/>
        <v>515390.22</v>
      </c>
      <c r="G62" s="212">
        <f t="shared" si="16"/>
        <v>1546170.66</v>
      </c>
      <c r="H62" s="212">
        <f t="shared" si="17"/>
        <v>601288.59000000008</v>
      </c>
      <c r="I62" s="212">
        <f t="shared" si="18"/>
        <v>773085.33</v>
      </c>
      <c r="J62" s="212">
        <f t="shared" si="19"/>
        <v>773085.33</v>
      </c>
      <c r="K62" s="212">
        <f t="shared" si="7"/>
        <v>2147459.25</v>
      </c>
      <c r="L62" s="212">
        <f t="shared" si="20"/>
        <v>773085.33</v>
      </c>
      <c r="M62" s="212">
        <f t="shared" si="21"/>
        <v>773085.33</v>
      </c>
      <c r="N62" s="212">
        <f t="shared" si="22"/>
        <v>773085.33</v>
      </c>
      <c r="O62" s="212">
        <f t="shared" si="8"/>
        <v>2319255.9899999998</v>
      </c>
      <c r="P62" s="212">
        <f t="shared" si="9"/>
        <v>858983.70000000007</v>
      </c>
      <c r="Q62" s="212">
        <f t="shared" si="10"/>
        <v>858983.70000000007</v>
      </c>
      <c r="R62" s="212">
        <f t="shared" si="11"/>
        <v>858983.70000000007</v>
      </c>
      <c r="S62" s="212">
        <f t="shared" si="12"/>
        <v>2576951.1</v>
      </c>
      <c r="T62" s="147">
        <f t="shared" si="6"/>
        <v>7730853.3000000007</v>
      </c>
      <c r="V62" s="137">
        <v>8534837</v>
      </c>
    </row>
    <row r="63" spans="1:30" ht="33" customHeight="1" x14ac:dyDescent="0.25">
      <c r="A63" s="41" t="s">
        <v>20</v>
      </c>
      <c r="B63" s="117" t="s">
        <v>109</v>
      </c>
      <c r="C63" s="212">
        <f>2424627+45000</f>
        <v>2469627</v>
      </c>
      <c r="D63" s="212">
        <f t="shared" si="13"/>
        <v>148177.62</v>
      </c>
      <c r="E63" s="212">
        <f t="shared" si="14"/>
        <v>148177.62</v>
      </c>
      <c r="F63" s="212">
        <f t="shared" si="15"/>
        <v>148177.62</v>
      </c>
      <c r="G63" s="212">
        <f t="shared" si="16"/>
        <v>444532.86</v>
      </c>
      <c r="H63" s="212">
        <f t="shared" si="17"/>
        <v>172873.89</v>
      </c>
      <c r="I63" s="212">
        <f t="shared" si="18"/>
        <v>222266.43</v>
      </c>
      <c r="J63" s="212">
        <f t="shared" si="19"/>
        <v>222266.43</v>
      </c>
      <c r="K63" s="212">
        <f t="shared" si="7"/>
        <v>617406.75</v>
      </c>
      <c r="L63" s="212">
        <f t="shared" si="20"/>
        <v>222266.43</v>
      </c>
      <c r="M63" s="212">
        <f t="shared" si="21"/>
        <v>222266.43</v>
      </c>
      <c r="N63" s="212">
        <f t="shared" si="22"/>
        <v>222266.43</v>
      </c>
      <c r="O63" s="212">
        <f t="shared" si="8"/>
        <v>666799.29</v>
      </c>
      <c r="P63" s="212">
        <f t="shared" si="9"/>
        <v>246962.7</v>
      </c>
      <c r="Q63" s="212">
        <f t="shared" si="10"/>
        <v>246962.7</v>
      </c>
      <c r="R63" s="212">
        <f t="shared" si="11"/>
        <v>246962.7</v>
      </c>
      <c r="S63" s="212">
        <f t="shared" si="12"/>
        <v>740888.10000000009</v>
      </c>
      <c r="T63" s="147">
        <f t="shared" si="6"/>
        <v>2222664.2999999998</v>
      </c>
      <c r="V63" s="137">
        <v>2424627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11700</v>
      </c>
      <c r="D65" s="212">
        <f t="shared" si="13"/>
        <v>702</v>
      </c>
      <c r="E65" s="212">
        <f t="shared" si="14"/>
        <v>702</v>
      </c>
      <c r="F65" s="212">
        <f t="shared" si="15"/>
        <v>702</v>
      </c>
      <c r="G65" s="212">
        <f t="shared" si="16"/>
        <v>2106</v>
      </c>
      <c r="H65" s="212">
        <f t="shared" si="17"/>
        <v>819.00000000000011</v>
      </c>
      <c r="I65" s="212">
        <f t="shared" si="18"/>
        <v>1053</v>
      </c>
      <c r="J65" s="212">
        <f t="shared" si="19"/>
        <v>1053</v>
      </c>
      <c r="K65" s="212">
        <f t="shared" si="7"/>
        <v>2925</v>
      </c>
      <c r="L65" s="212">
        <f t="shared" si="20"/>
        <v>1053</v>
      </c>
      <c r="M65" s="212">
        <f t="shared" si="21"/>
        <v>1053</v>
      </c>
      <c r="N65" s="212">
        <f t="shared" si="22"/>
        <v>1053</v>
      </c>
      <c r="O65" s="212">
        <f t="shared" si="8"/>
        <v>3159</v>
      </c>
      <c r="P65" s="212">
        <f t="shared" si="9"/>
        <v>1170</v>
      </c>
      <c r="Q65" s="212">
        <f t="shared" si="10"/>
        <v>1170</v>
      </c>
      <c r="R65" s="212">
        <f t="shared" si="11"/>
        <v>1170</v>
      </c>
      <c r="S65" s="212">
        <f t="shared" si="12"/>
        <v>3510</v>
      </c>
      <c r="T65" s="147">
        <f t="shared" si="6"/>
        <v>10530</v>
      </c>
      <c r="V65" s="137">
        <v>11700</v>
      </c>
    </row>
    <row r="66" spans="1:30" ht="33" customHeight="1" x14ac:dyDescent="0.25">
      <c r="A66" s="41">
        <v>56118</v>
      </c>
      <c r="B66" s="117" t="s">
        <v>75</v>
      </c>
      <c r="C66" s="212">
        <f>1061045+30000</f>
        <v>1091045</v>
      </c>
      <c r="D66" s="212">
        <f t="shared" si="13"/>
        <v>65462.7</v>
      </c>
      <c r="E66" s="212">
        <f t="shared" si="14"/>
        <v>65462.7</v>
      </c>
      <c r="F66" s="212">
        <f t="shared" si="15"/>
        <v>65462.7</v>
      </c>
      <c r="G66" s="212">
        <f t="shared" si="16"/>
        <v>196388.09999999998</v>
      </c>
      <c r="H66" s="212">
        <f t="shared" si="17"/>
        <v>76373.150000000009</v>
      </c>
      <c r="I66" s="212">
        <f t="shared" si="18"/>
        <v>98194.05</v>
      </c>
      <c r="J66" s="212">
        <f t="shared" si="19"/>
        <v>98194.05</v>
      </c>
      <c r="K66" s="212">
        <f t="shared" si="7"/>
        <v>272761.25</v>
      </c>
      <c r="L66" s="212">
        <f t="shared" si="20"/>
        <v>98194.05</v>
      </c>
      <c r="M66" s="212">
        <f t="shared" si="21"/>
        <v>98194.05</v>
      </c>
      <c r="N66" s="212">
        <f t="shared" si="22"/>
        <v>98194.05</v>
      </c>
      <c r="O66" s="212">
        <f t="shared" si="8"/>
        <v>294582.15000000002</v>
      </c>
      <c r="P66" s="212">
        <f t="shared" si="9"/>
        <v>109104.5</v>
      </c>
      <c r="Q66" s="212">
        <f t="shared" si="10"/>
        <v>109104.5</v>
      </c>
      <c r="R66" s="212">
        <f t="shared" si="11"/>
        <v>109104.5</v>
      </c>
      <c r="S66" s="212">
        <f t="shared" si="12"/>
        <v>327313.5</v>
      </c>
      <c r="T66" s="147">
        <f t="shared" si="6"/>
        <v>981940.50000000012</v>
      </c>
      <c r="V66" s="137">
        <v>1061045</v>
      </c>
    </row>
    <row r="67" spans="1:30" ht="33" customHeight="1" x14ac:dyDescent="0.25">
      <c r="A67" s="41" t="s">
        <v>21</v>
      </c>
      <c r="B67" s="117" t="s">
        <v>76</v>
      </c>
      <c r="C67" s="212">
        <v>147043</v>
      </c>
      <c r="D67" s="212">
        <f t="shared" si="13"/>
        <v>8822.58</v>
      </c>
      <c r="E67" s="212">
        <f t="shared" si="14"/>
        <v>8822.58</v>
      </c>
      <c r="F67" s="212">
        <f t="shared" si="15"/>
        <v>8822.58</v>
      </c>
      <c r="G67" s="212">
        <f t="shared" si="16"/>
        <v>26467.739999999998</v>
      </c>
      <c r="H67" s="212">
        <f t="shared" si="17"/>
        <v>10293.01</v>
      </c>
      <c r="I67" s="212">
        <f t="shared" si="18"/>
        <v>13233.869999999999</v>
      </c>
      <c r="J67" s="212">
        <f t="shared" si="19"/>
        <v>13233.869999999999</v>
      </c>
      <c r="K67" s="212">
        <f t="shared" si="7"/>
        <v>36760.75</v>
      </c>
      <c r="L67" s="212">
        <f t="shared" si="20"/>
        <v>13233.869999999999</v>
      </c>
      <c r="M67" s="212">
        <f t="shared" si="21"/>
        <v>13233.869999999999</v>
      </c>
      <c r="N67" s="212">
        <f t="shared" si="22"/>
        <v>13233.869999999999</v>
      </c>
      <c r="O67" s="212">
        <f t="shared" si="8"/>
        <v>39701.61</v>
      </c>
      <c r="P67" s="212">
        <f t="shared" si="9"/>
        <v>14704.300000000001</v>
      </c>
      <c r="Q67" s="212">
        <f t="shared" si="10"/>
        <v>14704.300000000001</v>
      </c>
      <c r="R67" s="212">
        <f t="shared" si="11"/>
        <v>14704.300000000001</v>
      </c>
      <c r="S67" s="212">
        <f t="shared" si="12"/>
        <v>44112.9</v>
      </c>
      <c r="T67" s="147">
        <f t="shared" si="6"/>
        <v>132338.69999999998</v>
      </c>
      <c r="V67" s="137">
        <v>147043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1479864</v>
      </c>
      <c r="D68" s="212">
        <f t="shared" si="13"/>
        <v>88791.84</v>
      </c>
      <c r="E68" s="212">
        <f t="shared" si="14"/>
        <v>88791.84</v>
      </c>
      <c r="F68" s="212">
        <f t="shared" si="15"/>
        <v>88791.84</v>
      </c>
      <c r="G68" s="212">
        <f t="shared" si="16"/>
        <v>266375.52</v>
      </c>
      <c r="H68" s="212">
        <f t="shared" si="17"/>
        <v>103590.48000000001</v>
      </c>
      <c r="I68" s="212">
        <f t="shared" si="18"/>
        <v>133187.76</v>
      </c>
      <c r="J68" s="212">
        <f t="shared" si="19"/>
        <v>133187.76</v>
      </c>
      <c r="K68" s="212">
        <f t="shared" si="7"/>
        <v>369966</v>
      </c>
      <c r="L68" s="212">
        <f t="shared" si="20"/>
        <v>133187.76</v>
      </c>
      <c r="M68" s="212">
        <f t="shared" si="21"/>
        <v>133187.76</v>
      </c>
      <c r="N68" s="212">
        <f t="shared" si="22"/>
        <v>133187.76</v>
      </c>
      <c r="O68" s="212">
        <f t="shared" si="8"/>
        <v>399563.28</v>
      </c>
      <c r="P68" s="212">
        <f t="shared" si="9"/>
        <v>147986.4</v>
      </c>
      <c r="Q68" s="212">
        <f t="shared" si="10"/>
        <v>147986.4</v>
      </c>
      <c r="R68" s="212">
        <f t="shared" si="11"/>
        <v>147986.4</v>
      </c>
      <c r="S68" s="212">
        <f t="shared" si="12"/>
        <v>443959.19999999995</v>
      </c>
      <c r="T68" s="147">
        <f t="shared" si="6"/>
        <v>1331877.5999999999</v>
      </c>
      <c r="U68" s="139"/>
      <c r="V68" s="137">
        <v>1479864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4693000</v>
      </c>
      <c r="D69" s="167">
        <f t="shared" si="13"/>
        <v>281580</v>
      </c>
      <c r="E69" s="167">
        <f t="shared" si="14"/>
        <v>281580</v>
      </c>
      <c r="F69" s="167">
        <f t="shared" si="15"/>
        <v>281580</v>
      </c>
      <c r="G69" s="167">
        <f t="shared" si="16"/>
        <v>844740</v>
      </c>
      <c r="H69" s="167">
        <f t="shared" si="17"/>
        <v>328510.00000000006</v>
      </c>
      <c r="I69" s="167">
        <f t="shared" si="18"/>
        <v>422370</v>
      </c>
      <c r="J69" s="167">
        <f t="shared" si="19"/>
        <v>422370</v>
      </c>
      <c r="K69" s="167">
        <f t="shared" si="7"/>
        <v>1173250</v>
      </c>
      <c r="L69" s="167">
        <f t="shared" si="20"/>
        <v>422370</v>
      </c>
      <c r="M69" s="167">
        <f t="shared" si="21"/>
        <v>422370</v>
      </c>
      <c r="N69" s="167">
        <f t="shared" si="22"/>
        <v>422370</v>
      </c>
      <c r="O69" s="167">
        <f t="shared" si="8"/>
        <v>1267110</v>
      </c>
      <c r="P69" s="167">
        <f t="shared" si="9"/>
        <v>469300</v>
      </c>
      <c r="Q69" s="167">
        <f t="shared" si="10"/>
        <v>469300</v>
      </c>
      <c r="R69" s="167">
        <f t="shared" si="11"/>
        <v>469300</v>
      </c>
      <c r="S69" s="167">
        <f t="shared" si="12"/>
        <v>1407900</v>
      </c>
      <c r="T69" s="147">
        <f t="shared" si="6"/>
        <v>4223700</v>
      </c>
      <c r="V69" s="137">
        <v>4618000</v>
      </c>
    </row>
    <row r="70" spans="1:30" ht="33" customHeight="1" x14ac:dyDescent="0.25">
      <c r="A70" s="57">
        <v>56202</v>
      </c>
      <c r="B70" s="122" t="s">
        <v>79</v>
      </c>
      <c r="C70" s="212">
        <v>822000</v>
      </c>
      <c r="D70" s="213">
        <f t="shared" si="13"/>
        <v>49320</v>
      </c>
      <c r="E70" s="213">
        <f t="shared" si="14"/>
        <v>49320</v>
      </c>
      <c r="F70" s="213">
        <f t="shared" si="15"/>
        <v>49320</v>
      </c>
      <c r="G70" s="212">
        <f t="shared" si="16"/>
        <v>147960</v>
      </c>
      <c r="H70" s="212">
        <f t="shared" si="17"/>
        <v>57540.000000000007</v>
      </c>
      <c r="I70" s="212">
        <f t="shared" si="18"/>
        <v>73980</v>
      </c>
      <c r="J70" s="212">
        <f t="shared" si="19"/>
        <v>73980</v>
      </c>
      <c r="K70" s="212">
        <f t="shared" si="7"/>
        <v>205500</v>
      </c>
      <c r="L70" s="212">
        <f t="shared" si="20"/>
        <v>73980</v>
      </c>
      <c r="M70" s="212">
        <f t="shared" si="21"/>
        <v>73980</v>
      </c>
      <c r="N70" s="212">
        <f t="shared" si="22"/>
        <v>73980</v>
      </c>
      <c r="O70" s="212">
        <f t="shared" si="8"/>
        <v>221940</v>
      </c>
      <c r="P70" s="212">
        <f t="shared" si="9"/>
        <v>82200</v>
      </c>
      <c r="Q70" s="212">
        <f t="shared" si="10"/>
        <v>82200</v>
      </c>
      <c r="R70" s="212">
        <f t="shared" si="11"/>
        <v>82200</v>
      </c>
      <c r="S70" s="212">
        <f t="shared" si="12"/>
        <v>246600</v>
      </c>
      <c r="T70" s="147">
        <f t="shared" si="6"/>
        <v>739800</v>
      </c>
      <c r="V70" s="137">
        <v>822000</v>
      </c>
    </row>
    <row r="71" spans="1:30" s="140" customFormat="1" ht="33" customHeight="1" collapsed="1" x14ac:dyDescent="0.25">
      <c r="A71" s="57">
        <v>56206</v>
      </c>
      <c r="B71" s="126" t="s">
        <v>80</v>
      </c>
      <c r="C71" s="212">
        <v>14000</v>
      </c>
      <c r="D71" s="213">
        <f t="shared" si="13"/>
        <v>840</v>
      </c>
      <c r="E71" s="213">
        <f t="shared" si="14"/>
        <v>840</v>
      </c>
      <c r="F71" s="213">
        <f t="shared" si="15"/>
        <v>840</v>
      </c>
      <c r="G71" s="212">
        <f t="shared" si="16"/>
        <v>2520</v>
      </c>
      <c r="H71" s="212">
        <f t="shared" si="17"/>
        <v>980.00000000000011</v>
      </c>
      <c r="I71" s="212">
        <f t="shared" si="18"/>
        <v>1260</v>
      </c>
      <c r="J71" s="212">
        <f t="shared" si="19"/>
        <v>1260</v>
      </c>
      <c r="K71" s="212">
        <f t="shared" si="7"/>
        <v>3500</v>
      </c>
      <c r="L71" s="212">
        <f t="shared" si="20"/>
        <v>1260</v>
      </c>
      <c r="M71" s="212">
        <f t="shared" si="21"/>
        <v>1260</v>
      </c>
      <c r="N71" s="212">
        <f t="shared" si="22"/>
        <v>1260</v>
      </c>
      <c r="O71" s="212">
        <f t="shared" si="8"/>
        <v>3780</v>
      </c>
      <c r="P71" s="212">
        <f t="shared" si="9"/>
        <v>1400</v>
      </c>
      <c r="Q71" s="212">
        <f t="shared" si="10"/>
        <v>1400</v>
      </c>
      <c r="R71" s="212">
        <f t="shared" si="11"/>
        <v>1400</v>
      </c>
      <c r="S71" s="212">
        <f t="shared" si="12"/>
        <v>4200</v>
      </c>
      <c r="T71" s="147">
        <f t="shared" si="6"/>
        <v>12600</v>
      </c>
      <c r="U71" s="139"/>
      <c r="V71" s="137">
        <v>14000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6" t="s">
        <v>81</v>
      </c>
      <c r="C72" s="212">
        <v>127000</v>
      </c>
      <c r="D72" s="213">
        <f t="shared" si="13"/>
        <v>7620</v>
      </c>
      <c r="E72" s="213">
        <f t="shared" si="14"/>
        <v>7620</v>
      </c>
      <c r="F72" s="213">
        <f t="shared" si="15"/>
        <v>7620</v>
      </c>
      <c r="G72" s="212">
        <f t="shared" si="16"/>
        <v>22860</v>
      </c>
      <c r="H72" s="212">
        <f t="shared" si="17"/>
        <v>8890</v>
      </c>
      <c r="I72" s="212">
        <f t="shared" si="18"/>
        <v>11430</v>
      </c>
      <c r="J72" s="212">
        <f t="shared" si="19"/>
        <v>11430</v>
      </c>
      <c r="K72" s="212">
        <f t="shared" si="7"/>
        <v>31750</v>
      </c>
      <c r="L72" s="212">
        <f t="shared" si="20"/>
        <v>11430</v>
      </c>
      <c r="M72" s="212">
        <f t="shared" si="21"/>
        <v>11430</v>
      </c>
      <c r="N72" s="212">
        <f t="shared" si="22"/>
        <v>11430</v>
      </c>
      <c r="O72" s="212">
        <f t="shared" si="8"/>
        <v>34290</v>
      </c>
      <c r="P72" s="212">
        <f t="shared" si="9"/>
        <v>12700</v>
      </c>
      <c r="Q72" s="212">
        <f t="shared" si="10"/>
        <v>12700</v>
      </c>
      <c r="R72" s="212">
        <f t="shared" si="11"/>
        <v>12700</v>
      </c>
      <c r="S72" s="212">
        <f t="shared" si="12"/>
        <v>38100</v>
      </c>
      <c r="T72" s="147">
        <f t="shared" si="6"/>
        <v>114300</v>
      </c>
      <c r="U72" s="153"/>
      <c r="V72" s="137">
        <v>127000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122" t="s">
        <v>82</v>
      </c>
      <c r="C73" s="212">
        <v>656000</v>
      </c>
      <c r="D73" s="213">
        <f t="shared" si="13"/>
        <v>39360</v>
      </c>
      <c r="E73" s="213">
        <f t="shared" si="14"/>
        <v>39360</v>
      </c>
      <c r="F73" s="213">
        <f t="shared" si="15"/>
        <v>39360</v>
      </c>
      <c r="G73" s="212">
        <f t="shared" si="16"/>
        <v>118080</v>
      </c>
      <c r="H73" s="212">
        <f t="shared" si="17"/>
        <v>45920.000000000007</v>
      </c>
      <c r="I73" s="212">
        <f t="shared" si="18"/>
        <v>59040</v>
      </c>
      <c r="J73" s="212">
        <f t="shared" si="19"/>
        <v>59040</v>
      </c>
      <c r="K73" s="212">
        <f t="shared" si="7"/>
        <v>164000</v>
      </c>
      <c r="L73" s="212">
        <f t="shared" si="20"/>
        <v>59040</v>
      </c>
      <c r="M73" s="212">
        <f t="shared" si="21"/>
        <v>59040</v>
      </c>
      <c r="N73" s="212">
        <f t="shared" si="22"/>
        <v>59040</v>
      </c>
      <c r="O73" s="212">
        <f t="shared" si="8"/>
        <v>177120</v>
      </c>
      <c r="P73" s="212">
        <f t="shared" si="9"/>
        <v>65600</v>
      </c>
      <c r="Q73" s="212">
        <f t="shared" si="10"/>
        <v>65600</v>
      </c>
      <c r="R73" s="212">
        <f t="shared" si="11"/>
        <v>65600</v>
      </c>
      <c r="S73" s="212">
        <f t="shared" si="12"/>
        <v>196800</v>
      </c>
      <c r="T73" s="147">
        <f t="shared" si="6"/>
        <v>590400</v>
      </c>
      <c r="V73" s="137">
        <v>656000</v>
      </c>
    </row>
    <row r="74" spans="1:30" ht="33" customHeight="1" collapsed="1" x14ac:dyDescent="0.25">
      <c r="A74" s="56">
        <v>56218</v>
      </c>
      <c r="B74" s="122" t="s">
        <v>83</v>
      </c>
      <c r="C74" s="212">
        <f>2999000+75000</f>
        <v>3074000</v>
      </c>
      <c r="D74" s="213">
        <f t="shared" si="13"/>
        <v>184440</v>
      </c>
      <c r="E74" s="213">
        <f t="shared" si="14"/>
        <v>184440</v>
      </c>
      <c r="F74" s="213">
        <f t="shared" si="15"/>
        <v>184440</v>
      </c>
      <c r="G74" s="212">
        <f t="shared" si="16"/>
        <v>553320</v>
      </c>
      <c r="H74" s="212">
        <f t="shared" si="17"/>
        <v>215180.00000000003</v>
      </c>
      <c r="I74" s="212">
        <f t="shared" si="18"/>
        <v>276660</v>
      </c>
      <c r="J74" s="212">
        <f t="shared" si="19"/>
        <v>276660</v>
      </c>
      <c r="K74" s="212">
        <f t="shared" si="7"/>
        <v>768500</v>
      </c>
      <c r="L74" s="212">
        <f t="shared" si="20"/>
        <v>276660</v>
      </c>
      <c r="M74" s="212">
        <f t="shared" si="21"/>
        <v>276660</v>
      </c>
      <c r="N74" s="212">
        <f t="shared" si="22"/>
        <v>276660</v>
      </c>
      <c r="O74" s="212">
        <f t="shared" si="8"/>
        <v>829980</v>
      </c>
      <c r="P74" s="212">
        <f t="shared" si="9"/>
        <v>307400</v>
      </c>
      <c r="Q74" s="212">
        <f t="shared" si="10"/>
        <v>307400</v>
      </c>
      <c r="R74" s="212">
        <f t="shared" si="11"/>
        <v>307400</v>
      </c>
      <c r="S74" s="212">
        <f t="shared" si="12"/>
        <v>922200</v>
      </c>
      <c r="T74" s="147">
        <f t="shared" si="6"/>
        <v>2766600</v>
      </c>
      <c r="V74" s="137">
        <v>2999000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174000</v>
      </c>
      <c r="D75" s="167">
        <f t="shared" si="13"/>
        <v>10440</v>
      </c>
      <c r="E75" s="167">
        <f t="shared" si="14"/>
        <v>10440</v>
      </c>
      <c r="F75" s="167">
        <f t="shared" si="15"/>
        <v>10440</v>
      </c>
      <c r="G75" s="167">
        <f t="shared" si="16"/>
        <v>31320</v>
      </c>
      <c r="H75" s="167">
        <f t="shared" si="17"/>
        <v>12180.000000000002</v>
      </c>
      <c r="I75" s="167">
        <f t="shared" si="18"/>
        <v>15660</v>
      </c>
      <c r="J75" s="167">
        <f t="shared" si="19"/>
        <v>15660</v>
      </c>
      <c r="K75" s="167">
        <f t="shared" si="7"/>
        <v>43500</v>
      </c>
      <c r="L75" s="167">
        <f t="shared" si="20"/>
        <v>15660</v>
      </c>
      <c r="M75" s="167">
        <f t="shared" si="21"/>
        <v>15660</v>
      </c>
      <c r="N75" s="167">
        <f t="shared" si="22"/>
        <v>15660</v>
      </c>
      <c r="O75" s="167">
        <f t="shared" si="8"/>
        <v>46980</v>
      </c>
      <c r="P75" s="167">
        <f t="shared" si="9"/>
        <v>17400</v>
      </c>
      <c r="Q75" s="167">
        <f t="shared" si="10"/>
        <v>17400</v>
      </c>
      <c r="R75" s="167">
        <f t="shared" si="11"/>
        <v>17400</v>
      </c>
      <c r="S75" s="167">
        <f t="shared" si="12"/>
        <v>52200</v>
      </c>
      <c r="T75" s="147">
        <f t="shared" si="6"/>
        <v>156600</v>
      </c>
      <c r="V75" s="137">
        <v>154000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40000</v>
      </c>
      <c r="D76" s="212">
        <f t="shared" si="13"/>
        <v>2400</v>
      </c>
      <c r="E76" s="212">
        <f t="shared" si="14"/>
        <v>2400</v>
      </c>
      <c r="F76" s="212">
        <f t="shared" si="15"/>
        <v>2400</v>
      </c>
      <c r="G76" s="212">
        <f t="shared" si="16"/>
        <v>7200</v>
      </c>
      <c r="H76" s="212">
        <f t="shared" si="17"/>
        <v>2800.0000000000005</v>
      </c>
      <c r="I76" s="212">
        <f t="shared" si="18"/>
        <v>3600</v>
      </c>
      <c r="J76" s="212">
        <f t="shared" si="19"/>
        <v>3600</v>
      </c>
      <c r="K76" s="212">
        <f t="shared" si="7"/>
        <v>10000</v>
      </c>
      <c r="L76" s="212">
        <f t="shared" si="20"/>
        <v>3600</v>
      </c>
      <c r="M76" s="212">
        <f t="shared" si="21"/>
        <v>3600</v>
      </c>
      <c r="N76" s="212">
        <f t="shared" si="22"/>
        <v>3600</v>
      </c>
      <c r="O76" s="212">
        <f t="shared" si="8"/>
        <v>10800</v>
      </c>
      <c r="P76" s="212">
        <f t="shared" si="9"/>
        <v>4000</v>
      </c>
      <c r="Q76" s="212">
        <f t="shared" si="10"/>
        <v>4000</v>
      </c>
      <c r="R76" s="212">
        <f t="shared" si="11"/>
        <v>4000</v>
      </c>
      <c r="S76" s="212">
        <f t="shared" si="12"/>
        <v>12000</v>
      </c>
      <c r="T76" s="147">
        <f t="shared" si="6"/>
        <v>36000</v>
      </c>
      <c r="U76" s="139"/>
      <c r="V76" s="137">
        <v>40000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6000</v>
      </c>
      <c r="D77" s="212">
        <f t="shared" si="13"/>
        <v>360</v>
      </c>
      <c r="E77" s="212">
        <f t="shared" si="14"/>
        <v>360</v>
      </c>
      <c r="F77" s="212">
        <f t="shared" si="15"/>
        <v>360</v>
      </c>
      <c r="G77" s="212">
        <f t="shared" si="16"/>
        <v>1080</v>
      </c>
      <c r="H77" s="212">
        <f t="shared" si="17"/>
        <v>420.00000000000006</v>
      </c>
      <c r="I77" s="212">
        <f t="shared" si="18"/>
        <v>540</v>
      </c>
      <c r="J77" s="212">
        <f t="shared" si="19"/>
        <v>540</v>
      </c>
      <c r="K77" s="212">
        <f t="shared" si="7"/>
        <v>1500</v>
      </c>
      <c r="L77" s="212">
        <f t="shared" si="20"/>
        <v>540</v>
      </c>
      <c r="M77" s="212">
        <f t="shared" si="21"/>
        <v>540</v>
      </c>
      <c r="N77" s="212">
        <f t="shared" si="22"/>
        <v>540</v>
      </c>
      <c r="O77" s="212">
        <f t="shared" si="8"/>
        <v>1620</v>
      </c>
      <c r="P77" s="212">
        <f t="shared" si="9"/>
        <v>600</v>
      </c>
      <c r="Q77" s="212">
        <f t="shared" si="10"/>
        <v>600</v>
      </c>
      <c r="R77" s="212">
        <f t="shared" si="11"/>
        <v>600</v>
      </c>
      <c r="S77" s="212">
        <f t="shared" si="12"/>
        <v>1800</v>
      </c>
      <c r="T77" s="147">
        <f t="shared" si="6"/>
        <v>5400</v>
      </c>
      <c r="U77" s="139"/>
      <c r="V77" s="137">
        <v>6000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128000</v>
      </c>
      <c r="D78" s="212">
        <f t="shared" si="13"/>
        <v>7680</v>
      </c>
      <c r="E78" s="212">
        <f t="shared" si="14"/>
        <v>7680</v>
      </c>
      <c r="F78" s="212">
        <f t="shared" si="15"/>
        <v>7680</v>
      </c>
      <c r="G78" s="212">
        <f t="shared" si="16"/>
        <v>23040</v>
      </c>
      <c r="H78" s="212">
        <f t="shared" si="17"/>
        <v>8960</v>
      </c>
      <c r="I78" s="212">
        <f t="shared" si="18"/>
        <v>11520</v>
      </c>
      <c r="J78" s="212">
        <f t="shared" si="19"/>
        <v>11520</v>
      </c>
      <c r="K78" s="212">
        <f t="shared" si="7"/>
        <v>32000</v>
      </c>
      <c r="L78" s="212">
        <f t="shared" si="20"/>
        <v>11520</v>
      </c>
      <c r="M78" s="212">
        <f t="shared" si="21"/>
        <v>11520</v>
      </c>
      <c r="N78" s="212">
        <f t="shared" si="22"/>
        <v>11520</v>
      </c>
      <c r="O78" s="212">
        <f t="shared" si="8"/>
        <v>34560</v>
      </c>
      <c r="P78" s="212">
        <f t="shared" si="9"/>
        <v>12800</v>
      </c>
      <c r="Q78" s="212">
        <f t="shared" si="10"/>
        <v>12800</v>
      </c>
      <c r="R78" s="212">
        <f t="shared" si="11"/>
        <v>12800</v>
      </c>
      <c r="S78" s="212">
        <f t="shared" si="12"/>
        <v>38400</v>
      </c>
      <c r="T78" s="147">
        <f t="shared" si="6"/>
        <v>115200</v>
      </c>
      <c r="U78" s="139"/>
      <c r="V78" s="137">
        <v>108000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574000</v>
      </c>
      <c r="D79" s="167">
        <f t="shared" si="13"/>
        <v>34440</v>
      </c>
      <c r="E79" s="167">
        <f t="shared" si="14"/>
        <v>34440</v>
      </c>
      <c r="F79" s="167">
        <f t="shared" si="15"/>
        <v>34440</v>
      </c>
      <c r="G79" s="167">
        <f t="shared" si="16"/>
        <v>103320</v>
      </c>
      <c r="H79" s="167">
        <f t="shared" si="17"/>
        <v>40180.000000000007</v>
      </c>
      <c r="I79" s="167">
        <f t="shared" si="18"/>
        <v>51660</v>
      </c>
      <c r="J79" s="167">
        <f t="shared" si="19"/>
        <v>51660</v>
      </c>
      <c r="K79" s="167">
        <f t="shared" si="7"/>
        <v>143500</v>
      </c>
      <c r="L79" s="167">
        <f t="shared" si="20"/>
        <v>51660</v>
      </c>
      <c r="M79" s="167">
        <f t="shared" si="21"/>
        <v>51660</v>
      </c>
      <c r="N79" s="167">
        <f t="shared" si="22"/>
        <v>51660</v>
      </c>
      <c r="O79" s="167">
        <f t="shared" si="8"/>
        <v>154980</v>
      </c>
      <c r="P79" s="167">
        <f t="shared" si="9"/>
        <v>57400</v>
      </c>
      <c r="Q79" s="167">
        <f t="shared" si="10"/>
        <v>57400</v>
      </c>
      <c r="R79" s="167">
        <f t="shared" si="11"/>
        <v>57400</v>
      </c>
      <c r="S79" s="167">
        <f t="shared" si="12"/>
        <v>172200</v>
      </c>
      <c r="T79" s="147">
        <f t="shared" ref="T79:T99" si="23">D79+E79+F79+H79+I79+J79+L79+M79+N79+P79+Q79</f>
        <v>516600</v>
      </c>
      <c r="V79" s="137">
        <v>574000</v>
      </c>
    </row>
    <row r="80" spans="1:30" ht="33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6">
        <v>56406</v>
      </c>
      <c r="B81" s="132" t="s">
        <v>111</v>
      </c>
      <c r="C81" s="212">
        <v>391000</v>
      </c>
      <c r="D81" s="213">
        <f t="shared" si="13"/>
        <v>23460</v>
      </c>
      <c r="E81" s="213">
        <f t="shared" si="14"/>
        <v>23460</v>
      </c>
      <c r="F81" s="213">
        <f t="shared" si="15"/>
        <v>23460</v>
      </c>
      <c r="G81" s="212">
        <f t="shared" si="16"/>
        <v>70380</v>
      </c>
      <c r="H81" s="212">
        <f t="shared" si="17"/>
        <v>27370.000000000004</v>
      </c>
      <c r="I81" s="212">
        <f t="shared" si="18"/>
        <v>35190</v>
      </c>
      <c r="J81" s="212">
        <f t="shared" si="19"/>
        <v>35190</v>
      </c>
      <c r="K81" s="212">
        <f t="shared" si="7"/>
        <v>97750</v>
      </c>
      <c r="L81" s="212">
        <f t="shared" si="20"/>
        <v>35190</v>
      </c>
      <c r="M81" s="212">
        <f t="shared" si="21"/>
        <v>35190</v>
      </c>
      <c r="N81" s="212">
        <f t="shared" si="22"/>
        <v>35190</v>
      </c>
      <c r="O81" s="212">
        <f t="shared" si="8"/>
        <v>105570</v>
      </c>
      <c r="P81" s="212">
        <f t="shared" si="9"/>
        <v>39100</v>
      </c>
      <c r="Q81" s="212">
        <f t="shared" si="10"/>
        <v>39100</v>
      </c>
      <c r="R81" s="212">
        <f t="shared" si="11"/>
        <v>39100</v>
      </c>
      <c r="S81" s="212">
        <f t="shared" si="12"/>
        <v>117300</v>
      </c>
      <c r="T81" s="147">
        <f t="shared" si="23"/>
        <v>351900</v>
      </c>
      <c r="V81" s="137">
        <v>391000</v>
      </c>
    </row>
    <row r="82" spans="1:30" ht="33" customHeight="1" collapsed="1" x14ac:dyDescent="0.25">
      <c r="A82" s="57" t="s">
        <v>100</v>
      </c>
      <c r="B82" s="122" t="s">
        <v>114</v>
      </c>
      <c r="C82" s="212">
        <v>118000</v>
      </c>
      <c r="D82" s="213">
        <f t="shared" si="13"/>
        <v>7080</v>
      </c>
      <c r="E82" s="213">
        <f t="shared" si="14"/>
        <v>7080</v>
      </c>
      <c r="F82" s="213">
        <f t="shared" si="15"/>
        <v>7080</v>
      </c>
      <c r="G82" s="212">
        <f t="shared" si="16"/>
        <v>21240</v>
      </c>
      <c r="H82" s="212">
        <f t="shared" si="17"/>
        <v>8260</v>
      </c>
      <c r="I82" s="212">
        <f t="shared" si="18"/>
        <v>10620</v>
      </c>
      <c r="J82" s="212">
        <f t="shared" si="19"/>
        <v>10620</v>
      </c>
      <c r="K82" s="212">
        <f t="shared" ref="K82:K99" si="24">SUM(H82:J82)</f>
        <v>29500</v>
      </c>
      <c r="L82" s="212">
        <f t="shared" si="20"/>
        <v>10620</v>
      </c>
      <c r="M82" s="212">
        <f t="shared" si="21"/>
        <v>10620</v>
      </c>
      <c r="N82" s="212">
        <f t="shared" si="22"/>
        <v>10620</v>
      </c>
      <c r="O82" s="212">
        <f t="shared" ref="O82:O99" si="25">SUM(L82:N82)</f>
        <v>31860</v>
      </c>
      <c r="P82" s="212">
        <f t="shared" ref="P82:P99" si="26">C82*0.1</f>
        <v>11800</v>
      </c>
      <c r="Q82" s="212">
        <f t="shared" ref="Q82:Q99" si="27">C82*0.1</f>
        <v>11800</v>
      </c>
      <c r="R82" s="212">
        <f t="shared" ref="R82:R99" si="28">C82*0.1</f>
        <v>11800</v>
      </c>
      <c r="S82" s="212">
        <f t="shared" ref="S82:S99" si="29">SUM(P82:R82)</f>
        <v>35400</v>
      </c>
      <c r="T82" s="147">
        <f t="shared" si="23"/>
        <v>106200</v>
      </c>
      <c r="V82" s="137">
        <v>118000</v>
      </c>
    </row>
    <row r="83" spans="1:30" s="140" customFormat="1" ht="33" customHeight="1" collapsed="1" x14ac:dyDescent="0.25">
      <c r="A83" s="55">
        <v>56418</v>
      </c>
      <c r="B83" s="122" t="s">
        <v>113</v>
      </c>
      <c r="C83" s="212">
        <v>15000</v>
      </c>
      <c r="D83" s="213">
        <f t="shared" ref="D83:D99" si="30">C83*0.06</f>
        <v>900</v>
      </c>
      <c r="E83" s="213">
        <f t="shared" ref="E83:E99" si="31">C83*0.06</f>
        <v>900</v>
      </c>
      <c r="F83" s="213">
        <f t="shared" ref="F83:F99" si="32">C83*0.06</f>
        <v>900</v>
      </c>
      <c r="G83" s="212">
        <f t="shared" ref="G83:G99" si="33">SUM(D83:F83)</f>
        <v>2700</v>
      </c>
      <c r="H83" s="212">
        <f t="shared" ref="H83:H99" si="34">C83*0.07</f>
        <v>1050</v>
      </c>
      <c r="I83" s="212">
        <f t="shared" ref="I83:I99" si="35">C83*0.09</f>
        <v>1350</v>
      </c>
      <c r="J83" s="212">
        <f t="shared" ref="J83:J99" si="36">C83*0.09</f>
        <v>1350</v>
      </c>
      <c r="K83" s="212">
        <f t="shared" si="24"/>
        <v>3750</v>
      </c>
      <c r="L83" s="212">
        <f t="shared" ref="L83:L99" si="37">C83*0.09</f>
        <v>1350</v>
      </c>
      <c r="M83" s="212">
        <f t="shared" ref="M83:M99" si="38">C83*0.09</f>
        <v>1350</v>
      </c>
      <c r="N83" s="212">
        <f t="shared" ref="N83:N99" si="39">C83*0.09</f>
        <v>1350</v>
      </c>
      <c r="O83" s="212">
        <f t="shared" si="25"/>
        <v>4050</v>
      </c>
      <c r="P83" s="212">
        <f t="shared" si="26"/>
        <v>1500</v>
      </c>
      <c r="Q83" s="212">
        <f t="shared" si="27"/>
        <v>1500</v>
      </c>
      <c r="R83" s="212">
        <f t="shared" si="28"/>
        <v>1500</v>
      </c>
      <c r="S83" s="212">
        <f t="shared" si="29"/>
        <v>4500</v>
      </c>
      <c r="T83" s="147">
        <f t="shared" si="23"/>
        <v>13500</v>
      </c>
      <c r="U83" s="139"/>
      <c r="V83" s="137">
        <v>15000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469500</v>
      </c>
      <c r="D84" s="167">
        <f t="shared" si="30"/>
        <v>28170</v>
      </c>
      <c r="E84" s="167">
        <f t="shared" si="31"/>
        <v>28170</v>
      </c>
      <c r="F84" s="167">
        <f t="shared" si="32"/>
        <v>28170</v>
      </c>
      <c r="G84" s="167">
        <f t="shared" si="33"/>
        <v>84510</v>
      </c>
      <c r="H84" s="167">
        <f t="shared" si="34"/>
        <v>32865</v>
      </c>
      <c r="I84" s="167">
        <f t="shared" si="35"/>
        <v>42255</v>
      </c>
      <c r="J84" s="167">
        <f t="shared" si="36"/>
        <v>42255</v>
      </c>
      <c r="K84" s="167">
        <f t="shared" si="24"/>
        <v>117375</v>
      </c>
      <c r="L84" s="167">
        <f t="shared" si="37"/>
        <v>42255</v>
      </c>
      <c r="M84" s="167">
        <f t="shared" si="38"/>
        <v>42255</v>
      </c>
      <c r="N84" s="167">
        <f t="shared" si="39"/>
        <v>42255</v>
      </c>
      <c r="O84" s="167">
        <f t="shared" si="25"/>
        <v>126765</v>
      </c>
      <c r="P84" s="167">
        <f t="shared" si="26"/>
        <v>46950</v>
      </c>
      <c r="Q84" s="167">
        <f t="shared" si="27"/>
        <v>46950</v>
      </c>
      <c r="R84" s="167">
        <f t="shared" si="28"/>
        <v>46950</v>
      </c>
      <c r="S84" s="167">
        <f t="shared" si="29"/>
        <v>140850</v>
      </c>
      <c r="T84" s="147">
        <f t="shared" si="23"/>
        <v>422550</v>
      </c>
      <c r="V84" s="137">
        <v>694500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379000</v>
      </c>
      <c r="D86" s="212">
        <f t="shared" si="30"/>
        <v>22740</v>
      </c>
      <c r="E86" s="212">
        <f t="shared" si="31"/>
        <v>22740</v>
      </c>
      <c r="F86" s="212">
        <f t="shared" si="32"/>
        <v>22740</v>
      </c>
      <c r="G86" s="212">
        <f t="shared" si="33"/>
        <v>68220</v>
      </c>
      <c r="H86" s="212">
        <f t="shared" si="34"/>
        <v>26530.000000000004</v>
      </c>
      <c r="I86" s="212">
        <f t="shared" si="35"/>
        <v>34110</v>
      </c>
      <c r="J86" s="212">
        <f t="shared" si="36"/>
        <v>34110</v>
      </c>
      <c r="K86" s="212">
        <f t="shared" si="24"/>
        <v>94750</v>
      </c>
      <c r="L86" s="212">
        <f t="shared" si="37"/>
        <v>34110</v>
      </c>
      <c r="M86" s="212">
        <f t="shared" si="38"/>
        <v>34110</v>
      </c>
      <c r="N86" s="212">
        <f t="shared" si="39"/>
        <v>34110</v>
      </c>
      <c r="O86" s="212">
        <f t="shared" si="25"/>
        <v>102330</v>
      </c>
      <c r="P86" s="212">
        <f t="shared" si="26"/>
        <v>37900</v>
      </c>
      <c r="Q86" s="212">
        <f t="shared" si="27"/>
        <v>37900</v>
      </c>
      <c r="R86" s="212">
        <f t="shared" si="28"/>
        <v>37900</v>
      </c>
      <c r="S86" s="212">
        <f t="shared" si="29"/>
        <v>113700</v>
      </c>
      <c r="T86" s="147">
        <f t="shared" si="23"/>
        <v>341100</v>
      </c>
      <c r="U86" s="139"/>
      <c r="V86" s="137">
        <v>379000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3479731</v>
      </c>
      <c r="D88" s="118">
        <f t="shared" si="30"/>
        <v>208783.86</v>
      </c>
      <c r="E88" s="118">
        <f t="shared" si="31"/>
        <v>208783.86</v>
      </c>
      <c r="F88" s="118">
        <f t="shared" si="32"/>
        <v>208783.86</v>
      </c>
      <c r="G88" s="118">
        <f t="shared" si="33"/>
        <v>626351.57999999996</v>
      </c>
      <c r="H88" s="118">
        <f t="shared" si="34"/>
        <v>243581.17</v>
      </c>
      <c r="I88" s="118">
        <f t="shared" si="35"/>
        <v>313175.78999999998</v>
      </c>
      <c r="J88" s="118">
        <f t="shared" si="36"/>
        <v>313175.78999999998</v>
      </c>
      <c r="K88" s="118">
        <f t="shared" si="24"/>
        <v>869932.75</v>
      </c>
      <c r="L88" s="118">
        <f t="shared" si="37"/>
        <v>313175.78999999998</v>
      </c>
      <c r="M88" s="118">
        <f t="shared" si="38"/>
        <v>313175.78999999998</v>
      </c>
      <c r="N88" s="118">
        <f t="shared" si="39"/>
        <v>313175.78999999998</v>
      </c>
      <c r="O88" s="118">
        <f t="shared" si="25"/>
        <v>939527.36999999988</v>
      </c>
      <c r="P88" s="118">
        <f t="shared" si="26"/>
        <v>347973.10000000003</v>
      </c>
      <c r="Q88" s="118">
        <f t="shared" si="27"/>
        <v>347973.10000000003</v>
      </c>
      <c r="R88" s="118">
        <f t="shared" si="28"/>
        <v>347973.10000000003</v>
      </c>
      <c r="S88" s="118">
        <f t="shared" si="29"/>
        <v>1043919.3</v>
      </c>
      <c r="T88" s="147">
        <f t="shared" si="23"/>
        <v>3131757.9000000004</v>
      </c>
      <c r="V88" s="137">
        <v>3479731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1252730</v>
      </c>
      <c r="D89" s="167">
        <f t="shared" si="30"/>
        <v>75163.8</v>
      </c>
      <c r="E89" s="167">
        <f t="shared" si="31"/>
        <v>75163.8</v>
      </c>
      <c r="F89" s="167">
        <f t="shared" si="32"/>
        <v>75163.8</v>
      </c>
      <c r="G89" s="167">
        <f t="shared" si="33"/>
        <v>225491.40000000002</v>
      </c>
      <c r="H89" s="167">
        <f t="shared" si="34"/>
        <v>87691.1</v>
      </c>
      <c r="I89" s="167">
        <f t="shared" si="35"/>
        <v>112745.7</v>
      </c>
      <c r="J89" s="167">
        <f t="shared" si="36"/>
        <v>112745.7</v>
      </c>
      <c r="K89" s="167">
        <f t="shared" si="24"/>
        <v>313182.5</v>
      </c>
      <c r="L89" s="167">
        <f t="shared" si="37"/>
        <v>112745.7</v>
      </c>
      <c r="M89" s="167">
        <f t="shared" si="38"/>
        <v>112745.7</v>
      </c>
      <c r="N89" s="167">
        <f t="shared" si="39"/>
        <v>112745.7</v>
      </c>
      <c r="O89" s="167">
        <f t="shared" si="25"/>
        <v>338237.1</v>
      </c>
      <c r="P89" s="167">
        <f t="shared" si="26"/>
        <v>125273</v>
      </c>
      <c r="Q89" s="167">
        <f t="shared" si="27"/>
        <v>125273</v>
      </c>
      <c r="R89" s="167">
        <f t="shared" si="28"/>
        <v>125273</v>
      </c>
      <c r="S89" s="167">
        <f t="shared" si="29"/>
        <v>375819</v>
      </c>
      <c r="T89" s="147">
        <f t="shared" si="23"/>
        <v>1127457</v>
      </c>
      <c r="V89" s="137">
        <v>1252730</v>
      </c>
    </row>
    <row r="90" spans="1:30" ht="33" customHeight="1" x14ac:dyDescent="0.25">
      <c r="A90" s="41" t="s">
        <v>28</v>
      </c>
      <c r="B90" s="125" t="s">
        <v>115</v>
      </c>
      <c r="C90" s="212">
        <v>856000</v>
      </c>
      <c r="D90" s="212">
        <f t="shared" si="30"/>
        <v>51360</v>
      </c>
      <c r="E90" s="212">
        <f t="shared" si="31"/>
        <v>51360</v>
      </c>
      <c r="F90" s="212">
        <f t="shared" si="32"/>
        <v>51360</v>
      </c>
      <c r="G90" s="212">
        <f t="shared" si="33"/>
        <v>154080</v>
      </c>
      <c r="H90" s="212">
        <f t="shared" si="34"/>
        <v>59920.000000000007</v>
      </c>
      <c r="I90" s="212">
        <f t="shared" si="35"/>
        <v>77040</v>
      </c>
      <c r="J90" s="212">
        <f t="shared" si="36"/>
        <v>77040</v>
      </c>
      <c r="K90" s="212">
        <f t="shared" si="24"/>
        <v>214000</v>
      </c>
      <c r="L90" s="212">
        <f t="shared" si="37"/>
        <v>77040</v>
      </c>
      <c r="M90" s="212">
        <f t="shared" si="38"/>
        <v>77040</v>
      </c>
      <c r="N90" s="212">
        <f t="shared" si="39"/>
        <v>77040</v>
      </c>
      <c r="O90" s="212">
        <f t="shared" si="25"/>
        <v>231120</v>
      </c>
      <c r="P90" s="212">
        <f t="shared" si="26"/>
        <v>85600</v>
      </c>
      <c r="Q90" s="212">
        <f t="shared" si="27"/>
        <v>85600</v>
      </c>
      <c r="R90" s="212">
        <f t="shared" si="28"/>
        <v>85600</v>
      </c>
      <c r="S90" s="212">
        <f t="shared" si="29"/>
        <v>256800</v>
      </c>
      <c r="T90" s="147">
        <f t="shared" si="23"/>
        <v>770400</v>
      </c>
      <c r="V90" s="137">
        <v>856000</v>
      </c>
    </row>
    <row r="91" spans="1:30" ht="33" customHeight="1" x14ac:dyDescent="0.25">
      <c r="A91" s="54">
        <v>56710</v>
      </c>
      <c r="B91" s="125" t="s">
        <v>92</v>
      </c>
      <c r="C91" s="212">
        <v>27000</v>
      </c>
      <c r="D91" s="212">
        <f t="shared" si="30"/>
        <v>1620</v>
      </c>
      <c r="E91" s="212">
        <f t="shared" si="31"/>
        <v>1620</v>
      </c>
      <c r="F91" s="212">
        <f t="shared" si="32"/>
        <v>1620</v>
      </c>
      <c r="G91" s="212">
        <f t="shared" si="33"/>
        <v>4860</v>
      </c>
      <c r="H91" s="212">
        <f t="shared" si="34"/>
        <v>1890.0000000000002</v>
      </c>
      <c r="I91" s="212">
        <f t="shared" si="35"/>
        <v>2430</v>
      </c>
      <c r="J91" s="212">
        <f t="shared" si="36"/>
        <v>2430</v>
      </c>
      <c r="K91" s="212">
        <f t="shared" si="24"/>
        <v>6750</v>
      </c>
      <c r="L91" s="212">
        <f t="shared" si="37"/>
        <v>2430</v>
      </c>
      <c r="M91" s="212">
        <f t="shared" si="38"/>
        <v>2430</v>
      </c>
      <c r="N91" s="212">
        <f t="shared" si="39"/>
        <v>2430</v>
      </c>
      <c r="O91" s="212">
        <f t="shared" si="25"/>
        <v>7290</v>
      </c>
      <c r="P91" s="212">
        <f t="shared" si="26"/>
        <v>2700</v>
      </c>
      <c r="Q91" s="212">
        <f t="shared" si="27"/>
        <v>2700</v>
      </c>
      <c r="R91" s="212">
        <f t="shared" si="28"/>
        <v>2700</v>
      </c>
      <c r="S91" s="212">
        <f t="shared" si="29"/>
        <v>8100</v>
      </c>
      <c r="T91" s="147">
        <f t="shared" si="23"/>
        <v>24300</v>
      </c>
      <c r="V91" s="137">
        <v>27000</v>
      </c>
    </row>
    <row r="92" spans="1:30" ht="33" customHeight="1" x14ac:dyDescent="0.25">
      <c r="A92" s="41">
        <v>56714</v>
      </c>
      <c r="B92" s="122" t="s">
        <v>107</v>
      </c>
      <c r="C92" s="212">
        <v>361042</v>
      </c>
      <c r="D92" s="212">
        <f t="shared" si="30"/>
        <v>21662.52</v>
      </c>
      <c r="E92" s="212">
        <f t="shared" si="31"/>
        <v>21662.52</v>
      </c>
      <c r="F92" s="212">
        <f t="shared" si="32"/>
        <v>21662.52</v>
      </c>
      <c r="G92" s="212">
        <f t="shared" si="33"/>
        <v>64987.56</v>
      </c>
      <c r="H92" s="212">
        <f t="shared" si="34"/>
        <v>25272.940000000002</v>
      </c>
      <c r="I92" s="212">
        <f t="shared" si="35"/>
        <v>32493.78</v>
      </c>
      <c r="J92" s="212">
        <f t="shared" si="36"/>
        <v>32493.78</v>
      </c>
      <c r="K92" s="212">
        <f t="shared" si="24"/>
        <v>90260.5</v>
      </c>
      <c r="L92" s="212">
        <f t="shared" si="37"/>
        <v>32493.78</v>
      </c>
      <c r="M92" s="212">
        <f t="shared" si="38"/>
        <v>32493.78</v>
      </c>
      <c r="N92" s="212">
        <f t="shared" si="39"/>
        <v>32493.78</v>
      </c>
      <c r="O92" s="212">
        <f t="shared" si="25"/>
        <v>97481.34</v>
      </c>
      <c r="P92" s="212">
        <f t="shared" si="26"/>
        <v>36104.200000000004</v>
      </c>
      <c r="Q92" s="212">
        <f t="shared" si="27"/>
        <v>36104.200000000004</v>
      </c>
      <c r="R92" s="212">
        <f t="shared" si="28"/>
        <v>36104.200000000004</v>
      </c>
      <c r="S92" s="212">
        <f t="shared" si="29"/>
        <v>108312.6</v>
      </c>
      <c r="T92" s="147">
        <f t="shared" si="23"/>
        <v>324937.8</v>
      </c>
      <c r="V92" s="137">
        <v>361042</v>
      </c>
    </row>
    <row r="93" spans="1:30" ht="33" customHeight="1" collapsed="1" x14ac:dyDescent="0.25">
      <c r="A93" s="55" t="s">
        <v>5</v>
      </c>
      <c r="B93" s="124" t="s">
        <v>108</v>
      </c>
      <c r="C93" s="212">
        <v>8688</v>
      </c>
      <c r="D93" s="212">
        <f t="shared" si="30"/>
        <v>521.28</v>
      </c>
      <c r="E93" s="212">
        <f t="shared" si="31"/>
        <v>521.28</v>
      </c>
      <c r="F93" s="212">
        <f t="shared" si="32"/>
        <v>521.28</v>
      </c>
      <c r="G93" s="212">
        <f t="shared" si="33"/>
        <v>1563.84</v>
      </c>
      <c r="H93" s="212">
        <f t="shared" si="34"/>
        <v>608.16000000000008</v>
      </c>
      <c r="I93" s="212">
        <f t="shared" si="35"/>
        <v>781.92</v>
      </c>
      <c r="J93" s="212">
        <f t="shared" si="36"/>
        <v>781.92</v>
      </c>
      <c r="K93" s="212">
        <f t="shared" si="24"/>
        <v>2172</v>
      </c>
      <c r="L93" s="212">
        <f t="shared" si="37"/>
        <v>781.92</v>
      </c>
      <c r="M93" s="212">
        <f t="shared" si="38"/>
        <v>781.92</v>
      </c>
      <c r="N93" s="212">
        <f t="shared" si="39"/>
        <v>781.92</v>
      </c>
      <c r="O93" s="212">
        <f t="shared" si="25"/>
        <v>2345.7599999999998</v>
      </c>
      <c r="P93" s="212">
        <f t="shared" si="26"/>
        <v>868.80000000000007</v>
      </c>
      <c r="Q93" s="212">
        <f t="shared" si="27"/>
        <v>868.80000000000007</v>
      </c>
      <c r="R93" s="212">
        <f t="shared" si="28"/>
        <v>868.80000000000007</v>
      </c>
      <c r="S93" s="212">
        <f t="shared" si="29"/>
        <v>2606.4</v>
      </c>
      <c r="T93" s="147">
        <f t="shared" si="23"/>
        <v>7819.2000000000007</v>
      </c>
      <c r="V93" s="137">
        <v>8688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16983309</v>
      </c>
      <c r="D94" s="167">
        <f t="shared" si="30"/>
        <v>1018998.5399999999</v>
      </c>
      <c r="E94" s="167">
        <f t="shared" si="31"/>
        <v>1018998.5399999999</v>
      </c>
      <c r="F94" s="167">
        <f t="shared" si="32"/>
        <v>1018998.5399999999</v>
      </c>
      <c r="G94" s="167">
        <f t="shared" si="33"/>
        <v>3056995.6199999996</v>
      </c>
      <c r="H94" s="167">
        <f t="shared" si="34"/>
        <v>1188831.6300000001</v>
      </c>
      <c r="I94" s="167">
        <f t="shared" si="35"/>
        <v>1528497.81</v>
      </c>
      <c r="J94" s="167">
        <f t="shared" si="36"/>
        <v>1528497.81</v>
      </c>
      <c r="K94" s="167">
        <f t="shared" si="24"/>
        <v>4245827.25</v>
      </c>
      <c r="L94" s="167">
        <f t="shared" si="37"/>
        <v>1528497.81</v>
      </c>
      <c r="M94" s="167">
        <f t="shared" si="38"/>
        <v>1528497.81</v>
      </c>
      <c r="N94" s="167">
        <f t="shared" si="39"/>
        <v>1528497.81</v>
      </c>
      <c r="O94" s="167">
        <f t="shared" si="25"/>
        <v>4585493.43</v>
      </c>
      <c r="P94" s="167">
        <f t="shared" si="26"/>
        <v>1698330.9000000001</v>
      </c>
      <c r="Q94" s="167">
        <f t="shared" si="27"/>
        <v>1698330.9000000001</v>
      </c>
      <c r="R94" s="167">
        <f t="shared" si="28"/>
        <v>1698330.9000000001</v>
      </c>
      <c r="S94" s="167">
        <f t="shared" si="29"/>
        <v>5094992.7</v>
      </c>
      <c r="T94" s="147">
        <f t="shared" si="23"/>
        <v>15284978.100000003</v>
      </c>
      <c r="V94" s="137">
        <v>16983309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16975885</v>
      </c>
      <c r="D95" s="212">
        <f t="shared" si="30"/>
        <v>1018553.1</v>
      </c>
      <c r="E95" s="212">
        <f t="shared" si="31"/>
        <v>1018553.1</v>
      </c>
      <c r="F95" s="212">
        <f t="shared" si="32"/>
        <v>1018553.1</v>
      </c>
      <c r="G95" s="212">
        <f t="shared" si="33"/>
        <v>3055659.3</v>
      </c>
      <c r="H95" s="212">
        <f t="shared" si="34"/>
        <v>1188311.9500000002</v>
      </c>
      <c r="I95" s="212">
        <f t="shared" si="35"/>
        <v>1527829.65</v>
      </c>
      <c r="J95" s="212">
        <f t="shared" si="36"/>
        <v>1527829.65</v>
      </c>
      <c r="K95" s="212">
        <f t="shared" si="24"/>
        <v>4243971.25</v>
      </c>
      <c r="L95" s="212">
        <f t="shared" si="37"/>
        <v>1527829.65</v>
      </c>
      <c r="M95" s="212">
        <f t="shared" si="38"/>
        <v>1527829.65</v>
      </c>
      <c r="N95" s="212">
        <f t="shared" si="39"/>
        <v>1527829.65</v>
      </c>
      <c r="O95" s="212">
        <f t="shared" si="25"/>
        <v>4583488.9499999993</v>
      </c>
      <c r="P95" s="212">
        <f t="shared" si="26"/>
        <v>1697588.5</v>
      </c>
      <c r="Q95" s="212">
        <f t="shared" si="27"/>
        <v>1697588.5</v>
      </c>
      <c r="R95" s="212">
        <f t="shared" si="28"/>
        <v>1697588.5</v>
      </c>
      <c r="S95" s="212">
        <f t="shared" si="29"/>
        <v>5092765.5</v>
      </c>
      <c r="T95" s="147">
        <f t="shared" si="23"/>
        <v>15278296.500000002</v>
      </c>
      <c r="U95" s="139"/>
      <c r="V95" s="137">
        <v>16975885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7424</v>
      </c>
      <c r="D96" s="212">
        <f t="shared" si="30"/>
        <v>445.44</v>
      </c>
      <c r="E96" s="212">
        <f t="shared" si="31"/>
        <v>445.44</v>
      </c>
      <c r="F96" s="212">
        <f t="shared" si="32"/>
        <v>445.44</v>
      </c>
      <c r="G96" s="212">
        <f t="shared" si="33"/>
        <v>1336.32</v>
      </c>
      <c r="H96" s="212">
        <f t="shared" si="34"/>
        <v>519.68000000000006</v>
      </c>
      <c r="I96" s="212">
        <f t="shared" si="35"/>
        <v>668.16</v>
      </c>
      <c r="J96" s="212">
        <f t="shared" si="36"/>
        <v>668.16</v>
      </c>
      <c r="K96" s="212">
        <f t="shared" si="24"/>
        <v>1856</v>
      </c>
      <c r="L96" s="212">
        <f t="shared" si="37"/>
        <v>668.16</v>
      </c>
      <c r="M96" s="212">
        <f t="shared" si="38"/>
        <v>668.16</v>
      </c>
      <c r="N96" s="212">
        <f t="shared" si="39"/>
        <v>668.16</v>
      </c>
      <c r="O96" s="212">
        <f t="shared" si="25"/>
        <v>2004.48</v>
      </c>
      <c r="P96" s="212">
        <f t="shared" si="26"/>
        <v>742.40000000000009</v>
      </c>
      <c r="Q96" s="212">
        <f t="shared" si="27"/>
        <v>742.40000000000009</v>
      </c>
      <c r="R96" s="212">
        <f t="shared" si="28"/>
        <v>742.40000000000009</v>
      </c>
      <c r="S96" s="212">
        <f t="shared" si="29"/>
        <v>2227.2000000000003</v>
      </c>
      <c r="T96" s="147">
        <f t="shared" si="23"/>
        <v>6681.5999999999985</v>
      </c>
      <c r="U96" s="139"/>
      <c r="V96" s="137">
        <v>7424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f>56900</f>
        <v>56900</v>
      </c>
      <c r="B97" s="118" t="s">
        <v>98</v>
      </c>
      <c r="C97" s="118">
        <v>3099167</v>
      </c>
      <c r="D97" s="118">
        <f t="shared" si="30"/>
        <v>185950.02</v>
      </c>
      <c r="E97" s="118">
        <f t="shared" si="31"/>
        <v>185950.02</v>
      </c>
      <c r="F97" s="118">
        <f t="shared" si="32"/>
        <v>185950.02</v>
      </c>
      <c r="G97" s="118">
        <f t="shared" si="33"/>
        <v>557850.05999999994</v>
      </c>
      <c r="H97" s="118">
        <f t="shared" si="34"/>
        <v>216941.69000000003</v>
      </c>
      <c r="I97" s="118">
        <f t="shared" si="35"/>
        <v>278925.02999999997</v>
      </c>
      <c r="J97" s="118">
        <f t="shared" si="36"/>
        <v>278925.02999999997</v>
      </c>
      <c r="K97" s="118">
        <f t="shared" si="24"/>
        <v>774791.75</v>
      </c>
      <c r="L97" s="118">
        <f t="shared" si="37"/>
        <v>278925.02999999997</v>
      </c>
      <c r="M97" s="118">
        <f t="shared" si="38"/>
        <v>278925.02999999997</v>
      </c>
      <c r="N97" s="118">
        <f t="shared" si="39"/>
        <v>278925.02999999997</v>
      </c>
      <c r="O97" s="118">
        <f t="shared" si="25"/>
        <v>836775.08999999985</v>
      </c>
      <c r="P97" s="118">
        <f t="shared" si="26"/>
        <v>309916.7</v>
      </c>
      <c r="Q97" s="118">
        <f t="shared" si="27"/>
        <v>309916.7</v>
      </c>
      <c r="R97" s="118">
        <f t="shared" si="28"/>
        <v>309916.7</v>
      </c>
      <c r="S97" s="118">
        <f t="shared" si="29"/>
        <v>929750.10000000009</v>
      </c>
      <c r="T97" s="147">
        <f t="shared" si="23"/>
        <v>2789250.3000000003</v>
      </c>
      <c r="V97" s="137">
        <v>3099167</v>
      </c>
    </row>
    <row r="98" spans="1:33" ht="38.25" customHeight="1" x14ac:dyDescent="0.25">
      <c r="A98" s="55" t="s">
        <v>284</v>
      </c>
      <c r="B98" s="117" t="s">
        <v>285</v>
      </c>
      <c r="C98" s="212">
        <v>1540481</v>
      </c>
      <c r="D98" s="212">
        <f t="shared" si="30"/>
        <v>92428.86</v>
      </c>
      <c r="E98" s="212">
        <f t="shared" si="31"/>
        <v>92428.86</v>
      </c>
      <c r="F98" s="212">
        <f t="shared" si="32"/>
        <v>92428.86</v>
      </c>
      <c r="G98" s="212">
        <f t="shared" si="33"/>
        <v>277286.58</v>
      </c>
      <c r="H98" s="212">
        <f t="shared" si="34"/>
        <v>107833.67000000001</v>
      </c>
      <c r="I98" s="212">
        <f t="shared" si="35"/>
        <v>138643.29</v>
      </c>
      <c r="J98" s="212">
        <f t="shared" si="36"/>
        <v>138643.29</v>
      </c>
      <c r="K98" s="212">
        <f t="shared" si="24"/>
        <v>385120.25</v>
      </c>
      <c r="L98" s="212">
        <f t="shared" si="37"/>
        <v>138643.29</v>
      </c>
      <c r="M98" s="212">
        <f t="shared" si="38"/>
        <v>138643.29</v>
      </c>
      <c r="N98" s="212">
        <f t="shared" si="39"/>
        <v>138643.29</v>
      </c>
      <c r="O98" s="212">
        <f t="shared" si="25"/>
        <v>415929.87</v>
      </c>
      <c r="P98" s="212">
        <f t="shared" si="26"/>
        <v>154048.1</v>
      </c>
      <c r="Q98" s="212">
        <f t="shared" si="27"/>
        <v>154048.1</v>
      </c>
      <c r="R98" s="212">
        <f t="shared" si="28"/>
        <v>154048.1</v>
      </c>
      <c r="S98" s="212">
        <f t="shared" si="29"/>
        <v>462144.30000000005</v>
      </c>
      <c r="T98" s="147">
        <f t="shared" si="23"/>
        <v>1386432.9000000004</v>
      </c>
      <c r="V98" s="137">
        <v>1540480</v>
      </c>
    </row>
    <row r="99" spans="1:33" s="147" customFormat="1" ht="33" customHeight="1" x14ac:dyDescent="0.25">
      <c r="A99" s="116"/>
      <c r="B99" s="116" t="s">
        <v>95</v>
      </c>
      <c r="C99" s="168">
        <f>C16-C47</f>
        <v>9000000</v>
      </c>
      <c r="D99" s="168">
        <f t="shared" si="30"/>
        <v>540000</v>
      </c>
      <c r="E99" s="168">
        <f t="shared" si="31"/>
        <v>540000</v>
      </c>
      <c r="F99" s="168">
        <f t="shared" si="32"/>
        <v>540000</v>
      </c>
      <c r="G99" s="168">
        <f t="shared" si="33"/>
        <v>1620000</v>
      </c>
      <c r="H99" s="168">
        <f t="shared" si="34"/>
        <v>630000.00000000012</v>
      </c>
      <c r="I99" s="168">
        <f t="shared" si="35"/>
        <v>810000</v>
      </c>
      <c r="J99" s="168">
        <f t="shared" si="36"/>
        <v>810000</v>
      </c>
      <c r="K99" s="168">
        <f t="shared" si="24"/>
        <v>2250000</v>
      </c>
      <c r="L99" s="168">
        <f t="shared" si="37"/>
        <v>810000</v>
      </c>
      <c r="M99" s="168">
        <f t="shared" si="38"/>
        <v>810000</v>
      </c>
      <c r="N99" s="168">
        <f t="shared" si="39"/>
        <v>810000</v>
      </c>
      <c r="O99" s="168">
        <f t="shared" si="25"/>
        <v>2430000</v>
      </c>
      <c r="P99" s="168">
        <f t="shared" si="26"/>
        <v>900000</v>
      </c>
      <c r="Q99" s="168">
        <f t="shared" si="27"/>
        <v>900000</v>
      </c>
      <c r="R99" s="168">
        <f t="shared" si="28"/>
        <v>900000</v>
      </c>
      <c r="S99" s="168">
        <f t="shared" si="29"/>
        <v>2700000</v>
      </c>
      <c r="T99" s="147">
        <f t="shared" si="23"/>
        <v>8100000</v>
      </c>
      <c r="V99" s="137">
        <v>9000000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0.11092434190806433</v>
      </c>
      <c r="D100" s="158">
        <f t="shared" si="40"/>
        <v>0.11092434190806433</v>
      </c>
      <c r="E100" s="158">
        <f t="shared" si="40"/>
        <v>0.11092434190806433</v>
      </c>
      <c r="F100" s="158">
        <f t="shared" si="40"/>
        <v>0.11092434190806433</v>
      </c>
      <c r="G100" s="158">
        <f t="shared" si="40"/>
        <v>0.11092434190806431</v>
      </c>
      <c r="H100" s="158">
        <f t="shared" si="40"/>
        <v>0.11092434190806433</v>
      </c>
      <c r="I100" s="158">
        <f t="shared" si="40"/>
        <v>0.11092434190806433</v>
      </c>
      <c r="J100" s="158">
        <f t="shared" si="40"/>
        <v>0.11092434190806433</v>
      </c>
      <c r="K100" s="158">
        <f t="shared" si="40"/>
        <v>0.11092434190806433</v>
      </c>
      <c r="L100" s="158">
        <f t="shared" si="40"/>
        <v>0.11092434190806433</v>
      </c>
      <c r="M100" s="158">
        <f t="shared" si="40"/>
        <v>0.11092434190806433</v>
      </c>
      <c r="N100" s="158">
        <f t="shared" si="40"/>
        <v>0.11092434190806433</v>
      </c>
      <c r="O100" s="158">
        <f t="shared" si="40"/>
        <v>0.11092434190806433</v>
      </c>
      <c r="P100" s="158">
        <f t="shared" si="40"/>
        <v>0.11092434190806433</v>
      </c>
      <c r="Q100" s="158">
        <f t="shared" si="40"/>
        <v>0.11092434190806433</v>
      </c>
      <c r="R100" s="158">
        <f t="shared" si="40"/>
        <v>0.11092434190806433</v>
      </c>
      <c r="S100" s="170">
        <f t="shared" si="40"/>
        <v>0.11092434190806431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20.25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2479332.3600000003</v>
      </c>
    </row>
    <row r="108" spans="1:33" x14ac:dyDescent="0.25">
      <c r="C108" s="189">
        <f>+C99-C106</f>
        <v>6520667.6399999997</v>
      </c>
    </row>
    <row r="117" spans="3:3" x14ac:dyDescent="0.25">
      <c r="C117" s="261">
        <v>8999999.9892323315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4" fitToHeight="2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5F86-D4CD-408B-932D-3DBD0E6D21F7}">
  <sheetPr>
    <tabColor rgb="FF92D050"/>
    <pageSetUpPr fitToPage="1"/>
  </sheetPr>
  <dimension ref="A1:G111"/>
  <sheetViews>
    <sheetView showGridLines="0" view="pageBreakPreview" zoomScale="80" zoomScaleNormal="80" zoomScaleSheetLayoutView="80" workbookViewId="0">
      <selection activeCell="B22" sqref="B22"/>
    </sheetView>
  </sheetViews>
  <sheetFormatPr defaultRowHeight="16.5" x14ac:dyDescent="0.25"/>
  <cols>
    <col min="1" max="1" width="23.7109375" style="96" customWidth="1"/>
    <col min="2" max="2" width="80.7109375" style="89" customWidth="1"/>
    <col min="3" max="3" width="17.7109375" style="95" customWidth="1"/>
    <col min="4" max="7" width="15.7109375" style="95" customWidth="1"/>
    <col min="8" max="16384" width="9.140625" style="78"/>
  </cols>
  <sheetData>
    <row r="1" spans="1:7" s="43" customFormat="1" ht="15.75" x14ac:dyDescent="0.25">
      <c r="A1" s="47"/>
      <c r="B1" s="5"/>
      <c r="C1" s="60"/>
      <c r="D1" s="60"/>
      <c r="E1" s="60"/>
      <c r="F1" s="60"/>
      <c r="G1" s="60"/>
    </row>
    <row r="2" spans="1:7" s="43" customFormat="1" ht="15.75" x14ac:dyDescent="0.25">
      <c r="A2" s="47"/>
      <c r="B2" s="5"/>
      <c r="C2" s="60"/>
      <c r="D2" s="60"/>
      <c r="E2" s="60"/>
      <c r="F2" s="60"/>
      <c r="G2" s="60"/>
    </row>
    <row r="3" spans="1:7" s="43" customFormat="1" ht="15.75" x14ac:dyDescent="0.25">
      <c r="A3" s="47"/>
      <c r="B3" s="5"/>
      <c r="C3" s="60"/>
      <c r="D3" s="60"/>
      <c r="E3" s="60"/>
      <c r="F3" s="149" t="s">
        <v>157</v>
      </c>
      <c r="G3" s="60"/>
    </row>
    <row r="4" spans="1:7" s="43" customFormat="1" ht="15.75" x14ac:dyDescent="0.25">
      <c r="A4" s="47"/>
      <c r="B4" s="5"/>
      <c r="C4" s="60"/>
      <c r="D4" s="60"/>
      <c r="E4" s="60"/>
      <c r="F4" s="149" t="s">
        <v>158</v>
      </c>
      <c r="G4" s="60"/>
    </row>
    <row r="5" spans="1:7" s="43" customFormat="1" ht="15.75" x14ac:dyDescent="0.25">
      <c r="A5" s="47"/>
      <c r="B5" s="5"/>
      <c r="C5" s="60"/>
      <c r="D5" s="60"/>
      <c r="E5" s="60"/>
      <c r="F5" s="149" t="s">
        <v>235</v>
      </c>
      <c r="G5" s="60"/>
    </row>
    <row r="6" spans="1:7" s="43" customFormat="1" ht="15.75" x14ac:dyDescent="0.25">
      <c r="A6" s="47"/>
      <c r="B6" s="5"/>
      <c r="C6" s="60"/>
      <c r="D6" s="60"/>
      <c r="E6" s="60"/>
      <c r="F6" s="149" t="s">
        <v>236</v>
      </c>
      <c r="G6" s="60"/>
    </row>
    <row r="7" spans="1:7" s="43" customFormat="1" ht="15.75" x14ac:dyDescent="0.25">
      <c r="A7" s="47"/>
      <c r="B7" s="5"/>
      <c r="C7" s="60"/>
      <c r="D7" s="60"/>
      <c r="E7" s="60"/>
      <c r="F7" s="149"/>
      <c r="G7" s="60"/>
    </row>
    <row r="8" spans="1:7" s="43" customFormat="1" ht="15.75" x14ac:dyDescent="0.25">
      <c r="A8" s="47"/>
      <c r="B8" s="5"/>
      <c r="C8" s="60"/>
      <c r="D8" s="60"/>
      <c r="E8" s="60"/>
      <c r="F8" s="149" t="s">
        <v>160</v>
      </c>
      <c r="G8" s="60"/>
    </row>
    <row r="9" spans="1:7" s="43" customFormat="1" ht="15.75" x14ac:dyDescent="0.25">
      <c r="A9" s="47"/>
      <c r="B9" s="5"/>
      <c r="C9" s="60"/>
      <c r="D9" s="60"/>
      <c r="E9" s="60"/>
      <c r="F9" s="60"/>
      <c r="G9" s="60"/>
    </row>
    <row r="10" spans="1:7" s="43" customFormat="1" ht="15.75" x14ac:dyDescent="0.25">
      <c r="A10" s="47"/>
      <c r="B10" s="5"/>
      <c r="C10" s="60"/>
      <c r="D10" s="60"/>
      <c r="E10" s="60"/>
      <c r="F10" s="60"/>
      <c r="G10" s="60"/>
    </row>
    <row r="11" spans="1:7" s="43" customFormat="1" ht="15.75" x14ac:dyDescent="0.25">
      <c r="A11" s="269" t="s">
        <v>237</v>
      </c>
      <c r="B11" s="269"/>
      <c r="C11" s="269"/>
      <c r="D11" s="269"/>
      <c r="E11" s="269"/>
      <c r="F11" s="269"/>
      <c r="G11" s="269"/>
    </row>
    <row r="12" spans="1:7" s="148" customFormat="1" ht="15.75" x14ac:dyDescent="0.2">
      <c r="A12" s="269"/>
      <c r="B12" s="269"/>
      <c r="C12" s="269"/>
      <c r="D12" s="192"/>
      <c r="E12" s="192"/>
      <c r="F12" s="192"/>
      <c r="G12" s="192"/>
    </row>
    <row r="13" spans="1:7" s="148" customFormat="1" ht="15.75" x14ac:dyDescent="0.2">
      <c r="A13" s="37"/>
      <c r="B13" s="38"/>
      <c r="C13" s="48"/>
      <c r="D13" s="48"/>
      <c r="E13" s="48"/>
      <c r="F13" s="48"/>
      <c r="G13" s="161" t="s">
        <v>162</v>
      </c>
    </row>
    <row r="14" spans="1:7" s="105" customFormat="1" ht="33" x14ac:dyDescent="0.2">
      <c r="A14" s="61" t="s">
        <v>112</v>
      </c>
      <c r="B14" s="62" t="s">
        <v>138</v>
      </c>
      <c r="C14" s="61" t="s">
        <v>224</v>
      </c>
      <c r="D14" s="61" t="s">
        <v>231</v>
      </c>
      <c r="E14" s="61" t="s">
        <v>232</v>
      </c>
      <c r="F14" s="61" t="s">
        <v>234</v>
      </c>
      <c r="G14" s="61" t="s">
        <v>233</v>
      </c>
    </row>
    <row r="15" spans="1:7" s="106" customFormat="1" ht="6" customHeight="1" x14ac:dyDescent="0.2">
      <c r="A15" s="63"/>
      <c r="B15" s="64"/>
      <c r="C15" s="39"/>
      <c r="D15" s="39"/>
      <c r="E15" s="39"/>
      <c r="F15" s="39"/>
      <c r="G15" s="39"/>
    </row>
    <row r="16" spans="1:7" s="107" customFormat="1" ht="33" customHeight="1" x14ac:dyDescent="0.2">
      <c r="A16" s="65">
        <v>40000</v>
      </c>
      <c r="B16" s="65" t="s">
        <v>47</v>
      </c>
      <c r="C16" s="98" t="e">
        <f>C18+C30</f>
        <v>#REF!</v>
      </c>
      <c r="D16" s="98">
        <v>1031476674.5197976</v>
      </c>
      <c r="E16" s="98">
        <v>974103171.59882998</v>
      </c>
      <c r="F16" s="98">
        <f>E16-D16</f>
        <v>-57373502.920967579</v>
      </c>
      <c r="G16" s="194">
        <f>E16/D16</f>
        <v>0.94437731425417082</v>
      </c>
    </row>
    <row r="17" spans="1:7" s="108" customFormat="1" ht="5.25" customHeight="1" x14ac:dyDescent="0.25">
      <c r="A17" s="66"/>
      <c r="B17" s="67"/>
      <c r="C17" s="99"/>
      <c r="D17" s="99"/>
      <c r="E17" s="99"/>
      <c r="F17" s="99"/>
      <c r="G17" s="195"/>
    </row>
    <row r="18" spans="1:7" s="107" customFormat="1" ht="33" customHeight="1" x14ac:dyDescent="0.2">
      <c r="A18" s="61"/>
      <c r="B18" s="61" t="s">
        <v>48</v>
      </c>
      <c r="C18" s="101">
        <f>SUM(C19:C29)</f>
        <v>1191063729</v>
      </c>
      <c r="D18" s="101">
        <v>874156536.319368</v>
      </c>
      <c r="E18" s="101">
        <v>809801898.84296024</v>
      </c>
      <c r="F18" s="101">
        <f t="shared" ref="F18:F80" si="0">E18-D18</f>
        <v>-64354637.476407766</v>
      </c>
      <c r="G18" s="196">
        <f t="shared" ref="G18:G80" si="1">E18/D18</f>
        <v>0.92638087710540651</v>
      </c>
    </row>
    <row r="19" spans="1:7" ht="33" customHeight="1" x14ac:dyDescent="0.25">
      <c r="A19" s="68" t="s">
        <v>13</v>
      </c>
      <c r="B19" s="69" t="s">
        <v>120</v>
      </c>
      <c r="C19" s="100">
        <f>'00111'!C19+'00192'!C19+'00200'!C19+'00226'!C19+'00282'!C19+'00328'!C19+'00368'!C19+'10725'!C19+'00498'!C19+'00551'!C19+'00585'!C19+'00982'!C19+'00986'!C19+'00989'!C19+'01019'!C19+'01083'!C19+'01084'!C19+'01144'!C19+'01154'!C19+'01171'!C19</f>
        <v>77315772</v>
      </c>
      <c r="D19" s="100">
        <v>74794437.820031688</v>
      </c>
      <c r="E19" s="100">
        <v>63481850.043359995</v>
      </c>
      <c r="F19" s="100">
        <f t="shared" si="0"/>
        <v>-11312587.776671693</v>
      </c>
      <c r="G19" s="197">
        <f t="shared" si="1"/>
        <v>0.84875094851449073</v>
      </c>
    </row>
    <row r="20" spans="1:7" ht="33" customHeight="1" x14ac:dyDescent="0.25">
      <c r="A20" s="68" t="s">
        <v>42</v>
      </c>
      <c r="B20" s="69" t="s">
        <v>139</v>
      </c>
      <c r="C20" s="100">
        <f>'00111'!C20+'00192'!C20+'00200'!C20+'00226'!C20+'00282'!C20+'00328'!C20+'00368'!C20+'10725'!C20+'00498'!C20+'00551'!C20+'00585'!C20+'00982'!C20+'00986'!C20+'00989'!C20+'01019'!C20+'01083'!C20+'01084'!C20+'01144'!C20+'01154'!C20+'01171'!C20</f>
        <v>1107763401</v>
      </c>
      <c r="D20" s="100">
        <v>602007600.34879255</v>
      </c>
      <c r="E20" s="100">
        <v>559329989.27790999</v>
      </c>
      <c r="F20" s="100">
        <f t="shared" si="0"/>
        <v>-42677611.070882559</v>
      </c>
      <c r="G20" s="197">
        <f t="shared" si="1"/>
        <v>0.9291078533790007</v>
      </c>
    </row>
    <row r="21" spans="1:7" ht="33" customHeight="1" x14ac:dyDescent="0.25">
      <c r="A21" s="68" t="s">
        <v>104</v>
      </c>
      <c r="B21" s="69" t="s">
        <v>140</v>
      </c>
      <c r="C21" s="100">
        <f>'00111'!C21+'00192'!C21+'00200'!C21+'00226'!C21+'00282'!C21+'00328'!C21+'00368'!C21+'10725'!C21+'00498'!C21+'00551'!C21+'00585'!C21+'00982'!C21+'00986'!C21+'00989'!C21+'01019'!C21+'01083'!C21+'01084'!C21+'01144'!C21+'01154'!C21+'01171'!C21</f>
        <v>3540702</v>
      </c>
      <c r="D21" s="100">
        <v>511659.65915520012</v>
      </c>
      <c r="E21" s="100">
        <v>532850.3046700001</v>
      </c>
      <c r="F21" s="100">
        <f t="shared" si="0"/>
        <v>21190.64551479998</v>
      </c>
      <c r="G21" s="197">
        <f t="shared" si="1"/>
        <v>1.0414155095787458</v>
      </c>
    </row>
    <row r="22" spans="1:7" ht="33" customHeight="1" x14ac:dyDescent="0.25">
      <c r="A22" s="68">
        <v>40200</v>
      </c>
      <c r="B22" s="69" t="s">
        <v>141</v>
      </c>
      <c r="C22" s="100">
        <f>'00111'!C22+'00192'!C22+'00200'!C22+'00226'!C22+'00282'!C22+'00328'!C22+'00368'!C22+'10725'!C22+'00498'!C22+'00551'!C22+'00585'!C22+'00982'!C22+'00986'!C22+'00989'!C22+'01019'!C22+'01083'!C22+'01084'!C22+'01144'!C22+'01154'!C22+'01171'!C22</f>
        <v>0</v>
      </c>
      <c r="D22" s="100">
        <v>3644760.4054963207</v>
      </c>
      <c r="E22" s="100">
        <v>3451477.6567199999</v>
      </c>
      <c r="F22" s="100">
        <f t="shared" si="0"/>
        <v>-193282.74877632083</v>
      </c>
      <c r="G22" s="197">
        <f t="shared" si="1"/>
        <v>0.94696969696969679</v>
      </c>
    </row>
    <row r="23" spans="1:7" ht="33" customHeight="1" x14ac:dyDescent="0.25">
      <c r="A23" s="68">
        <v>40400</v>
      </c>
      <c r="B23" s="69" t="s">
        <v>142</v>
      </c>
      <c r="C23" s="100">
        <f>'00111'!C23+'00192'!C23+'00200'!C23+'00226'!C23+'00282'!C23+'00328'!C23+'00368'!C23+'10725'!C23+'00498'!C23+'00551'!C23+'00585'!C23+'00982'!C23+'00986'!C23+'00989'!C23+'01019'!C23+'01083'!C23+'01084'!C23+'01144'!C23+'01154'!C23+'01171'!C23</f>
        <v>0</v>
      </c>
      <c r="D23" s="100">
        <v>27746362.57880256</v>
      </c>
      <c r="E23" s="100">
        <v>26274964.563259996</v>
      </c>
      <c r="F23" s="100">
        <f t="shared" si="0"/>
        <v>-1471398.0155425631</v>
      </c>
      <c r="G23" s="197">
        <f t="shared" si="1"/>
        <v>0.94696969696969691</v>
      </c>
    </row>
    <row r="24" spans="1:7" s="109" customFormat="1" ht="33" customHeight="1" x14ac:dyDescent="0.25">
      <c r="A24" s="68">
        <v>40401</v>
      </c>
      <c r="B24" s="69" t="s">
        <v>143</v>
      </c>
      <c r="C24" s="100">
        <f>'00111'!C24+'00192'!C24+'00200'!C24+'00226'!C24+'00282'!C24+'00328'!C24+'00368'!C24+'10725'!C24+'00498'!C24+'00551'!C24+'00585'!C24+'00982'!C24+'00986'!C24+'00989'!C24+'01019'!C24+'01083'!C24+'01084'!C24+'01144'!C24+'01154'!C24+'01171'!C24</f>
        <v>0</v>
      </c>
      <c r="D24" s="100">
        <v>20997.84960768</v>
      </c>
      <c r="E24" s="100">
        <v>19884.327280000001</v>
      </c>
      <c r="F24" s="100">
        <f t="shared" si="0"/>
        <v>-1113.5223276799989</v>
      </c>
      <c r="G24" s="197">
        <f t="shared" si="1"/>
        <v>0.94696969696969702</v>
      </c>
    </row>
    <row r="25" spans="1:7" ht="33" customHeight="1" x14ac:dyDescent="0.25">
      <c r="A25" s="68" t="s">
        <v>14</v>
      </c>
      <c r="B25" s="69" t="s">
        <v>144</v>
      </c>
      <c r="C25" s="100">
        <f>'00111'!C25+'00192'!C25+'00200'!C25+'00226'!C25+'00282'!C25+'00328'!C25+'00368'!C25+'10725'!C25+'00498'!C25+'00551'!C25+'00585'!C25+'00982'!C25+'00986'!C25+'00989'!C25+'01019'!C25+'01083'!C25+'01084'!C25+'01144'!C25+'01154'!C25+'01171'!C25</f>
        <v>0</v>
      </c>
      <c r="D25" s="100">
        <v>11403270.61062816</v>
      </c>
      <c r="E25" s="100">
        <v>10798551.714609999</v>
      </c>
      <c r="F25" s="100">
        <f t="shared" si="0"/>
        <v>-604718.89601816051</v>
      </c>
      <c r="G25" s="197">
        <f t="shared" si="1"/>
        <v>0.94696969696969691</v>
      </c>
    </row>
    <row r="26" spans="1:7" ht="33" customHeight="1" x14ac:dyDescent="0.25">
      <c r="A26" s="68" t="s">
        <v>121</v>
      </c>
      <c r="B26" s="69" t="s">
        <v>122</v>
      </c>
      <c r="C26" s="100">
        <f>'00111'!C26+'00192'!C26+'00200'!C26+'00226'!C26+'00282'!C26+'00328'!C26+'00368'!C26+'10725'!C26+'00498'!C26+'00551'!C26+'00585'!C26+'00982'!C26+'00986'!C26+'00989'!C26+'01019'!C26+'01083'!C26+'01084'!C26+'01144'!C26+'01154'!C26+'01171'!C26</f>
        <v>2443854</v>
      </c>
      <c r="D26" s="100">
        <v>2837.4830140800004</v>
      </c>
      <c r="E26" s="100">
        <v>2687.0104300000003</v>
      </c>
      <c r="F26" s="100">
        <f t="shared" si="0"/>
        <v>-150.47258408000016</v>
      </c>
      <c r="G26" s="197">
        <f t="shared" si="1"/>
        <v>0.94696969696969691</v>
      </c>
    </row>
    <row r="27" spans="1:7" ht="33" customHeight="1" x14ac:dyDescent="0.25">
      <c r="A27" s="68" t="s">
        <v>154</v>
      </c>
      <c r="B27" s="69" t="s">
        <v>155</v>
      </c>
      <c r="C27" s="100">
        <f>'00111'!C27+'00192'!C27+'00200'!C27+'00226'!C27+'00282'!C27+'00328'!C27+'00368'!C27+'10725'!C27+'00498'!C27+'00551'!C27+'00585'!C27+'00982'!C27+'00986'!C27+'00989'!C27+'01019'!C27+'01083'!C27+'01084'!C27+'01144'!C27+'01154'!C27+'01171'!C27</f>
        <v>0</v>
      </c>
      <c r="D27" s="100">
        <v>14232435.287685122</v>
      </c>
      <c r="E27" s="100">
        <v>13477684.93152</v>
      </c>
      <c r="F27" s="100">
        <f t="shared" si="0"/>
        <v>-754750.35616512224</v>
      </c>
      <c r="G27" s="197">
        <f t="shared" si="1"/>
        <v>0.94696969696969679</v>
      </c>
    </row>
    <row r="28" spans="1:7" ht="33" customHeight="1" x14ac:dyDescent="0.25">
      <c r="A28" s="70" t="s">
        <v>45</v>
      </c>
      <c r="B28" s="69" t="s">
        <v>123</v>
      </c>
      <c r="C28" s="100">
        <f>'00111'!C28+'00192'!C28+'00200'!C28+'00226'!C28+'00282'!C28+'00328'!C28+'00368'!C28+'10725'!C28+'00498'!C28+'00551'!C28+'00585'!C28+'00982'!C28+'00986'!C28+'00989'!C28+'01019'!C28+'01083'!C28+'01084'!C28+'01144'!C28+'01154'!C28+'01171'!C28</f>
        <v>0</v>
      </c>
      <c r="D28" s="100">
        <v>335013.89324160008</v>
      </c>
      <c r="E28" s="100">
        <v>317827.90291</v>
      </c>
      <c r="F28" s="100">
        <f t="shared" si="0"/>
        <v>-17185.990331600071</v>
      </c>
      <c r="G28" s="197">
        <f t="shared" si="1"/>
        <v>0.94870066382827245</v>
      </c>
    </row>
    <row r="29" spans="1:7" ht="33" customHeight="1" x14ac:dyDescent="0.25">
      <c r="A29" s="70" t="s">
        <v>46</v>
      </c>
      <c r="B29" s="69" t="s">
        <v>145</v>
      </c>
      <c r="C29" s="100">
        <f>'00111'!C29+'00192'!C29+'00200'!C29+'00226'!C29+'00282'!C29+'00328'!C29+'00368'!C29+'10725'!C29+'00498'!C29+'00551'!C29+'00585'!C29+'00982'!C29+'00986'!C29+'00989'!C29+'01019'!C29+'01083'!C29+'01084'!C29+'01144'!C29+'01154'!C29+'01171'!C29</f>
        <v>0</v>
      </c>
      <c r="D29" s="100">
        <v>139457160.38291335</v>
      </c>
      <c r="E29" s="100">
        <v>132114131.11029001</v>
      </c>
      <c r="F29" s="100">
        <f t="shared" si="0"/>
        <v>-7343029.2726233453</v>
      </c>
      <c r="G29" s="197">
        <f t="shared" si="1"/>
        <v>0.94734562748544937</v>
      </c>
    </row>
    <row r="30" spans="1:7" s="107" customFormat="1" ht="33" customHeight="1" x14ac:dyDescent="0.2">
      <c r="A30" s="61"/>
      <c r="B30" s="61" t="s">
        <v>49</v>
      </c>
      <c r="C30" s="101" t="e">
        <f>SUM(C31:C36)+C37+C42</f>
        <v>#REF!</v>
      </c>
      <c r="D30" s="101">
        <v>157320138.20042932</v>
      </c>
      <c r="E30" s="101">
        <v>164301272.75587001</v>
      </c>
      <c r="F30" s="101">
        <f t="shared" si="0"/>
        <v>6981134.5554406941</v>
      </c>
      <c r="G30" s="196">
        <f t="shared" si="1"/>
        <v>1.0443753395801534</v>
      </c>
    </row>
    <row r="31" spans="1:7" ht="30" customHeight="1" x14ac:dyDescent="0.25">
      <c r="A31" s="68">
        <v>45217</v>
      </c>
      <c r="B31" s="71" t="s">
        <v>50</v>
      </c>
      <c r="C31" s="100">
        <f>'00111'!C31+'00192'!C31+'00200'!C31+'00226'!C31+'00282'!C31+'00328'!C31+'00368'!C31+'10725'!C31+'00498'!C31+'00551'!C31+'00585'!C31+'00982'!C31+'00986'!C31+'00989'!C31+'01019'!C31+'01083'!C31+'01084'!C31+'01144'!C31+'01154'!C31+'01171'!C31</f>
        <v>686500</v>
      </c>
      <c r="D31" s="100">
        <v>686280.00168287999</v>
      </c>
      <c r="E31" s="100">
        <v>668083.76523000002</v>
      </c>
      <c r="F31" s="100">
        <f t="shared" si="0"/>
        <v>-18196.236452879966</v>
      </c>
      <c r="G31" s="197">
        <f t="shared" si="1"/>
        <v>0.97348569620525216</v>
      </c>
    </row>
    <row r="32" spans="1:7" s="109" customFormat="1" ht="30" customHeight="1" x14ac:dyDescent="0.25">
      <c r="A32" s="68" t="s">
        <v>6</v>
      </c>
      <c r="B32" s="71" t="s">
        <v>51</v>
      </c>
      <c r="C32" s="100">
        <f>'00111'!C32+'00192'!C32+'00200'!C32+'00226'!C32+'00282'!C32+'00328'!C32+'00368'!C32+'10725'!C32+'00498'!C32+'00551'!C32+'00585'!C32+'00982'!C32+'00986'!C32+'00989'!C32+'01019'!C32+'01083'!C32+'01084'!C32+'01144'!C32+'01154'!C32+'01171'!C32</f>
        <v>232500</v>
      </c>
      <c r="D32" s="100">
        <v>999453.96808896028</v>
      </c>
      <c r="E32" s="100">
        <v>955710.71210000012</v>
      </c>
      <c r="F32" s="100">
        <f t="shared" si="0"/>
        <v>-43743.255988960154</v>
      </c>
      <c r="G32" s="197">
        <f t="shared" si="1"/>
        <v>0.95623284574816292</v>
      </c>
    </row>
    <row r="33" spans="1:7" s="109" customFormat="1" ht="30" customHeight="1" x14ac:dyDescent="0.25">
      <c r="A33" s="68">
        <v>45249</v>
      </c>
      <c r="B33" s="71" t="s">
        <v>52</v>
      </c>
      <c r="C33" s="100">
        <f>'00111'!C33+'00192'!C33+'00200'!C33+'00226'!C33+'00282'!C33+'00328'!C33+'00368'!C33+'10725'!C33+'00498'!C33+'00551'!C33+'00585'!C33+'00982'!C33+'00986'!C33+'00989'!C33+'01019'!C33+'01083'!C33+'01084'!C33+'01144'!C33+'01154'!C33+'01171'!C33</f>
        <v>37572184</v>
      </c>
      <c r="D33" s="100">
        <v>23612347.477202885</v>
      </c>
      <c r="E33" s="100">
        <v>24703511.861920007</v>
      </c>
      <c r="F33" s="100">
        <f t="shared" si="0"/>
        <v>1091164.3847171217</v>
      </c>
      <c r="G33" s="197">
        <f t="shared" si="1"/>
        <v>1.0462116011874978</v>
      </c>
    </row>
    <row r="34" spans="1:7" ht="30" customHeight="1" x14ac:dyDescent="0.25">
      <c r="A34" s="68">
        <v>45261</v>
      </c>
      <c r="B34" s="71" t="s">
        <v>53</v>
      </c>
      <c r="C34" s="100">
        <f>'00111'!C34+'00192'!C34+'00200'!C34+'00226'!C34+'00282'!C34+'00328'!C34+'00368'!C34+'10725'!C34+'00498'!C34+'00551'!C34+'00585'!C34+'00982'!C34+'00986'!C34+'00989'!C34+'01019'!C34+'01083'!C34+'01084'!C34+'01144'!C34+'01154'!C34+'01171'!C34</f>
        <v>9872883</v>
      </c>
      <c r="D34" s="100">
        <v>7074415.7724816008</v>
      </c>
      <c r="E34" s="100">
        <v>8030540.7784199994</v>
      </c>
      <c r="F34" s="100">
        <f t="shared" si="0"/>
        <v>956125.00593839865</v>
      </c>
      <c r="G34" s="197">
        <f t="shared" si="1"/>
        <v>1.1351525039929911</v>
      </c>
    </row>
    <row r="35" spans="1:7" s="109" customFormat="1" ht="49.5" x14ac:dyDescent="0.25">
      <c r="A35" s="68">
        <v>45294</v>
      </c>
      <c r="B35" s="42" t="s">
        <v>151</v>
      </c>
      <c r="C35" s="100">
        <f>'00111'!C36+'00192'!C36+'00200'!C36+'00226'!C36+'00282'!C36+'00328'!C36+'00368'!C36+'10725'!C36+'00498'!C36+'00551'!C36+'00585'!C36+'00982'!C36+'00986'!C36+'00989'!C36+'01019'!C36+'01083'!C36+'01084'!C36+'01144'!C36+'01154'!C36+'01171'!C36</f>
        <v>38508706</v>
      </c>
      <c r="D35" s="100">
        <v>35933386.860412806</v>
      </c>
      <c r="E35" s="100">
        <v>39156802.77561</v>
      </c>
      <c r="F35" s="100">
        <f t="shared" si="0"/>
        <v>3223415.9151971936</v>
      </c>
      <c r="G35" s="197">
        <f t="shared" si="1"/>
        <v>1.0897053185584455</v>
      </c>
    </row>
    <row r="36" spans="1:7" s="109" customFormat="1" ht="33" x14ac:dyDescent="0.25">
      <c r="A36" s="68" t="s">
        <v>9</v>
      </c>
      <c r="B36" s="42" t="s">
        <v>54</v>
      </c>
      <c r="C36" s="100" t="e">
        <f>'00111'!#REF!+'00192'!#REF!+'00200'!#REF!+'00226'!#REF!+'00282'!#REF!+'00328'!#REF!+'00368'!#REF!+'10725'!#REF!+'00498'!#REF!+'00551'!#REF!+'00585'!#REF!+'00982'!#REF!+'00986'!#REF!+'00989'!#REF!+'01019'!#REF!+'01083'!#REF!+'01084'!#REF!+'01144'!#REF!+'01154'!#REF!+'01171'!#REF!</f>
        <v>#REF!</v>
      </c>
      <c r="D36" s="100">
        <v>0</v>
      </c>
      <c r="E36" s="100">
        <v>0</v>
      </c>
      <c r="F36" s="100">
        <f t="shared" si="0"/>
        <v>0</v>
      </c>
      <c r="G36" s="197" t="e">
        <f t="shared" si="1"/>
        <v>#DIV/0!</v>
      </c>
    </row>
    <row r="37" spans="1:7" s="110" customFormat="1" ht="30" customHeight="1" x14ac:dyDescent="0.2">
      <c r="A37" s="72"/>
      <c r="B37" s="73" t="s">
        <v>55</v>
      </c>
      <c r="C37" s="102">
        <f>SUM(C38:C41)</f>
        <v>192890092</v>
      </c>
      <c r="D37" s="102">
        <v>43492016.930344805</v>
      </c>
      <c r="E37" s="102">
        <v>48671731.961580001</v>
      </c>
      <c r="F37" s="102">
        <f t="shared" si="0"/>
        <v>5179715.0312351957</v>
      </c>
      <c r="G37" s="198">
        <f t="shared" si="1"/>
        <v>1.1190957650809994</v>
      </c>
    </row>
    <row r="38" spans="1:7" s="109" customFormat="1" ht="30" customHeight="1" x14ac:dyDescent="0.25">
      <c r="A38" s="68">
        <v>45225</v>
      </c>
      <c r="B38" s="69" t="s">
        <v>56</v>
      </c>
      <c r="C38" s="100">
        <f>'00111'!C38+'00192'!C38+'00200'!C38+'00226'!C38+'00282'!C38+'00328'!C38+'00368'!C38+'10725'!C38+'00498'!C38+'00551'!C38+'00585'!C38+'00982'!C38+'00986'!C38+'00989'!C38+'01019'!C38+'01083'!C38+'01084'!C38+'01144'!C38+'01154'!C38+'01171'!C38</f>
        <v>5827155</v>
      </c>
      <c r="D38" s="100">
        <v>9268321.532649599</v>
      </c>
      <c r="E38" s="100">
        <v>10697199.501939999</v>
      </c>
      <c r="F38" s="100">
        <f t="shared" si="0"/>
        <v>1428877.9692903999</v>
      </c>
      <c r="G38" s="197">
        <f t="shared" si="1"/>
        <v>1.1541679325924201</v>
      </c>
    </row>
    <row r="39" spans="1:7" s="109" customFormat="1" ht="30" customHeight="1" x14ac:dyDescent="0.25">
      <c r="A39" s="68">
        <v>45253</v>
      </c>
      <c r="B39" s="69" t="s">
        <v>57</v>
      </c>
      <c r="C39" s="100">
        <f>'00111'!C39+'00192'!C39+'00200'!C39+'00226'!C39+'00282'!C39+'00328'!C39+'00368'!C39+'10725'!C39+'00498'!C39+'00551'!C39+'00585'!C39+'00982'!C39+'00986'!C39+'00989'!C39+'01019'!C39+'01083'!C39+'01084'!C39+'01144'!C39+'01154'!C39+'01171'!C39</f>
        <v>31499815</v>
      </c>
      <c r="D39" s="100">
        <v>14945579.622667201</v>
      </c>
      <c r="E39" s="100">
        <v>16853674.643059999</v>
      </c>
      <c r="F39" s="100">
        <f t="shared" si="0"/>
        <v>1908095.0203927979</v>
      </c>
      <c r="G39" s="197">
        <f t="shared" si="1"/>
        <v>1.1276695229336497</v>
      </c>
    </row>
    <row r="40" spans="1:7" ht="30" customHeight="1" x14ac:dyDescent="0.25">
      <c r="A40" s="68" t="s">
        <v>105</v>
      </c>
      <c r="B40" s="69" t="s">
        <v>58</v>
      </c>
      <c r="C40" s="100">
        <f>'00111'!C40+'00192'!C40+'00200'!C40+'00226'!C40+'00282'!C40+'00328'!C40+'00368'!C40+'10725'!C40+'00498'!C40+'00551'!C40+'00585'!C40+'00982'!C40+'00986'!C40+'00989'!C40+'01019'!C40+'01083'!C40+'01084'!C40+'01144'!C40+'01154'!C40+'01171'!C40</f>
        <v>155563122</v>
      </c>
      <c r="D40" s="100">
        <v>18594658.767869286</v>
      </c>
      <c r="E40" s="100">
        <v>21120857.816580001</v>
      </c>
      <c r="F40" s="100">
        <f t="shared" si="0"/>
        <v>2526199.048710715</v>
      </c>
      <c r="G40" s="197">
        <f t="shared" si="1"/>
        <v>1.1358561660231092</v>
      </c>
    </row>
    <row r="41" spans="1:7" ht="30" customHeight="1" x14ac:dyDescent="0.25">
      <c r="A41" s="74" t="s">
        <v>106</v>
      </c>
      <c r="B41" s="75" t="s">
        <v>59</v>
      </c>
      <c r="C41" s="100">
        <f>'00111'!C41+'00192'!C41+'00200'!C41+'00226'!C41+'00282'!C41+'00328'!C41+'00368'!C41+'10725'!C41+'00498'!C41+'00551'!C41+'00585'!C41+'00982'!C41+'00986'!C41+'00989'!C41+'01019'!C41+'01083'!C41+'01084'!C41+'01144'!C41+'01154'!C41+'01171'!C41</f>
        <v>0</v>
      </c>
      <c r="D41" s="100">
        <v>683457.00715872005</v>
      </c>
      <c r="E41" s="100">
        <v>791038.20273000002</v>
      </c>
      <c r="F41" s="100">
        <f t="shared" si="0"/>
        <v>107581.19557127997</v>
      </c>
      <c r="G41" s="197">
        <f t="shared" si="1"/>
        <v>1.1574074074074074</v>
      </c>
    </row>
    <row r="42" spans="1:7" s="110" customFormat="1" ht="30" customHeight="1" x14ac:dyDescent="0.2">
      <c r="A42" s="72">
        <v>45900</v>
      </c>
      <c r="B42" s="73" t="s">
        <v>60</v>
      </c>
      <c r="C42" s="102" t="e">
        <f>SUM(C43:C46)</f>
        <v>#REF!</v>
      </c>
      <c r="D42" s="102">
        <v>45522237.190215364</v>
      </c>
      <c r="E42" s="102">
        <v>41323852.698279999</v>
      </c>
      <c r="F42" s="102">
        <f t="shared" si="0"/>
        <v>-4198384.4919353649</v>
      </c>
      <c r="G42" s="198">
        <f t="shared" si="1"/>
        <v>0.90777288747052676</v>
      </c>
    </row>
    <row r="43" spans="1:7" ht="30" customHeight="1" x14ac:dyDescent="0.25">
      <c r="A43" s="68" t="s">
        <v>41</v>
      </c>
      <c r="B43" s="42" t="s">
        <v>61</v>
      </c>
      <c r="C43" s="100" t="e">
        <f>'00111'!#REF!+'00192'!#REF!+'00200'!#REF!+'00226'!#REF!+'00282'!#REF!+'00328'!#REF!+'00368'!#REF!+'10725'!#REF!+'00498'!#REF!+'00551'!#REF!+'00585'!#REF!+'00982'!#REF!+'00986'!#REF!+'00989'!#REF!+'01019'!#REF!+'01083'!#REF!+'01084'!#REF!+'01144'!#REF!+'01154'!#REF!+'01171'!#REF!</f>
        <v>#REF!</v>
      </c>
      <c r="D43" s="100">
        <v>8885.4705619199995</v>
      </c>
      <c r="E43" s="100">
        <v>10281.124890000003</v>
      </c>
      <c r="F43" s="100">
        <f t="shared" si="0"/>
        <v>1395.6543280800033</v>
      </c>
      <c r="G43" s="197">
        <f t="shared" si="1"/>
        <v>1.1570715156112594</v>
      </c>
    </row>
    <row r="44" spans="1:7" ht="30" customHeight="1" x14ac:dyDescent="0.25">
      <c r="A44" s="76" t="s">
        <v>62</v>
      </c>
      <c r="B44" s="69" t="s">
        <v>63</v>
      </c>
      <c r="C44" s="100">
        <f>'00111'!C43+'00192'!C43+'00200'!C43+'00226'!C43+'00282'!C43+'00328'!C43+'00368'!C43+'10725'!C43+'00498'!C43+'00551'!C43+'00585'!C43+'00982'!C43+'00986'!C43+'00989'!C43+'01019'!C43+'01083'!C43+'01084'!C43+'01144'!C43+'01154'!C43+'01171'!C43</f>
        <v>6250119</v>
      </c>
      <c r="D44" s="100">
        <v>847458.26532000012</v>
      </c>
      <c r="E44" s="100">
        <v>980854.47375</v>
      </c>
      <c r="F44" s="100">
        <f t="shared" si="0"/>
        <v>133396.20842999988</v>
      </c>
      <c r="G44" s="197">
        <f t="shared" si="1"/>
        <v>1.1574074074074072</v>
      </c>
    </row>
    <row r="45" spans="1:7" ht="30" customHeight="1" x14ac:dyDescent="0.25">
      <c r="A45" s="68">
        <v>45921</v>
      </c>
      <c r="B45" s="69" t="s">
        <v>64</v>
      </c>
      <c r="C45" s="100">
        <f>'00111'!C44+'00192'!C44+'00200'!C44+'00226'!C44+'00282'!C44+'00328'!C44+'00368'!C44+'10725'!C44+'00498'!C44+'00551'!C44+'00585'!C44+'00982'!C44+'00986'!C44+'00989'!C44+'01019'!C44+'01083'!C44+'01084'!C44+'01144'!C44+'01154'!C44+'01171'!C44</f>
        <v>25000000</v>
      </c>
      <c r="D45" s="100">
        <v>35374364.06808576</v>
      </c>
      <c r="E45" s="100">
        <v>31533920.332359996</v>
      </c>
      <c r="F45" s="100">
        <f t="shared" si="0"/>
        <v>-3840443.7357257642</v>
      </c>
      <c r="G45" s="197">
        <f t="shared" si="1"/>
        <v>0.89143426781230661</v>
      </c>
    </row>
    <row r="46" spans="1:7" ht="30" customHeight="1" x14ac:dyDescent="0.25">
      <c r="A46" s="68">
        <v>45994</v>
      </c>
      <c r="B46" s="69" t="s">
        <v>65</v>
      </c>
      <c r="C46" s="100">
        <f>'00111'!C45+'00192'!C45+'00200'!C45+'00226'!C45+'00282'!C45+'00328'!C45+'00368'!C45+'10725'!C45+'00498'!C45+'00551'!C45+'00585'!C45+'00982'!C45+'00986'!C45+'00989'!C45+'01019'!C45+'01083'!C45+'01084'!C45+'01144'!C45+'01154'!C45+'01171'!C45</f>
        <v>2717468</v>
      </c>
      <c r="D46" s="100">
        <v>9291529.3862476815</v>
      </c>
      <c r="E46" s="100">
        <v>8798796.7672800031</v>
      </c>
      <c r="F46" s="100">
        <f t="shared" si="0"/>
        <v>-492732.6189676784</v>
      </c>
      <c r="G46" s="197">
        <f t="shared" si="1"/>
        <v>0.94696969696969713</v>
      </c>
    </row>
    <row r="47" spans="1:7" ht="6" customHeight="1" x14ac:dyDescent="0.25">
      <c r="A47" s="68"/>
      <c r="B47" s="67"/>
      <c r="C47" s="103"/>
      <c r="D47" s="103"/>
      <c r="E47" s="103"/>
      <c r="F47" s="103"/>
      <c r="G47" s="195"/>
    </row>
    <row r="48" spans="1:7" s="107" customFormat="1" ht="33" customHeight="1" x14ac:dyDescent="0.2">
      <c r="A48" s="65">
        <v>50000</v>
      </c>
      <c r="B48" s="65" t="s">
        <v>66</v>
      </c>
      <c r="C48" s="98" t="e">
        <f>C50+C58+C63+C71+C77+C81+C86+C90+C91+C96+C99</f>
        <v>#REF!</v>
      </c>
      <c r="D48" s="98">
        <v>951476674.51974583</v>
      </c>
      <c r="E48" s="98">
        <v>905931418.43787992</v>
      </c>
      <c r="F48" s="98">
        <f t="shared" si="0"/>
        <v>-45545256.081865907</v>
      </c>
      <c r="G48" s="194">
        <f t="shared" si="1"/>
        <v>0.95213203087206033</v>
      </c>
    </row>
    <row r="49" spans="1:7" s="109" customFormat="1" ht="5.25" customHeight="1" x14ac:dyDescent="0.25">
      <c r="A49" s="68"/>
      <c r="B49" s="64"/>
      <c r="C49" s="99"/>
      <c r="D49" s="99"/>
      <c r="E49" s="99"/>
      <c r="F49" s="99"/>
      <c r="G49" s="195"/>
    </row>
    <row r="50" spans="1:7" s="107" customFormat="1" ht="33" customHeight="1" x14ac:dyDescent="0.2">
      <c r="A50" s="61"/>
      <c r="B50" s="61" t="s">
        <v>67</v>
      </c>
      <c r="C50" s="101" t="e">
        <f>SUM(C51:C57)</f>
        <v>#REF!</v>
      </c>
      <c r="D50" s="101">
        <v>558231135.20258439</v>
      </c>
      <c r="E50" s="101">
        <v>532481872.68220991</v>
      </c>
      <c r="F50" s="101">
        <f t="shared" si="0"/>
        <v>-25749262.520374477</v>
      </c>
      <c r="G50" s="196">
        <f t="shared" si="1"/>
        <v>0.95387347480890694</v>
      </c>
    </row>
    <row r="51" spans="1:7" ht="33" customHeight="1" x14ac:dyDescent="0.25">
      <c r="A51" s="77" t="s">
        <v>130</v>
      </c>
      <c r="B51" s="71" t="s">
        <v>124</v>
      </c>
      <c r="C51" s="100">
        <f>'00111'!C50+'00192'!C50+'00200'!C50+'00226'!C50+'00282'!C50+'00328'!C50+'00368'!C50+'10725'!C50+'00498'!C50+'00551'!C50+'00585'!C50+'00982'!C50+'00986'!C50+'00989'!C50+'01019'!C50+'01083'!C50+'01084'!C50+'01144'!C50+'01154'!C50+'01171'!C50</f>
        <v>187152654</v>
      </c>
      <c r="D51" s="100">
        <v>101744446.900272</v>
      </c>
      <c r="E51" s="100">
        <v>96213131.14624998</v>
      </c>
      <c r="F51" s="100">
        <f t="shared" si="0"/>
        <v>-5531315.7540220171</v>
      </c>
      <c r="G51" s="197">
        <f t="shared" si="1"/>
        <v>0.94563520739914475</v>
      </c>
    </row>
    <row r="52" spans="1:7" ht="33" customHeight="1" x14ac:dyDescent="0.25">
      <c r="A52" s="77" t="s">
        <v>131</v>
      </c>
      <c r="B52" s="71" t="s">
        <v>132</v>
      </c>
      <c r="C52" s="100" t="e">
        <f>'00111'!#REF!+'00192'!#REF!+'00200'!#REF!+'00226'!#REF!+'00282'!#REF!+'00328'!#REF!+'00368'!#REF!+'10725'!#REF!+'00498'!#REF!+'00551'!#REF!+'00585'!#REF!+'00982'!#REF!+'00986'!#REF!+'00989'!#REF!+'01019'!#REF!+'01083'!#REF!+'01084'!#REF!+'01144'!#REF!+'01154'!#REF!+'01171'!#REF!</f>
        <v>#REF!</v>
      </c>
      <c r="D52" s="100">
        <v>2210.0496000000003</v>
      </c>
      <c r="E52" s="100">
        <v>2092.85</v>
      </c>
      <c r="F52" s="100">
        <f t="shared" si="0"/>
        <v>-117.19960000000037</v>
      </c>
      <c r="G52" s="197">
        <f t="shared" si="1"/>
        <v>0.94696969696969679</v>
      </c>
    </row>
    <row r="53" spans="1:7" ht="66" x14ac:dyDescent="0.25">
      <c r="A53" s="68" t="s">
        <v>133</v>
      </c>
      <c r="B53" s="67" t="s">
        <v>125</v>
      </c>
      <c r="C53" s="100">
        <f>'00111'!C51+'00192'!C51+'00200'!C51+'00226'!C51+'00282'!C51+'00328'!C51+'00368'!C51+'10725'!C51+'00498'!C51+'00551'!C51+'00585'!C51+'00982'!C51+'00986'!C51+'00989'!C51+'01019'!C51+'01083'!C51+'01084'!C51+'01144'!C51+'01154'!C51+'01171'!C51</f>
        <v>25801999</v>
      </c>
      <c r="D53" s="100">
        <v>92196434.223920435</v>
      </c>
      <c r="E53" s="100">
        <v>87245844.99515003</v>
      </c>
      <c r="F53" s="100">
        <f t="shared" si="0"/>
        <v>-4950589.2287704051</v>
      </c>
      <c r="G53" s="197">
        <f t="shared" si="1"/>
        <v>0.94630389699511863</v>
      </c>
    </row>
    <row r="54" spans="1:7" ht="33" customHeight="1" x14ac:dyDescent="0.25">
      <c r="A54" s="68">
        <v>52100</v>
      </c>
      <c r="B54" s="67" t="s">
        <v>126</v>
      </c>
      <c r="C54" s="100">
        <f>'00111'!C52+'00192'!C52+'00200'!C52+'00226'!C52+'00282'!C52+'00328'!C52+'00368'!C52+'10725'!C52+'00498'!C52+'00551'!C52+'00585'!C52+'00982'!C52+'00986'!C52+'00989'!C52+'01019'!C52+'01083'!C52+'01084'!C52+'01144'!C52+'01154'!C52+'01171'!C52</f>
        <v>0</v>
      </c>
      <c r="D54" s="100">
        <v>50785995.008591048</v>
      </c>
      <c r="E54" s="100">
        <v>48092798.30359</v>
      </c>
      <c r="F54" s="100">
        <f t="shared" si="0"/>
        <v>-2693196.7050010487</v>
      </c>
      <c r="G54" s="197">
        <f t="shared" si="1"/>
        <v>0.94696969696969679</v>
      </c>
    </row>
    <row r="55" spans="1:7" ht="33" customHeight="1" x14ac:dyDescent="0.25">
      <c r="A55" s="77" t="s">
        <v>68</v>
      </c>
      <c r="B55" s="71" t="s">
        <v>127</v>
      </c>
      <c r="C55" s="100">
        <f>'00111'!C53+'00192'!C53+'00200'!C53+'00226'!C53+'00282'!C53+'00328'!C53+'00368'!C53+'10725'!C53+'00498'!C53+'00551'!C53+'00585'!C53+'00982'!C53+'00986'!C53+'00989'!C53+'01019'!C53+'01083'!C53+'01084'!C53+'01144'!C53+'01154'!C53+'01171'!C53</f>
        <v>220122980</v>
      </c>
      <c r="D55" s="100">
        <v>139457160.38639858</v>
      </c>
      <c r="E55" s="100">
        <v>132114131.11028998</v>
      </c>
      <c r="F55" s="100">
        <f t="shared" si="0"/>
        <v>-7343029.2761086076</v>
      </c>
      <c r="G55" s="197">
        <f t="shared" si="1"/>
        <v>0.94734562746177364</v>
      </c>
    </row>
    <row r="56" spans="1:7" ht="33" customHeight="1" x14ac:dyDescent="0.25">
      <c r="A56" s="77" t="s">
        <v>17</v>
      </c>
      <c r="B56" s="71" t="s">
        <v>128</v>
      </c>
      <c r="C56" s="100">
        <f>'00111'!C54+'00192'!C54+'00200'!C54+'00226'!C54+'00282'!C54+'00328'!C54+'00368'!C54+'10725'!C54+'00498'!C54+'00551'!C54+'00585'!C54+'00982'!C54+'00986'!C54+'00989'!C54+'01019'!C54+'01083'!C54+'01084'!C54+'01144'!C54+'01154'!C54+'01171'!C54</f>
        <v>223044862</v>
      </c>
      <c r="D56" s="100">
        <v>173193816.33995917</v>
      </c>
      <c r="E56" s="100">
        <v>168007934.60472995</v>
      </c>
      <c r="F56" s="100">
        <f t="shared" si="0"/>
        <v>-5185881.735229224</v>
      </c>
      <c r="G56" s="197">
        <f t="shared" si="1"/>
        <v>0.97005735051735364</v>
      </c>
    </row>
    <row r="57" spans="1:7" ht="33" customHeight="1" x14ac:dyDescent="0.25">
      <c r="A57" s="77" t="s">
        <v>7</v>
      </c>
      <c r="B57" s="71" t="s">
        <v>129</v>
      </c>
      <c r="C57" s="100">
        <f>'00111'!C55+'00192'!C55+'00200'!C55+'00226'!C55+'00282'!C55+'00328'!C55+'00368'!C55+'10725'!C55+'00498'!C55+'00551'!C55+'00585'!C55+'00982'!C55+'00986'!C55+'00989'!C55+'01019'!C55+'01083'!C55+'01084'!C55+'01144'!C55+'01154'!C55+'01171'!C55</f>
        <v>0</v>
      </c>
      <c r="D57" s="100">
        <v>851072.29384319985</v>
      </c>
      <c r="E57" s="100">
        <v>805939.67219999991</v>
      </c>
      <c r="F57" s="100">
        <f t="shared" si="0"/>
        <v>-45132.621643199935</v>
      </c>
      <c r="G57" s="197">
        <f t="shared" si="1"/>
        <v>0.94696969696969702</v>
      </c>
    </row>
    <row r="58" spans="1:7" s="107" customFormat="1" ht="33" customHeight="1" x14ac:dyDescent="0.2">
      <c r="A58" s="61"/>
      <c r="B58" s="61" t="s">
        <v>69</v>
      </c>
      <c r="C58" s="101">
        <f>SUM(C59:C62)</f>
        <v>137454598</v>
      </c>
      <c r="D58" s="101">
        <v>27953947.402688641</v>
      </c>
      <c r="E58" s="101">
        <v>26471541.125619993</v>
      </c>
      <c r="F58" s="101">
        <f t="shared" si="0"/>
        <v>-1482406.2770686485</v>
      </c>
      <c r="G58" s="196">
        <f t="shared" si="1"/>
        <v>0.94696969784932528</v>
      </c>
    </row>
    <row r="59" spans="1:7" s="110" customFormat="1" ht="33" customHeight="1" x14ac:dyDescent="0.2">
      <c r="A59" s="72" t="s">
        <v>102</v>
      </c>
      <c r="B59" s="73" t="s">
        <v>101</v>
      </c>
      <c r="C59" s="102">
        <f>'00111'!C57+'00192'!C57+'00200'!C57+'00226'!C57+'00282'!C57+'00328'!C57+'00368'!C57+'10725'!C57+'00498'!C57+'00551'!C57+'00585'!C57+'00982'!C57+'00986'!C57+'00989'!C57+'01019'!C57+'01083'!C57+'01084'!C57+'01144'!C57+'01154'!C57+'01171'!C57</f>
        <v>14365982</v>
      </c>
      <c r="D59" s="102">
        <v>10533004.473045122</v>
      </c>
      <c r="E59" s="102">
        <v>9974436.0540199988</v>
      </c>
      <c r="F59" s="102">
        <f t="shared" si="0"/>
        <v>-558568.41902512312</v>
      </c>
      <c r="G59" s="198">
        <f t="shared" si="1"/>
        <v>0.94696969696969668</v>
      </c>
    </row>
    <row r="60" spans="1:7" s="110" customFormat="1" ht="33" customHeight="1" x14ac:dyDescent="0.2">
      <c r="A60" s="72">
        <v>55195</v>
      </c>
      <c r="B60" s="73" t="s">
        <v>70</v>
      </c>
      <c r="C60" s="102">
        <f>'00111'!C58+'00192'!C58+'00200'!C58+'00226'!C58+'00282'!C58+'00328'!C58+'00368'!C58+'10725'!C58+'00498'!C58+'00551'!C58+'00585'!C58+'00982'!C58+'00986'!C58+'00989'!C58+'01019'!C58+'01083'!C58+'01084'!C58+'01144'!C58+'01154'!C58+'01171'!C58</f>
        <v>26492571</v>
      </c>
      <c r="D60" s="102">
        <v>11967463.938186241</v>
      </c>
      <c r="E60" s="102">
        <v>11332825.699039999</v>
      </c>
      <c r="F60" s="102">
        <f t="shared" si="0"/>
        <v>-634638.23914624192</v>
      </c>
      <c r="G60" s="198">
        <f t="shared" si="1"/>
        <v>0.94696969696969679</v>
      </c>
    </row>
    <row r="61" spans="1:7" ht="33" customHeight="1" x14ac:dyDescent="0.25">
      <c r="A61" s="74">
        <v>55300</v>
      </c>
      <c r="B61" s="80" t="s">
        <v>71</v>
      </c>
      <c r="C61" s="100">
        <f>'00111'!C59+'00192'!C59+'00200'!C59+'00226'!C59+'00282'!C59+'00328'!C59+'00368'!C59+'10725'!C59+'00498'!C59+'00551'!C59+'00585'!C59+'00982'!C59+'00986'!C59+'00989'!C59+'01019'!C59+'01083'!C59+'01084'!C59+'01144'!C59+'01154'!C59+'01171'!C59</f>
        <v>96572045</v>
      </c>
      <c r="D61" s="100">
        <v>3912857.0813904004</v>
      </c>
      <c r="E61" s="100">
        <v>3705357.0846500001</v>
      </c>
      <c r="F61" s="100">
        <f t="shared" si="0"/>
        <v>-207499.99674040033</v>
      </c>
      <c r="G61" s="197">
        <f t="shared" si="1"/>
        <v>0.94696969696969691</v>
      </c>
    </row>
    <row r="62" spans="1:7" s="109" customFormat="1" ht="33" customHeight="1" x14ac:dyDescent="0.25">
      <c r="A62" s="162" t="s">
        <v>8</v>
      </c>
      <c r="B62" s="75" t="s">
        <v>72</v>
      </c>
      <c r="C62" s="100">
        <f>'00111'!C60+'00192'!C60+'00200'!C60+'00226'!C60+'00282'!C60+'00328'!C60+'00368'!C60+'10725'!C60+'00498'!C60+'00551'!C60+'00585'!C60+'00982'!C60+'00986'!C60+'00989'!C60+'01019'!C60+'01083'!C60+'01084'!C60+'01144'!C60+'01154'!C60+'01171'!C60</f>
        <v>24000</v>
      </c>
      <c r="D62" s="100">
        <v>1540621.9100668803</v>
      </c>
      <c r="E62" s="100">
        <v>1458922.28791</v>
      </c>
      <c r="F62" s="100">
        <f t="shared" si="0"/>
        <v>-81699.62215688033</v>
      </c>
      <c r="G62" s="197">
        <f t="shared" si="1"/>
        <v>0.9469697129301935</v>
      </c>
    </row>
    <row r="63" spans="1:7" s="107" customFormat="1" ht="33" customHeight="1" x14ac:dyDescent="0.2">
      <c r="A63" s="61">
        <v>56100</v>
      </c>
      <c r="B63" s="61" t="s">
        <v>73</v>
      </c>
      <c r="C63" s="101">
        <f>SUM(C64:C70)</f>
        <v>211879663</v>
      </c>
      <c r="D63" s="101">
        <v>157609856.05888894</v>
      </c>
      <c r="E63" s="101">
        <v>136814111.16222998</v>
      </c>
      <c r="F63" s="101">
        <f t="shared" si="0"/>
        <v>-20795744.896658957</v>
      </c>
      <c r="G63" s="196">
        <f t="shared" si="1"/>
        <v>0.86805555555555558</v>
      </c>
    </row>
    <row r="64" spans="1:7" ht="33" customHeight="1" x14ac:dyDescent="0.25">
      <c r="A64" s="68">
        <v>56102</v>
      </c>
      <c r="B64" s="67" t="s">
        <v>110</v>
      </c>
      <c r="C64" s="100">
        <f>'00111'!C62+'00192'!C62+'00200'!C62+'00226'!C62+'00282'!C62+'00328'!C62+'00368'!C62+'10725'!C62+'00498'!C62+'00551'!C62+'00585'!C62+'00982'!C62+'00986'!C62+'00989'!C62+'01019'!C62+'01083'!C62+'01084'!C62+'01144'!C62+'01154'!C62+'01171'!C62</f>
        <v>129805208</v>
      </c>
      <c r="D64" s="100">
        <v>104765347.08503424</v>
      </c>
      <c r="E64" s="100">
        <v>90942141.566870034</v>
      </c>
      <c r="F64" s="100">
        <f t="shared" si="0"/>
        <v>-13823205.518164203</v>
      </c>
      <c r="G64" s="197">
        <f t="shared" si="1"/>
        <v>0.86805555555555591</v>
      </c>
    </row>
    <row r="65" spans="1:7" ht="33" customHeight="1" x14ac:dyDescent="0.25">
      <c r="A65" s="68" t="s">
        <v>20</v>
      </c>
      <c r="B65" s="67" t="s">
        <v>109</v>
      </c>
      <c r="C65" s="100">
        <f>'00111'!C63+'00192'!C63+'00200'!C63+'00226'!C63+'00282'!C63+'00328'!C63+'00368'!C63+'10725'!C63+'00498'!C63+'00551'!C63+'00585'!C63+'00982'!C63+'00986'!C63+'00989'!C63+'01019'!C63+'01083'!C63+'01084'!C63+'01144'!C63+'01154'!C63+'01171'!C63</f>
        <v>36179619</v>
      </c>
      <c r="D65" s="100">
        <v>18014006.105280001</v>
      </c>
      <c r="E65" s="100">
        <v>15637158.077499999</v>
      </c>
      <c r="F65" s="100">
        <f t="shared" si="0"/>
        <v>-2376848.027780002</v>
      </c>
      <c r="G65" s="197">
        <f t="shared" si="1"/>
        <v>0.86805555555555547</v>
      </c>
    </row>
    <row r="66" spans="1:7" ht="33" customHeight="1" x14ac:dyDescent="0.25">
      <c r="A66" s="68" t="s">
        <v>150</v>
      </c>
      <c r="B66" s="67" t="s">
        <v>153</v>
      </c>
      <c r="C66" s="100">
        <f>'00111'!C64+'00192'!C64+'00200'!C64+'00226'!C64+'00282'!C64+'00328'!C64+'00368'!C64+'10725'!C64+'00498'!C64+'00551'!C64+'00585'!C64+'00982'!C64+'00986'!C64+'00989'!C64+'01019'!C64+'01083'!C64+'01084'!C64+'01144'!C64+'01154'!C64+'01171'!C64</f>
        <v>0</v>
      </c>
      <c r="D66" s="100">
        <v>1476450.8837107199</v>
      </c>
      <c r="E66" s="100">
        <v>1281641.3921099999</v>
      </c>
      <c r="F66" s="100">
        <f t="shared" si="0"/>
        <v>-194809.49160071998</v>
      </c>
      <c r="G66" s="197">
        <f t="shared" si="1"/>
        <v>0.86805555555555558</v>
      </c>
    </row>
    <row r="67" spans="1:7" ht="33" customHeight="1" x14ac:dyDescent="0.25">
      <c r="A67" s="68" t="s">
        <v>10</v>
      </c>
      <c r="B67" s="67" t="s">
        <v>74</v>
      </c>
      <c r="C67" s="100">
        <f>'00111'!C65+'00192'!C65+'00200'!C65+'00226'!C65+'00282'!C65+'00328'!C65+'00368'!C65+'10725'!C65+'00498'!C65+'00551'!C65+'00585'!C65+'00982'!C65+'00986'!C65+'00989'!C65+'01019'!C65+'01083'!C65+'01084'!C65+'01144'!C65+'01154'!C65+'01171'!C65</f>
        <v>188607</v>
      </c>
      <c r="D67" s="100">
        <v>3001641.0041087996</v>
      </c>
      <c r="E67" s="100">
        <v>2605591.1494</v>
      </c>
      <c r="F67" s="100">
        <f t="shared" si="0"/>
        <v>-396049.85470879963</v>
      </c>
      <c r="G67" s="197">
        <f t="shared" si="1"/>
        <v>0.86805555555555569</v>
      </c>
    </row>
    <row r="68" spans="1:7" ht="33" customHeight="1" x14ac:dyDescent="0.25">
      <c r="A68" s="68">
        <v>56118</v>
      </c>
      <c r="B68" s="67" t="s">
        <v>75</v>
      </c>
      <c r="C68" s="100">
        <f>'00111'!C66+'00192'!C66+'00200'!C66+'00226'!C66+'00282'!C66+'00328'!C66+'00368'!C66+'10725'!C66+'00498'!C66+'00551'!C66+'00585'!C66+'00982'!C66+'00986'!C66+'00989'!C66+'01019'!C66+'01083'!C66+'01084'!C66+'01144'!C66+'01154'!C66+'01171'!C66</f>
        <v>17639547</v>
      </c>
      <c r="D68" s="100">
        <v>12209647.2069312</v>
      </c>
      <c r="E68" s="100">
        <v>10598652.089349998</v>
      </c>
      <c r="F68" s="100">
        <f t="shared" si="0"/>
        <v>-1610995.1175812017</v>
      </c>
      <c r="G68" s="197">
        <f t="shared" si="1"/>
        <v>0.86805555555555536</v>
      </c>
    </row>
    <row r="69" spans="1:7" ht="33" customHeight="1" x14ac:dyDescent="0.25">
      <c r="A69" s="68" t="s">
        <v>21</v>
      </c>
      <c r="B69" s="67" t="s">
        <v>76</v>
      </c>
      <c r="C69" s="100">
        <f>'00111'!C67+'00192'!C67+'00200'!C67+'00226'!C67+'00282'!C67+'00328'!C67+'00368'!C67+'10725'!C67+'00498'!C67+'00551'!C67+'00585'!C67+'00982'!C67+'00986'!C67+'00989'!C67+'01019'!C67+'01083'!C67+'01084'!C67+'01144'!C67+'01154'!C67+'01171'!C67</f>
        <v>4819658</v>
      </c>
      <c r="D69" s="100">
        <v>1447925.6517926401</v>
      </c>
      <c r="E69" s="100">
        <v>1256879.9060700003</v>
      </c>
      <c r="F69" s="100">
        <f t="shared" si="0"/>
        <v>-191045.74572263984</v>
      </c>
      <c r="G69" s="197">
        <f t="shared" si="1"/>
        <v>0.86805555555555569</v>
      </c>
    </row>
    <row r="70" spans="1:7" s="109" customFormat="1" ht="33" customHeight="1" x14ac:dyDescent="0.25">
      <c r="A70" s="68" t="s">
        <v>18</v>
      </c>
      <c r="B70" s="67" t="s">
        <v>77</v>
      </c>
      <c r="C70" s="100">
        <f>'00111'!C68+'00192'!C68+'00200'!C68+'00226'!C68+'00282'!C68+'00328'!C68+'00368'!C68+'10725'!C68+'00498'!C68+'00551'!C68+'00585'!C68+'00982'!C68+'00986'!C68+'00989'!C68+'01019'!C68+'01083'!C68+'01084'!C68+'01144'!C68+'01154'!C68+'01171'!C68</f>
        <v>23247024</v>
      </c>
      <c r="D70" s="100">
        <v>16694838.122031357</v>
      </c>
      <c r="E70" s="100">
        <v>14492046.980929999</v>
      </c>
      <c r="F70" s="100">
        <f t="shared" si="0"/>
        <v>-2202791.1411013585</v>
      </c>
      <c r="G70" s="197">
        <f t="shared" si="1"/>
        <v>0.86805555555555558</v>
      </c>
    </row>
    <row r="71" spans="1:7" s="107" customFormat="1" ht="33" customHeight="1" x14ac:dyDescent="0.2">
      <c r="A71" s="61">
        <v>56200</v>
      </c>
      <c r="B71" s="61" t="s">
        <v>78</v>
      </c>
      <c r="C71" s="101">
        <f>SUM(C72:C76)</f>
        <v>65585000</v>
      </c>
      <c r="D71" s="101">
        <v>35851034.306968316</v>
      </c>
      <c r="E71" s="101">
        <v>33949843.093719997</v>
      </c>
      <c r="F71" s="101">
        <f t="shared" si="0"/>
        <v>-1901191.2132483199</v>
      </c>
      <c r="G71" s="196">
        <f t="shared" si="1"/>
        <v>0.94696969696969702</v>
      </c>
    </row>
    <row r="72" spans="1:7" s="110" customFormat="1" ht="32.25" customHeight="1" x14ac:dyDescent="0.2">
      <c r="A72" s="72">
        <v>56202</v>
      </c>
      <c r="B72" s="73" t="s">
        <v>79</v>
      </c>
      <c r="C72" s="102">
        <f>'00111'!C70+'00192'!C70+'00200'!C70+'00226'!C70+'00282'!C70+'00328'!C70+'00368'!C70+'10725'!C70+'00498'!C70+'00551'!C70+'00585'!C70+'00982'!C70+'00986'!C70+'00989'!C70+'01019'!C70+'01083'!C70+'01084'!C70+'01144'!C70+'01154'!C70+'01171'!C70</f>
        <v>9551000</v>
      </c>
      <c r="D72" s="102">
        <v>6241711.7321644807</v>
      </c>
      <c r="E72" s="102">
        <v>5910711.8675799994</v>
      </c>
      <c r="F72" s="102">
        <f t="shared" si="0"/>
        <v>-330999.86458448134</v>
      </c>
      <c r="G72" s="198">
        <f t="shared" si="1"/>
        <v>0.94696969696969679</v>
      </c>
    </row>
    <row r="73" spans="1:7" s="109" customFormat="1" ht="32.25" customHeight="1" x14ac:dyDescent="0.25">
      <c r="A73" s="81">
        <v>56206</v>
      </c>
      <c r="B73" s="82" t="s">
        <v>80</v>
      </c>
      <c r="C73" s="100">
        <f>'00111'!C71+'00192'!C71+'00200'!C71+'00226'!C71+'00282'!C71+'00328'!C71+'00368'!C71+'10725'!C71+'00498'!C71+'00551'!C71+'00585'!C71+'00982'!C71+'00986'!C71+'00989'!C71+'01019'!C71+'01083'!C71+'01084'!C71+'01144'!C71+'01154'!C71+'01171'!C71</f>
        <v>329000</v>
      </c>
      <c r="D73" s="100">
        <v>221272.94175360003</v>
      </c>
      <c r="E73" s="100">
        <v>209538.77060000002</v>
      </c>
      <c r="F73" s="100">
        <f t="shared" si="0"/>
        <v>-11734.171153600008</v>
      </c>
      <c r="G73" s="197">
        <f t="shared" si="1"/>
        <v>0.94696969696969691</v>
      </c>
    </row>
    <row r="74" spans="1:7" s="111" customFormat="1" ht="32.25" customHeight="1" x14ac:dyDescent="0.2">
      <c r="A74" s="79">
        <v>56210</v>
      </c>
      <c r="B74" s="82" t="s">
        <v>81</v>
      </c>
      <c r="C74" s="100">
        <f>'00111'!C72+'00192'!C72+'00200'!C72+'00226'!C72+'00282'!C72+'00328'!C72+'00368'!C72+'10725'!C72+'00498'!C72+'00551'!C72+'00585'!C72+'00982'!C72+'00986'!C72+'00989'!C72+'01019'!C72+'01083'!C72+'01084'!C72+'01144'!C72+'01154'!C72+'01171'!C72</f>
        <v>2449000</v>
      </c>
      <c r="D74" s="100">
        <v>1498804.8034080002</v>
      </c>
      <c r="E74" s="100">
        <v>1419322.7305000001</v>
      </c>
      <c r="F74" s="100">
        <f t="shared" si="0"/>
        <v>-79482.072908000089</v>
      </c>
      <c r="G74" s="197">
        <f t="shared" si="1"/>
        <v>0.94696969696969691</v>
      </c>
    </row>
    <row r="75" spans="1:7" s="110" customFormat="1" ht="32.25" customHeight="1" x14ac:dyDescent="0.2">
      <c r="A75" s="72">
        <v>56214</v>
      </c>
      <c r="B75" s="73" t="s">
        <v>82</v>
      </c>
      <c r="C75" s="102">
        <f>'00111'!C73+'00192'!C73+'00200'!C73+'00226'!C73+'00282'!C73+'00328'!C73+'00368'!C73+'10725'!C73+'00498'!C73+'00551'!C73+'00585'!C73+'00982'!C73+'00986'!C73+'00989'!C73+'01019'!C73+'01083'!C73+'01084'!C73+'01144'!C73+'01154'!C73+'01171'!C73</f>
        <v>9545000</v>
      </c>
      <c r="D75" s="102">
        <v>5593359.9150211196</v>
      </c>
      <c r="E75" s="102">
        <v>5296742.3437700011</v>
      </c>
      <c r="F75" s="102">
        <f t="shared" si="0"/>
        <v>-296617.57125111856</v>
      </c>
      <c r="G75" s="198">
        <f t="shared" si="1"/>
        <v>0.94696969696969724</v>
      </c>
    </row>
    <row r="76" spans="1:7" s="110" customFormat="1" ht="32.25" customHeight="1" x14ac:dyDescent="0.2">
      <c r="A76" s="72">
        <v>56218</v>
      </c>
      <c r="B76" s="73" t="s">
        <v>83</v>
      </c>
      <c r="C76" s="102">
        <f>'00111'!C74+'00192'!C74+'00200'!C74+'00226'!C74+'00282'!C74+'00328'!C74+'00368'!C74+'10725'!C74+'00498'!C74+'00551'!C74+'00585'!C74+'00982'!C74+'00986'!C74+'00989'!C74+'01019'!C74+'01083'!C74+'01084'!C74+'01144'!C74+'01154'!C74+'01171'!C74</f>
        <v>43711000</v>
      </c>
      <c r="D76" s="102">
        <v>22295884.914621126</v>
      </c>
      <c r="E76" s="102">
        <v>21113527.381269999</v>
      </c>
      <c r="F76" s="102">
        <f t="shared" si="0"/>
        <v>-1182357.5333511271</v>
      </c>
      <c r="G76" s="198">
        <f t="shared" si="1"/>
        <v>0.94696969696969668</v>
      </c>
    </row>
    <row r="77" spans="1:7" s="107" customFormat="1" ht="32.25" customHeight="1" x14ac:dyDescent="0.2">
      <c r="A77" s="61">
        <v>56300</v>
      </c>
      <c r="B77" s="61" t="s">
        <v>84</v>
      </c>
      <c r="C77" s="101">
        <f>SUM(C78:C80)</f>
        <v>5571610</v>
      </c>
      <c r="D77" s="101">
        <v>4843140.5143123204</v>
      </c>
      <c r="E77" s="101">
        <v>4586307.3052200004</v>
      </c>
      <c r="F77" s="101">
        <f t="shared" si="0"/>
        <v>-256833.20909231994</v>
      </c>
      <c r="G77" s="196">
        <f t="shared" si="1"/>
        <v>0.94696969696969702</v>
      </c>
    </row>
    <row r="78" spans="1:7" s="109" customFormat="1" ht="32.25" customHeight="1" x14ac:dyDescent="0.25">
      <c r="A78" s="68" t="s">
        <v>16</v>
      </c>
      <c r="B78" s="67" t="s">
        <v>85</v>
      </c>
      <c r="C78" s="100">
        <f>'00111'!C76+'00192'!C76+'00200'!C76+'00226'!C76+'00282'!C76+'00328'!C76+'00368'!C76+'10725'!C76+'00498'!C76+'00551'!C76+'00585'!C76+'00982'!C76+'00986'!C76+'00989'!C76+'01019'!C76+'01083'!C76+'01084'!C76+'01144'!C76+'01154'!C76+'01171'!C76</f>
        <v>3779400</v>
      </c>
      <c r="D78" s="100">
        <v>3666465.8599430406</v>
      </c>
      <c r="E78" s="100">
        <v>3472032.06434</v>
      </c>
      <c r="F78" s="100">
        <f t="shared" si="0"/>
        <v>-194433.79560304061</v>
      </c>
      <c r="G78" s="197">
        <f t="shared" si="1"/>
        <v>0.94696969696969679</v>
      </c>
    </row>
    <row r="79" spans="1:7" s="109" customFormat="1" ht="32.25" customHeight="1" x14ac:dyDescent="0.25">
      <c r="A79" s="68" t="s">
        <v>149</v>
      </c>
      <c r="B79" s="67" t="s">
        <v>152</v>
      </c>
      <c r="C79" s="100">
        <f>'00111'!C77+'00192'!C77+'00200'!C77+'00226'!C77+'00282'!C77+'00328'!C77+'00368'!C77+'10725'!C77+'00498'!C77+'00551'!C77+'00585'!C77+'00982'!C77+'00986'!C77+'00989'!C77+'01019'!C77+'01083'!C77+'01084'!C77+'01144'!C77+'01154'!C77+'01171'!C77</f>
        <v>118210</v>
      </c>
      <c r="D79" s="100">
        <v>110234.67911808001</v>
      </c>
      <c r="E79" s="100">
        <v>104388.90068000001</v>
      </c>
      <c r="F79" s="100">
        <f t="shared" si="0"/>
        <v>-5845.7784380800003</v>
      </c>
      <c r="G79" s="197">
        <f t="shared" si="1"/>
        <v>0.94696969696969702</v>
      </c>
    </row>
    <row r="80" spans="1:7" s="109" customFormat="1" ht="32.25" customHeight="1" x14ac:dyDescent="0.25">
      <c r="A80" s="68">
        <v>56314</v>
      </c>
      <c r="B80" s="67" t="s">
        <v>86</v>
      </c>
      <c r="C80" s="100">
        <f>'00111'!C78+'00192'!C78+'00200'!C78+'00226'!C78+'00282'!C78+'00328'!C78+'00368'!C78+'10725'!C78+'00498'!C78+'00551'!C78+'00585'!C78+'00982'!C78+'00986'!C78+'00989'!C78+'01019'!C78+'01083'!C78+'01084'!C78+'01144'!C78+'01154'!C78+'01171'!C78</f>
        <v>1674000</v>
      </c>
      <c r="D80" s="100">
        <v>1066439.9752512004</v>
      </c>
      <c r="E80" s="100">
        <v>1009886.3402000001</v>
      </c>
      <c r="F80" s="100">
        <f t="shared" si="0"/>
        <v>-56553.635051200283</v>
      </c>
      <c r="G80" s="197">
        <f t="shared" si="1"/>
        <v>0.94696969696969668</v>
      </c>
    </row>
    <row r="81" spans="1:7" s="107" customFormat="1" ht="32.25" customHeight="1" x14ac:dyDescent="0.2">
      <c r="A81" s="61">
        <v>56400</v>
      </c>
      <c r="B81" s="61" t="s">
        <v>87</v>
      </c>
      <c r="C81" s="101">
        <f>SUM(C82:C85)</f>
        <v>13061000</v>
      </c>
      <c r="D81" s="101">
        <v>10452428.683213441</v>
      </c>
      <c r="E81" s="101">
        <v>9467779.6043600012</v>
      </c>
      <c r="F81" s="101">
        <f t="shared" ref="F81:F99" si="2">E81-D81</f>
        <v>-984649.07885343954</v>
      </c>
      <c r="G81" s="196">
        <f t="shared" ref="G81:G101" si="3">E81/D81</f>
        <v>0.90579710144927539</v>
      </c>
    </row>
    <row r="82" spans="1:7" ht="32.25" customHeight="1" x14ac:dyDescent="0.25">
      <c r="A82" s="79">
        <v>56402</v>
      </c>
      <c r="B82" s="82" t="s">
        <v>88</v>
      </c>
      <c r="C82" s="100">
        <f>'00111'!C80+'00192'!C80+'00200'!C80+'00226'!C80+'00282'!C80+'00328'!C80+'00368'!C80+'10725'!C80+'00498'!C80+'00551'!C80+'00585'!C80+'00982'!C80+'00986'!C80+'00989'!C80+'01019'!C80+'01083'!C80+'01084'!C80+'01144'!C80+'01154'!C80+'01171'!C80</f>
        <v>1950000</v>
      </c>
      <c r="D82" s="100">
        <v>2257284.6934468797</v>
      </c>
      <c r="E82" s="100">
        <v>2044641.9324700001</v>
      </c>
      <c r="F82" s="100">
        <f t="shared" si="2"/>
        <v>-212642.76097687962</v>
      </c>
      <c r="G82" s="197">
        <f t="shared" si="3"/>
        <v>0.9057971014492755</v>
      </c>
    </row>
    <row r="83" spans="1:7" s="112" customFormat="1" ht="32.25" customHeight="1" x14ac:dyDescent="0.2">
      <c r="A83" s="104">
        <v>56406</v>
      </c>
      <c r="B83" s="83" t="s">
        <v>111</v>
      </c>
      <c r="C83" s="102">
        <f>'00111'!C81+'00192'!C81+'00200'!C81+'00226'!C81+'00282'!C81+'00328'!C81+'00368'!C81+'10725'!C81+'00498'!C81+'00551'!C81+'00585'!C81+'00982'!C81+'00986'!C81+'00989'!C81+'01019'!C81+'01083'!C81+'01084'!C81+'01144'!C81+'01154'!C81+'01171'!C81</f>
        <v>7481000</v>
      </c>
      <c r="D83" s="102">
        <v>5155843.1268744003</v>
      </c>
      <c r="E83" s="102">
        <v>4670147.7598499991</v>
      </c>
      <c r="F83" s="102">
        <f t="shared" si="2"/>
        <v>-485695.3670244012</v>
      </c>
      <c r="G83" s="198">
        <f t="shared" si="3"/>
        <v>0.90579710144927517</v>
      </c>
    </row>
    <row r="84" spans="1:7" s="112" customFormat="1" ht="32.25" customHeight="1" x14ac:dyDescent="0.2">
      <c r="A84" s="104" t="s">
        <v>100</v>
      </c>
      <c r="B84" s="83" t="s">
        <v>114</v>
      </c>
      <c r="C84" s="102">
        <f>'00111'!C82+'00192'!C82+'00200'!C82+'00226'!C82+'00282'!C82+'00328'!C82+'00368'!C82+'10725'!C82+'00498'!C82+'00551'!C82+'00585'!C82+'00982'!C82+'00986'!C82+'00989'!C82+'01019'!C82+'01083'!C82+'01084'!C82+'01144'!C82+'01154'!C82+'01171'!C82</f>
        <v>3183000</v>
      </c>
      <c r="D84" s="102">
        <v>2589383.3688662411</v>
      </c>
      <c r="E84" s="102">
        <v>2345455.9500600002</v>
      </c>
      <c r="F84" s="102">
        <f t="shared" si="2"/>
        <v>-243927.41880624089</v>
      </c>
      <c r="G84" s="198">
        <f t="shared" si="3"/>
        <v>0.90579710144927505</v>
      </c>
    </row>
    <row r="85" spans="1:7" s="112" customFormat="1" ht="32.25" customHeight="1" x14ac:dyDescent="0.2">
      <c r="A85" s="104">
        <v>56418</v>
      </c>
      <c r="B85" s="83" t="s">
        <v>113</v>
      </c>
      <c r="C85" s="102">
        <f>'00111'!C83+'00192'!C83+'00200'!C83+'00226'!C83+'00282'!C83+'00328'!C83+'00368'!C83+'10725'!C83+'00498'!C83+'00551'!C83+'00585'!C83+'00982'!C83+'00986'!C83+'00989'!C83+'01019'!C83+'01083'!C83+'01084'!C83+'01144'!C83+'01154'!C83+'01171'!C83</f>
        <v>447000</v>
      </c>
      <c r="D85" s="102">
        <v>449917.49402591994</v>
      </c>
      <c r="E85" s="102">
        <v>407533.96198000002</v>
      </c>
      <c r="F85" s="102">
        <f t="shared" si="2"/>
        <v>-42383.532045919914</v>
      </c>
      <c r="G85" s="198">
        <f t="shared" si="3"/>
        <v>0.9057971014492755</v>
      </c>
    </row>
    <row r="86" spans="1:7" s="107" customFormat="1" ht="32.25" customHeight="1" x14ac:dyDescent="0.2">
      <c r="A86" s="61">
        <v>56500</v>
      </c>
      <c r="B86" s="61" t="s">
        <v>89</v>
      </c>
      <c r="C86" s="101">
        <f>SUM(C87:C89)</f>
        <v>15683338</v>
      </c>
      <c r="D86" s="101">
        <v>16179010.30287936</v>
      </c>
      <c r="E86" s="101">
        <v>15436810.229520001</v>
      </c>
      <c r="F86" s="101">
        <f t="shared" si="2"/>
        <v>-742200.07335935906</v>
      </c>
      <c r="G86" s="196">
        <f t="shared" si="3"/>
        <v>0.95412574320276744</v>
      </c>
    </row>
    <row r="87" spans="1:7" s="109" customFormat="1" ht="32.25" customHeight="1" x14ac:dyDescent="0.25">
      <c r="A87" s="77" t="s">
        <v>116</v>
      </c>
      <c r="B87" s="71" t="s">
        <v>117</v>
      </c>
      <c r="C87" s="100">
        <f>'00111'!C85+'00192'!C85+'00200'!C85+'00226'!C85+'00282'!C85+'00328'!C85+'00368'!C85+'10725'!C85+'00498'!C85+'00551'!C85+'00585'!C85+'00982'!C85+'00986'!C85+'00989'!C85+'01019'!C85+'01083'!C85+'01084'!C85+'01144'!C85+'01154'!C85+'01171'!C85</f>
        <v>1381338</v>
      </c>
      <c r="D87" s="100">
        <v>1314233.8968316803</v>
      </c>
      <c r="E87" s="100">
        <v>1244539.67503</v>
      </c>
      <c r="F87" s="100">
        <f t="shared" si="2"/>
        <v>-69694.22180168028</v>
      </c>
      <c r="G87" s="197">
        <f t="shared" si="3"/>
        <v>0.94696969696969679</v>
      </c>
    </row>
    <row r="88" spans="1:7" s="109" customFormat="1" ht="32.25" customHeight="1" x14ac:dyDescent="0.25">
      <c r="A88" s="77">
        <v>56506</v>
      </c>
      <c r="B88" s="71" t="s">
        <v>103</v>
      </c>
      <c r="C88" s="100">
        <f>'00111'!C86+'00192'!C86+'00200'!C86+'00226'!C86+'00282'!C86+'00328'!C86+'00368'!C86+'10725'!C86+'00498'!C86+'00551'!C86+'00585'!C86+'00982'!C86+'00986'!C86+'00989'!C86+'01019'!C86+'01083'!C86+'01084'!C86+'01144'!C86+'01154'!C86+'01171'!C86</f>
        <v>12777000</v>
      </c>
      <c r="D88" s="100">
        <v>6864776.12835168</v>
      </c>
      <c r="E88" s="100">
        <v>6500734.9700299995</v>
      </c>
      <c r="F88" s="100">
        <f t="shared" si="2"/>
        <v>-364041.1583216805</v>
      </c>
      <c r="G88" s="197">
        <f t="shared" si="3"/>
        <v>0.94696969696969691</v>
      </c>
    </row>
    <row r="89" spans="1:7" ht="32.25" customHeight="1" x14ac:dyDescent="0.25">
      <c r="A89" s="68" t="s">
        <v>118</v>
      </c>
      <c r="B89" s="71" t="s">
        <v>119</v>
      </c>
      <c r="C89" s="100">
        <f>'00111'!C87+'00192'!C87+'00200'!C87+'00226'!C87+'00282'!C87+'00328'!C87+'00368'!C87+'10725'!C87+'00498'!C87+'00551'!C87+'00585'!C87+'00982'!C87+'00986'!C87+'00989'!C87+'01019'!C87+'01083'!C87+'01084'!C87+'01144'!C87+'01154'!C87+'01171'!C87</f>
        <v>1525000</v>
      </c>
      <c r="D89" s="100">
        <v>8000000.2776960004</v>
      </c>
      <c r="E89" s="100">
        <v>7691535.5844599996</v>
      </c>
      <c r="F89" s="100">
        <f t="shared" si="2"/>
        <v>-308464.69323600084</v>
      </c>
      <c r="G89" s="197">
        <f t="shared" si="3"/>
        <v>0.96144191468392814</v>
      </c>
    </row>
    <row r="90" spans="1:7" s="107" customFormat="1" ht="32.25" customHeight="1" x14ac:dyDescent="0.2">
      <c r="A90" s="61">
        <v>56600</v>
      </c>
      <c r="B90" s="61" t="s">
        <v>90</v>
      </c>
      <c r="C90" s="101">
        <f>'00111'!C88+'00192'!C88+'00200'!C88+'00226'!C88+'00282'!C88+'00328'!C88+'00368'!C88+'10725'!C88+'00498'!C88+'00551'!C88+'00585'!C88+'00982'!C88+'00986'!C88+'00989'!C88+'01019'!C88+'01083'!C88+'01084'!C88+'01144'!C88+'01154'!C88+'01171'!C88</f>
        <v>50939374</v>
      </c>
      <c r="D90" s="101">
        <v>27732894.218367357</v>
      </c>
      <c r="E90" s="101">
        <v>26262210.43406</v>
      </c>
      <c r="F90" s="101">
        <f t="shared" si="2"/>
        <v>-1470683.7843073569</v>
      </c>
      <c r="G90" s="196">
        <f t="shared" si="3"/>
        <v>0.94696969696969713</v>
      </c>
    </row>
    <row r="91" spans="1:7" s="107" customFormat="1" ht="32.25" customHeight="1" x14ac:dyDescent="0.2">
      <c r="A91" s="61">
        <v>56700</v>
      </c>
      <c r="B91" s="61" t="s">
        <v>91</v>
      </c>
      <c r="C91" s="101">
        <f>SUM(C92:C95)</f>
        <v>15136881</v>
      </c>
      <c r="D91" s="101">
        <v>7118181.3141331226</v>
      </c>
      <c r="E91" s="101">
        <v>6740702.0020200005</v>
      </c>
      <c r="F91" s="101">
        <f t="shared" si="2"/>
        <v>-377479.31211312208</v>
      </c>
      <c r="G91" s="196">
        <f t="shared" si="3"/>
        <v>0.94696969696969668</v>
      </c>
    </row>
    <row r="92" spans="1:7" ht="32.25" customHeight="1" x14ac:dyDescent="0.25">
      <c r="A92" s="68" t="s">
        <v>28</v>
      </c>
      <c r="B92" s="80" t="s">
        <v>115</v>
      </c>
      <c r="C92" s="100">
        <f>'00111'!C90+'00192'!C90+'00200'!C90+'00226'!C90+'00282'!C90+'00328'!C90+'00368'!C90+'10725'!C90+'00498'!C90+'00551'!C90+'00585'!C90+'00982'!C90+'00986'!C90+'00989'!C90+'01019'!C90+'01083'!C90+'01084'!C90+'01144'!C90+'01154'!C90+'01171'!C90</f>
        <v>8313000</v>
      </c>
      <c r="D92" s="100">
        <v>2269447.0539840003</v>
      </c>
      <c r="E92" s="100">
        <v>2149097.5889999997</v>
      </c>
      <c r="F92" s="100">
        <f t="shared" si="2"/>
        <v>-120349.46498400066</v>
      </c>
      <c r="G92" s="197">
        <f t="shared" si="3"/>
        <v>0.94696969696969668</v>
      </c>
    </row>
    <row r="93" spans="1:7" ht="32.25" customHeight="1" x14ac:dyDescent="0.25">
      <c r="A93" s="76">
        <v>56710</v>
      </c>
      <c r="B93" s="80" t="s">
        <v>92</v>
      </c>
      <c r="C93" s="100">
        <f>'00111'!C91+'00192'!C91+'00200'!C91+'00226'!C91+'00282'!C91+'00328'!C91+'00368'!C91+'10725'!C91+'00498'!C91+'00551'!C91+'00585'!C91+'00982'!C91+'00986'!C91+'00989'!C91+'01019'!C91+'01083'!C91+'01084'!C91+'01144'!C91+'01154'!C91+'01171'!C91</f>
        <v>854000</v>
      </c>
      <c r="D93" s="100">
        <v>1233535.9984780801</v>
      </c>
      <c r="E93" s="100">
        <v>1168121.21068</v>
      </c>
      <c r="F93" s="100">
        <f t="shared" si="2"/>
        <v>-65414.787798080128</v>
      </c>
      <c r="G93" s="197">
        <f t="shared" si="3"/>
        <v>0.94696969696969691</v>
      </c>
    </row>
    <row r="94" spans="1:7" s="110" customFormat="1" ht="32.25" customHeight="1" x14ac:dyDescent="0.2">
      <c r="A94" s="72">
        <v>56714</v>
      </c>
      <c r="B94" s="73" t="s">
        <v>107</v>
      </c>
      <c r="C94" s="102">
        <f>'00111'!C92+'00192'!C92+'00200'!C92+'00226'!C92+'00282'!C92+'00328'!C92+'00368'!C92+'10725'!C92+'00498'!C92+'00551'!C92+'00585'!C92+'00982'!C92+'00986'!C92+'00989'!C92+'01019'!C92+'01083'!C92+'01084'!C92+'01144'!C92+'01154'!C92+'01171'!C92</f>
        <v>5371966</v>
      </c>
      <c r="D94" s="102">
        <v>3273445.3300243197</v>
      </c>
      <c r="E94" s="102">
        <v>3099853.5322199999</v>
      </c>
      <c r="F94" s="102">
        <f t="shared" si="2"/>
        <v>-173591.79780431977</v>
      </c>
      <c r="G94" s="198">
        <f t="shared" si="3"/>
        <v>0.94696969696969702</v>
      </c>
    </row>
    <row r="95" spans="1:7" ht="32.25" customHeight="1" x14ac:dyDescent="0.25">
      <c r="A95" s="77" t="s">
        <v>5</v>
      </c>
      <c r="B95" s="75" t="s">
        <v>108</v>
      </c>
      <c r="C95" s="100">
        <f>'00111'!C93+'00192'!C93+'00200'!C93+'00226'!C93+'00282'!C93+'00328'!C93+'00368'!C93+'10725'!C93+'00498'!C93+'00551'!C93+'00585'!C93+'00982'!C93+'00986'!C93+'00989'!C93+'01019'!C93+'01083'!C93+'01084'!C93+'01144'!C93+'01154'!C93+'01171'!C93</f>
        <v>597915</v>
      </c>
      <c r="D95" s="100">
        <v>341752.93164672004</v>
      </c>
      <c r="E95" s="100">
        <v>323629.67011999997</v>
      </c>
      <c r="F95" s="100">
        <f t="shared" si="2"/>
        <v>-18123.261526720074</v>
      </c>
      <c r="G95" s="197">
        <f t="shared" si="3"/>
        <v>0.94696969696969679</v>
      </c>
    </row>
    <row r="96" spans="1:7" s="107" customFormat="1" ht="32.25" customHeight="1" x14ac:dyDescent="0.2">
      <c r="A96" s="61">
        <v>56800</v>
      </c>
      <c r="B96" s="61" t="s">
        <v>99</v>
      </c>
      <c r="C96" s="101">
        <f>SUM(C97:C98)</f>
        <v>195104705</v>
      </c>
      <c r="D96" s="101">
        <v>82941610.343840659</v>
      </c>
      <c r="E96" s="101">
        <v>92215687.886120006</v>
      </c>
      <c r="F96" s="101">
        <f t="shared" si="2"/>
        <v>9274077.5422793478</v>
      </c>
      <c r="G96" s="196">
        <f t="shared" si="3"/>
        <v>1.1118145343915191</v>
      </c>
    </row>
    <row r="97" spans="1:7" s="109" customFormat="1" ht="32.25" customHeight="1" x14ac:dyDescent="0.25">
      <c r="A97" s="77">
        <v>56802</v>
      </c>
      <c r="B97" s="71" t="s">
        <v>93</v>
      </c>
      <c r="C97" s="100">
        <f>'00111'!C95+'00192'!C95+'00200'!C95+'00226'!C95+'00282'!C95+'00328'!C95+'00368'!C95+'10725'!C95+'00498'!C95+'00551'!C95+'00585'!C95+'00982'!C95+'00986'!C95+'00989'!C95+'01019'!C95+'01083'!C95+'01084'!C95+'01144'!C95+'01154'!C95+'01171'!C95</f>
        <v>194505863</v>
      </c>
      <c r="D97" s="100">
        <v>76488500.048152328</v>
      </c>
      <c r="E97" s="100">
        <v>86105164.530399993</v>
      </c>
      <c r="F97" s="100">
        <f t="shared" si="2"/>
        <v>9616664.4822476655</v>
      </c>
      <c r="G97" s="197">
        <f t="shared" si="3"/>
        <v>1.1257269324956514</v>
      </c>
    </row>
    <row r="98" spans="1:7" s="109" customFormat="1" ht="32.25" customHeight="1" x14ac:dyDescent="0.25">
      <c r="A98" s="68" t="s">
        <v>96</v>
      </c>
      <c r="B98" s="67" t="s">
        <v>94</v>
      </c>
      <c r="C98" s="100">
        <f>'00111'!C96+'00192'!C96+'00200'!C96+'00226'!C96+'00282'!C96+'00328'!C96+'00368'!C96+'10725'!C96+'00498'!C96+'00551'!C96+'00585'!C96+'00982'!C96+'00986'!C96+'00989'!C96+'01019'!C96+'01083'!C96+'01084'!C96+'01144'!C96+'01154'!C96+'01171'!C96</f>
        <v>598842</v>
      </c>
      <c r="D98" s="100">
        <v>6453110.2956883227</v>
      </c>
      <c r="E98" s="100">
        <v>6110523.3557200022</v>
      </c>
      <c r="F98" s="100">
        <f t="shared" si="2"/>
        <v>-342586.93996832054</v>
      </c>
      <c r="G98" s="197">
        <f t="shared" si="3"/>
        <v>0.94691134596022297</v>
      </c>
    </row>
    <row r="99" spans="1:7" s="107" customFormat="1" ht="32.25" customHeight="1" x14ac:dyDescent="0.2">
      <c r="A99" s="61">
        <v>56900</v>
      </c>
      <c r="B99" s="61" t="s">
        <v>98</v>
      </c>
      <c r="C99" s="101">
        <f>'00111'!C97+'00192'!C97+'00200'!C97+'00226'!C97+'00282'!C97+'00328'!C97+'00368'!C97+'10725'!C97+'00498'!C97+'00551'!C97+'00585'!C97+'00982'!C97+'00986'!C97+'00989'!C97+'01019'!C97+'01083'!C97+'01084'!C97+'01144'!C97+'01154'!C97+'01171'!C97</f>
        <v>37676149</v>
      </c>
      <c r="D99" s="101">
        <v>22563436.171869118</v>
      </c>
      <c r="E99" s="101">
        <v>21504552.912800003</v>
      </c>
      <c r="F99" s="101">
        <f t="shared" si="2"/>
        <v>-1058883.2590691149</v>
      </c>
      <c r="G99" s="196">
        <f t="shared" si="3"/>
        <v>0.95307083322755271</v>
      </c>
    </row>
    <row r="100" spans="1:7" ht="5.25" customHeight="1" x14ac:dyDescent="0.25">
      <c r="A100" s="68"/>
      <c r="B100" s="67"/>
      <c r="C100" s="99"/>
      <c r="D100" s="99"/>
      <c r="E100" s="99"/>
      <c r="F100" s="99"/>
      <c r="G100" s="195"/>
    </row>
    <row r="101" spans="1:7" s="107" customFormat="1" ht="32.25" customHeight="1" x14ac:dyDescent="0.2">
      <c r="A101" s="65"/>
      <c r="B101" s="65" t="s">
        <v>95</v>
      </c>
      <c r="C101" s="98" t="e">
        <f>C16-C48</f>
        <v>#REF!</v>
      </c>
      <c r="D101" s="98">
        <v>80000000.000051752</v>
      </c>
      <c r="E101" s="98">
        <f>E16-E48</f>
        <v>68171753.160950065</v>
      </c>
      <c r="F101" s="98">
        <f>F16-F48</f>
        <v>-11828246.839101672</v>
      </c>
      <c r="G101" s="194">
        <f t="shared" si="3"/>
        <v>0.85214691451132452</v>
      </c>
    </row>
    <row r="102" spans="1:7" ht="20.25" customHeight="1" x14ac:dyDescent="0.25">
      <c r="A102" s="84"/>
      <c r="B102" s="85" t="s">
        <v>97</v>
      </c>
      <c r="C102" s="44" t="e">
        <f>C101/C48</f>
        <v>#REF!</v>
      </c>
      <c r="D102" s="44">
        <f>D101/D48</f>
        <v>8.40798331082908E-2</v>
      </c>
      <c r="E102" s="44">
        <f>E101/E48</f>
        <v>7.5250456903791146E-2</v>
      </c>
      <c r="F102" s="44">
        <f>F101/F48</f>
        <v>0.25970315805977329</v>
      </c>
      <c r="G102" s="44">
        <f>G101/G48</f>
        <v>0.89498818113580403</v>
      </c>
    </row>
    <row r="103" spans="1:7" ht="21" x14ac:dyDescent="0.25">
      <c r="A103" s="86"/>
      <c r="B103" s="193"/>
      <c r="C103" s="88"/>
      <c r="D103" s="88"/>
      <c r="E103" s="88"/>
      <c r="F103" s="88"/>
      <c r="G103" s="88"/>
    </row>
    <row r="104" spans="1:7" ht="15.75" customHeight="1" x14ac:dyDescent="0.25">
      <c r="A104" s="86"/>
      <c r="B104" s="193"/>
      <c r="C104" s="90"/>
      <c r="D104" s="90"/>
      <c r="E104" s="90"/>
      <c r="F104" s="90"/>
      <c r="G104" s="90"/>
    </row>
    <row r="105" spans="1:7" x14ac:dyDescent="0.25">
      <c r="A105" s="270" t="s">
        <v>175</v>
      </c>
      <c r="B105" s="270"/>
      <c r="C105" s="92"/>
      <c r="D105" s="92"/>
      <c r="E105" s="92"/>
      <c r="F105" s="92"/>
      <c r="G105" s="92"/>
    </row>
    <row r="106" spans="1:7" ht="21" customHeight="1" x14ac:dyDescent="0.25">
      <c r="A106" s="86"/>
      <c r="B106" s="94"/>
    </row>
    <row r="108" spans="1:7" x14ac:dyDescent="0.25">
      <c r="C108" s="97"/>
      <c r="D108" s="97"/>
      <c r="E108" s="97"/>
      <c r="F108" s="97"/>
      <c r="G108" s="97"/>
    </row>
    <row r="109" spans="1:7" x14ac:dyDescent="0.25">
      <c r="C109" s="97"/>
      <c r="D109" s="97"/>
      <c r="E109" s="97"/>
      <c r="F109" s="97"/>
      <c r="G109" s="97"/>
    </row>
    <row r="110" spans="1:7" x14ac:dyDescent="0.25">
      <c r="C110" s="97"/>
      <c r="D110" s="97"/>
      <c r="E110" s="97"/>
      <c r="F110" s="97"/>
      <c r="G110" s="97"/>
    </row>
    <row r="111" spans="1:7" x14ac:dyDescent="0.25">
      <c r="C111" s="97"/>
      <c r="D111" s="97"/>
      <c r="E111" s="97"/>
      <c r="F111" s="97"/>
      <c r="G111" s="97"/>
    </row>
  </sheetData>
  <mergeCells count="3">
    <mergeCell ref="A11:G11"/>
    <mergeCell ref="A12:C12"/>
    <mergeCell ref="A105:B105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horizontalDpi="3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6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75" sqref="C75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4" t="s">
        <v>39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269"/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38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63087040</v>
      </c>
      <c r="D16" s="168">
        <f>C16*0.06</f>
        <v>3785222.4</v>
      </c>
      <c r="E16" s="168">
        <f>C16*0.06</f>
        <v>3785222.4</v>
      </c>
      <c r="F16" s="168">
        <f>C16*0.06</f>
        <v>3785222.4</v>
      </c>
      <c r="G16" s="168">
        <f>SUM(D16:F16)</f>
        <v>11355667.199999999</v>
      </c>
      <c r="H16" s="168">
        <f>C16*0.07</f>
        <v>4416092.8000000007</v>
      </c>
      <c r="I16" s="168">
        <f>C16*0.09</f>
        <v>5677833.5999999996</v>
      </c>
      <c r="J16" s="168">
        <f>C16*0.09</f>
        <v>5677833.5999999996</v>
      </c>
      <c r="K16" s="168">
        <f t="shared" ref="K16" si="0">SUM(H16:J16)</f>
        <v>15771760</v>
      </c>
      <c r="L16" s="168">
        <f>C16*0.09</f>
        <v>5677833.5999999996</v>
      </c>
      <c r="M16" s="168">
        <f>C16*0.09</f>
        <v>5677833.5999999996</v>
      </c>
      <c r="N16" s="168">
        <f>C16*0.09</f>
        <v>5677833.5999999996</v>
      </c>
      <c r="O16" s="168">
        <f t="shared" ref="O16" si="1">SUM(L16:N16)</f>
        <v>17033500.799999997</v>
      </c>
      <c r="P16" s="168">
        <f t="shared" ref="P16" si="2">C16*0.1</f>
        <v>6308704</v>
      </c>
      <c r="Q16" s="168">
        <f t="shared" ref="Q16" si="3">C16*0.1</f>
        <v>6308704</v>
      </c>
      <c r="R16" s="168">
        <f t="shared" ref="R16" si="4">C16*0.1</f>
        <v>6308704</v>
      </c>
      <c r="S16" s="168">
        <f t="shared" ref="S16" si="5">SUM(P16:R16)</f>
        <v>18926112</v>
      </c>
      <c r="T16" s="147">
        <f>D16+E16+F16+H16+I16+J16+L16+M16+N16+P16+Q16</f>
        <v>56778336.000000007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51008066</v>
      </c>
      <c r="D18" s="167">
        <f>C18*0.06</f>
        <v>3060483.96</v>
      </c>
      <c r="E18" s="167">
        <f>C18*0.06</f>
        <v>3060483.96</v>
      </c>
      <c r="F18" s="167">
        <f>C18*0.06</f>
        <v>3060483.96</v>
      </c>
      <c r="G18" s="167">
        <f>SUM(D18:F18)</f>
        <v>9181451.879999999</v>
      </c>
      <c r="H18" s="167">
        <f>C18*0.07</f>
        <v>3570564.62</v>
      </c>
      <c r="I18" s="167">
        <f>C18*0.09</f>
        <v>4590725.9399999995</v>
      </c>
      <c r="J18" s="167">
        <f>C18*0.09</f>
        <v>4590725.9399999995</v>
      </c>
      <c r="K18" s="167">
        <f t="shared" ref="K18:K81" si="7">SUM(H18:J18)</f>
        <v>12752016.5</v>
      </c>
      <c r="L18" s="167">
        <f>C18*0.09</f>
        <v>4590725.9399999995</v>
      </c>
      <c r="M18" s="167">
        <f>C18*0.09</f>
        <v>4590725.9399999995</v>
      </c>
      <c r="N18" s="167">
        <f>C18*0.09</f>
        <v>4590725.9399999995</v>
      </c>
      <c r="O18" s="167">
        <f t="shared" ref="O18:O81" si="8">SUM(L18:N18)</f>
        <v>13772177.819999998</v>
      </c>
      <c r="P18" s="167">
        <f t="shared" ref="P18:P81" si="9">C18*0.1</f>
        <v>5100806.6000000006</v>
      </c>
      <c r="Q18" s="167">
        <f t="shared" ref="Q18:Q81" si="10">C18*0.1</f>
        <v>5100806.6000000006</v>
      </c>
      <c r="R18" s="167">
        <f t="shared" ref="R18:R81" si="11">C18*0.1</f>
        <v>5100806.6000000006</v>
      </c>
      <c r="S18" s="167">
        <f t="shared" ref="S18:S81" si="12">SUM(P18:R18)</f>
        <v>15302419.800000001</v>
      </c>
      <c r="T18" s="147">
        <f t="shared" si="6"/>
        <v>45907259.399999991</v>
      </c>
    </row>
    <row r="19" spans="1:30" ht="33" customHeight="1" x14ac:dyDescent="0.25">
      <c r="A19" s="41" t="s">
        <v>13</v>
      </c>
      <c r="B19" s="119" t="s">
        <v>120</v>
      </c>
      <c r="C19" s="212">
        <v>5632961</v>
      </c>
      <c r="D19" s="212">
        <f t="shared" ref="D19:D82" si="13">C19*0.06</f>
        <v>337977.66</v>
      </c>
      <c r="E19" s="212">
        <f t="shared" ref="E19:E82" si="14">C19*0.06</f>
        <v>337977.66</v>
      </c>
      <c r="F19" s="212">
        <f t="shared" ref="F19:F82" si="15">C19*0.06</f>
        <v>337977.66</v>
      </c>
      <c r="G19" s="212">
        <f t="shared" ref="G19:G82" si="16">SUM(D19:F19)</f>
        <v>1013932.98</v>
      </c>
      <c r="H19" s="212">
        <f t="shared" ref="H19:H82" si="17">C19*0.07</f>
        <v>394307.27</v>
      </c>
      <c r="I19" s="212">
        <f t="shared" ref="I19:I82" si="18">C19*0.09</f>
        <v>506966.49</v>
      </c>
      <c r="J19" s="212">
        <f t="shared" ref="J19:J82" si="19">C19*0.09</f>
        <v>506966.49</v>
      </c>
      <c r="K19" s="212">
        <f t="shared" si="7"/>
        <v>1408240.25</v>
      </c>
      <c r="L19" s="212">
        <f t="shared" ref="L19:L82" si="20">C19*0.09</f>
        <v>506966.49</v>
      </c>
      <c r="M19" s="212">
        <f t="shared" ref="M19:M82" si="21">C19*0.09</f>
        <v>506966.49</v>
      </c>
      <c r="N19" s="212">
        <f t="shared" ref="N19:N82" si="22">C19*0.09</f>
        <v>506966.49</v>
      </c>
      <c r="O19" s="212">
        <f t="shared" si="8"/>
        <v>1520899.47</v>
      </c>
      <c r="P19" s="212">
        <f t="shared" si="9"/>
        <v>563296.1</v>
      </c>
      <c r="Q19" s="212">
        <f t="shared" si="10"/>
        <v>563296.1</v>
      </c>
      <c r="R19" s="212">
        <f t="shared" si="11"/>
        <v>563296.1</v>
      </c>
      <c r="S19" s="212">
        <f t="shared" si="12"/>
        <v>1689888.2999999998</v>
      </c>
      <c r="T19" s="147">
        <f t="shared" si="6"/>
        <v>5069664.8999999994</v>
      </c>
      <c r="V19" s="137">
        <v>5632961</v>
      </c>
    </row>
    <row r="20" spans="1:30" ht="33" customHeight="1" x14ac:dyDescent="0.25">
      <c r="A20" s="41" t="s">
        <v>42</v>
      </c>
      <c r="B20" s="119" t="s">
        <v>146</v>
      </c>
      <c r="C20" s="212">
        <v>45360093</v>
      </c>
      <c r="D20" s="212">
        <f t="shared" si="13"/>
        <v>2721605.58</v>
      </c>
      <c r="E20" s="212">
        <f t="shared" si="14"/>
        <v>2721605.58</v>
      </c>
      <c r="F20" s="212">
        <f t="shared" si="15"/>
        <v>2721605.58</v>
      </c>
      <c r="G20" s="212">
        <f t="shared" si="16"/>
        <v>8164816.7400000002</v>
      </c>
      <c r="H20" s="212">
        <f t="shared" si="17"/>
        <v>3175206.5100000002</v>
      </c>
      <c r="I20" s="212">
        <f t="shared" si="18"/>
        <v>4082408.3699999996</v>
      </c>
      <c r="J20" s="212">
        <f t="shared" si="19"/>
        <v>4082408.3699999996</v>
      </c>
      <c r="K20" s="212">
        <f t="shared" si="7"/>
        <v>11340023.25</v>
      </c>
      <c r="L20" s="212">
        <f t="shared" si="20"/>
        <v>4082408.3699999996</v>
      </c>
      <c r="M20" s="212">
        <f t="shared" si="21"/>
        <v>4082408.3699999996</v>
      </c>
      <c r="N20" s="212">
        <f t="shared" si="22"/>
        <v>4082408.3699999996</v>
      </c>
      <c r="O20" s="212">
        <f t="shared" si="8"/>
        <v>12247225.109999999</v>
      </c>
      <c r="P20" s="212">
        <f t="shared" si="9"/>
        <v>4536009.3</v>
      </c>
      <c r="Q20" s="212">
        <f t="shared" si="10"/>
        <v>4536009.3</v>
      </c>
      <c r="R20" s="212">
        <f t="shared" si="11"/>
        <v>4536009.3</v>
      </c>
      <c r="S20" s="212">
        <f t="shared" si="12"/>
        <v>13608027.899999999</v>
      </c>
      <c r="T20" s="147">
        <f t="shared" si="6"/>
        <v>40824083.699999996</v>
      </c>
      <c r="V20" s="137">
        <v>45360093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15012</v>
      </c>
      <c r="D26" s="212">
        <f t="shared" si="13"/>
        <v>900.71999999999991</v>
      </c>
      <c r="E26" s="212">
        <f t="shared" si="14"/>
        <v>900.71999999999991</v>
      </c>
      <c r="F26" s="212">
        <f t="shared" si="15"/>
        <v>900.71999999999991</v>
      </c>
      <c r="G26" s="212">
        <f t="shared" si="16"/>
        <v>2702.16</v>
      </c>
      <c r="H26" s="212">
        <f t="shared" si="17"/>
        <v>1050.8400000000001</v>
      </c>
      <c r="I26" s="212">
        <f t="shared" si="18"/>
        <v>1351.08</v>
      </c>
      <c r="J26" s="212">
        <f t="shared" si="19"/>
        <v>1351.08</v>
      </c>
      <c r="K26" s="212">
        <f t="shared" si="7"/>
        <v>3753</v>
      </c>
      <c r="L26" s="212">
        <f t="shared" si="20"/>
        <v>1351.08</v>
      </c>
      <c r="M26" s="212">
        <f t="shared" si="21"/>
        <v>1351.08</v>
      </c>
      <c r="N26" s="212">
        <f t="shared" si="22"/>
        <v>1351.08</v>
      </c>
      <c r="O26" s="212">
        <f t="shared" si="8"/>
        <v>4053.24</v>
      </c>
      <c r="P26" s="212">
        <f t="shared" si="9"/>
        <v>1501.2</v>
      </c>
      <c r="Q26" s="212">
        <f t="shared" si="10"/>
        <v>1501.2</v>
      </c>
      <c r="R26" s="212">
        <f t="shared" si="11"/>
        <v>1501.2</v>
      </c>
      <c r="S26" s="212">
        <f t="shared" si="12"/>
        <v>4503.6000000000004</v>
      </c>
      <c r="T26" s="147">
        <f t="shared" si="6"/>
        <v>13510.800000000001</v>
      </c>
      <c r="V26" s="137">
        <v>15012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12078974</v>
      </c>
      <c r="D30" s="167">
        <f t="shared" si="13"/>
        <v>724738.44</v>
      </c>
      <c r="E30" s="167">
        <f t="shared" si="14"/>
        <v>724738.44</v>
      </c>
      <c r="F30" s="167">
        <f t="shared" si="15"/>
        <v>724738.44</v>
      </c>
      <c r="G30" s="167">
        <f t="shared" si="16"/>
        <v>2174215.3199999998</v>
      </c>
      <c r="H30" s="167">
        <f t="shared" si="17"/>
        <v>845528.18</v>
      </c>
      <c r="I30" s="167">
        <f t="shared" si="18"/>
        <v>1087107.6599999999</v>
      </c>
      <c r="J30" s="167">
        <f t="shared" si="19"/>
        <v>1087107.6599999999</v>
      </c>
      <c r="K30" s="167">
        <f t="shared" si="7"/>
        <v>3019743.5</v>
      </c>
      <c r="L30" s="167">
        <f t="shared" si="20"/>
        <v>1087107.6599999999</v>
      </c>
      <c r="M30" s="167">
        <f t="shared" si="21"/>
        <v>1087107.6599999999</v>
      </c>
      <c r="N30" s="167">
        <f t="shared" si="22"/>
        <v>1087107.6599999999</v>
      </c>
      <c r="O30" s="167">
        <f t="shared" si="8"/>
        <v>3261322.9799999995</v>
      </c>
      <c r="P30" s="167">
        <f t="shared" si="9"/>
        <v>1207897.4000000001</v>
      </c>
      <c r="Q30" s="167">
        <f t="shared" si="10"/>
        <v>1207897.4000000001</v>
      </c>
      <c r="R30" s="167">
        <f t="shared" si="11"/>
        <v>1207897.4000000001</v>
      </c>
      <c r="S30" s="167">
        <f t="shared" si="12"/>
        <v>3623692.2</v>
      </c>
      <c r="T30" s="147">
        <f t="shared" si="6"/>
        <v>10871076.600000001</v>
      </c>
      <c r="V30" s="137">
        <v>12078974</v>
      </c>
    </row>
    <row r="31" spans="1:30" ht="33" customHeight="1" x14ac:dyDescent="0.25">
      <c r="A31" s="41">
        <v>45217</v>
      </c>
      <c r="B31" s="120" t="s">
        <v>50</v>
      </c>
      <c r="C31" s="212">
        <v>6000</v>
      </c>
      <c r="D31" s="212">
        <f t="shared" si="13"/>
        <v>360</v>
      </c>
      <c r="E31" s="212">
        <f t="shared" si="14"/>
        <v>360</v>
      </c>
      <c r="F31" s="212">
        <f t="shared" si="15"/>
        <v>360</v>
      </c>
      <c r="G31" s="212">
        <f t="shared" si="16"/>
        <v>1080</v>
      </c>
      <c r="H31" s="212">
        <f t="shared" si="17"/>
        <v>420.00000000000006</v>
      </c>
      <c r="I31" s="212">
        <f t="shared" si="18"/>
        <v>540</v>
      </c>
      <c r="J31" s="212">
        <f t="shared" si="19"/>
        <v>540</v>
      </c>
      <c r="K31" s="212">
        <f t="shared" si="7"/>
        <v>1500</v>
      </c>
      <c r="L31" s="212">
        <f t="shared" si="20"/>
        <v>540</v>
      </c>
      <c r="M31" s="212">
        <f t="shared" si="21"/>
        <v>540</v>
      </c>
      <c r="N31" s="212">
        <f t="shared" si="22"/>
        <v>540</v>
      </c>
      <c r="O31" s="212">
        <f t="shared" si="8"/>
        <v>1620</v>
      </c>
      <c r="P31" s="212">
        <f t="shared" si="9"/>
        <v>600</v>
      </c>
      <c r="Q31" s="212">
        <f t="shared" si="10"/>
        <v>600</v>
      </c>
      <c r="R31" s="212">
        <f t="shared" si="11"/>
        <v>600</v>
      </c>
      <c r="S31" s="212">
        <f t="shared" si="12"/>
        <v>1800</v>
      </c>
      <c r="T31" s="147">
        <f t="shared" si="6"/>
        <v>5400</v>
      </c>
      <c r="V31" s="137">
        <v>6000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13000</v>
      </c>
      <c r="D32" s="212">
        <f t="shared" si="13"/>
        <v>780</v>
      </c>
      <c r="E32" s="212">
        <f t="shared" si="14"/>
        <v>780</v>
      </c>
      <c r="F32" s="212">
        <f t="shared" si="15"/>
        <v>780</v>
      </c>
      <c r="G32" s="212">
        <f t="shared" si="16"/>
        <v>2340</v>
      </c>
      <c r="H32" s="212">
        <f t="shared" si="17"/>
        <v>910.00000000000011</v>
      </c>
      <c r="I32" s="212">
        <f t="shared" si="18"/>
        <v>1170</v>
      </c>
      <c r="J32" s="212">
        <f t="shared" si="19"/>
        <v>1170</v>
      </c>
      <c r="K32" s="212">
        <f t="shared" si="7"/>
        <v>3250</v>
      </c>
      <c r="L32" s="212">
        <f t="shared" si="20"/>
        <v>1170</v>
      </c>
      <c r="M32" s="212">
        <f t="shared" si="21"/>
        <v>1170</v>
      </c>
      <c r="N32" s="212">
        <f t="shared" si="22"/>
        <v>1170</v>
      </c>
      <c r="O32" s="212">
        <f t="shared" si="8"/>
        <v>3510</v>
      </c>
      <c r="P32" s="212">
        <f t="shared" si="9"/>
        <v>1300</v>
      </c>
      <c r="Q32" s="212">
        <f t="shared" si="10"/>
        <v>1300</v>
      </c>
      <c r="R32" s="212">
        <f t="shared" si="11"/>
        <v>1300</v>
      </c>
      <c r="S32" s="212">
        <f t="shared" si="12"/>
        <v>3900</v>
      </c>
      <c r="T32" s="147">
        <f t="shared" si="6"/>
        <v>11700</v>
      </c>
      <c r="U32" s="139"/>
      <c r="V32" s="137">
        <v>13000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2438419</v>
      </c>
      <c r="D33" s="212">
        <f t="shared" si="13"/>
        <v>146305.13999999998</v>
      </c>
      <c r="E33" s="212">
        <f t="shared" si="14"/>
        <v>146305.13999999998</v>
      </c>
      <c r="F33" s="212">
        <f t="shared" si="15"/>
        <v>146305.13999999998</v>
      </c>
      <c r="G33" s="212">
        <f t="shared" si="16"/>
        <v>438915.41999999993</v>
      </c>
      <c r="H33" s="212">
        <f t="shared" si="17"/>
        <v>170689.33000000002</v>
      </c>
      <c r="I33" s="212">
        <f t="shared" si="18"/>
        <v>219457.71</v>
      </c>
      <c r="J33" s="212">
        <f t="shared" si="19"/>
        <v>219457.71</v>
      </c>
      <c r="K33" s="212">
        <f t="shared" si="7"/>
        <v>609604.75</v>
      </c>
      <c r="L33" s="212">
        <f t="shared" si="20"/>
        <v>219457.71</v>
      </c>
      <c r="M33" s="212">
        <f t="shared" si="21"/>
        <v>219457.71</v>
      </c>
      <c r="N33" s="212">
        <f t="shared" si="22"/>
        <v>219457.71</v>
      </c>
      <c r="O33" s="212">
        <f t="shared" si="8"/>
        <v>658373.13</v>
      </c>
      <c r="P33" s="212">
        <f t="shared" si="9"/>
        <v>243841.90000000002</v>
      </c>
      <c r="Q33" s="212">
        <f t="shared" si="10"/>
        <v>243841.90000000002</v>
      </c>
      <c r="R33" s="212">
        <f t="shared" si="11"/>
        <v>243841.90000000002</v>
      </c>
      <c r="S33" s="212">
        <f t="shared" si="12"/>
        <v>731525.70000000007</v>
      </c>
      <c r="T33" s="147">
        <f t="shared" si="6"/>
        <v>2194577.0999999996</v>
      </c>
      <c r="U33" s="139"/>
      <c r="V33" s="137">
        <v>2438419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2500</v>
      </c>
      <c r="D34" s="212">
        <f t="shared" si="13"/>
        <v>150</v>
      </c>
      <c r="E34" s="212">
        <f t="shared" si="14"/>
        <v>150</v>
      </c>
      <c r="F34" s="212">
        <f t="shared" si="15"/>
        <v>150</v>
      </c>
      <c r="G34" s="212">
        <f t="shared" si="16"/>
        <v>450</v>
      </c>
      <c r="H34" s="212">
        <f t="shared" si="17"/>
        <v>175.00000000000003</v>
      </c>
      <c r="I34" s="212">
        <f t="shared" si="18"/>
        <v>225</v>
      </c>
      <c r="J34" s="212">
        <f t="shared" si="19"/>
        <v>225</v>
      </c>
      <c r="K34" s="212">
        <f t="shared" si="7"/>
        <v>625</v>
      </c>
      <c r="L34" s="212">
        <f t="shared" si="20"/>
        <v>225</v>
      </c>
      <c r="M34" s="212">
        <f t="shared" si="21"/>
        <v>225</v>
      </c>
      <c r="N34" s="212">
        <f t="shared" si="22"/>
        <v>225</v>
      </c>
      <c r="O34" s="212">
        <f t="shared" si="8"/>
        <v>675</v>
      </c>
      <c r="P34" s="212">
        <f t="shared" si="9"/>
        <v>250</v>
      </c>
      <c r="Q34" s="212">
        <f t="shared" si="10"/>
        <v>250</v>
      </c>
      <c r="R34" s="212">
        <f t="shared" si="11"/>
        <v>250</v>
      </c>
      <c r="S34" s="212">
        <f t="shared" si="12"/>
        <v>750</v>
      </c>
      <c r="T34" s="147">
        <f t="shared" si="6"/>
        <v>2250</v>
      </c>
      <c r="V34" s="137">
        <v>2500</v>
      </c>
    </row>
    <row r="35" spans="1:30" ht="33" customHeight="1" x14ac:dyDescent="0.25">
      <c r="A35" s="41" t="s">
        <v>286</v>
      </c>
      <c r="B35" s="120" t="s">
        <v>287</v>
      </c>
      <c r="C35" s="212">
        <v>1320220</v>
      </c>
      <c r="D35" s="212">
        <f t="shared" si="13"/>
        <v>79213.2</v>
      </c>
      <c r="E35" s="212">
        <f t="shared" si="14"/>
        <v>79213.2</v>
      </c>
      <c r="F35" s="212">
        <f t="shared" si="15"/>
        <v>79213.2</v>
      </c>
      <c r="G35" s="212">
        <f t="shared" si="16"/>
        <v>237639.59999999998</v>
      </c>
      <c r="H35" s="212">
        <f t="shared" si="17"/>
        <v>92415.400000000009</v>
      </c>
      <c r="I35" s="212">
        <f t="shared" si="18"/>
        <v>118819.79999999999</v>
      </c>
      <c r="J35" s="212">
        <f t="shared" si="19"/>
        <v>118819.79999999999</v>
      </c>
      <c r="K35" s="212">
        <f t="shared" si="7"/>
        <v>330055</v>
      </c>
      <c r="L35" s="212">
        <f t="shared" si="20"/>
        <v>118819.79999999999</v>
      </c>
      <c r="M35" s="212">
        <f t="shared" si="21"/>
        <v>118819.79999999999</v>
      </c>
      <c r="N35" s="212">
        <f t="shared" si="22"/>
        <v>118819.79999999999</v>
      </c>
      <c r="O35" s="212">
        <f t="shared" si="8"/>
        <v>356459.39999999997</v>
      </c>
      <c r="P35" s="212">
        <f t="shared" si="9"/>
        <v>132022</v>
      </c>
      <c r="Q35" s="212">
        <f t="shared" si="10"/>
        <v>132022</v>
      </c>
      <c r="R35" s="212">
        <f t="shared" si="11"/>
        <v>132022</v>
      </c>
      <c r="S35" s="212">
        <f t="shared" si="12"/>
        <v>396066</v>
      </c>
      <c r="T35" s="147"/>
      <c r="V35" s="137">
        <v>1320220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1760039</v>
      </c>
      <c r="D36" s="212">
        <f t="shared" si="13"/>
        <v>105602.34</v>
      </c>
      <c r="E36" s="212">
        <f t="shared" si="14"/>
        <v>105602.34</v>
      </c>
      <c r="F36" s="212">
        <f t="shared" si="15"/>
        <v>105602.34</v>
      </c>
      <c r="G36" s="212">
        <f t="shared" si="16"/>
        <v>316807.02</v>
      </c>
      <c r="H36" s="212">
        <f t="shared" si="17"/>
        <v>123202.73000000001</v>
      </c>
      <c r="I36" s="212">
        <f t="shared" si="18"/>
        <v>158403.50999999998</v>
      </c>
      <c r="J36" s="212">
        <f t="shared" si="19"/>
        <v>158403.50999999998</v>
      </c>
      <c r="K36" s="212">
        <f t="shared" si="7"/>
        <v>440009.75</v>
      </c>
      <c r="L36" s="212">
        <f t="shared" si="20"/>
        <v>158403.50999999998</v>
      </c>
      <c r="M36" s="212">
        <f t="shared" si="21"/>
        <v>158403.50999999998</v>
      </c>
      <c r="N36" s="212">
        <f t="shared" si="22"/>
        <v>158403.50999999998</v>
      </c>
      <c r="O36" s="212">
        <f t="shared" si="8"/>
        <v>475210.52999999991</v>
      </c>
      <c r="P36" s="212">
        <f t="shared" si="9"/>
        <v>176003.90000000002</v>
      </c>
      <c r="Q36" s="212">
        <f t="shared" si="10"/>
        <v>176003.90000000002</v>
      </c>
      <c r="R36" s="212">
        <f t="shared" si="11"/>
        <v>176003.90000000002</v>
      </c>
      <c r="S36" s="212">
        <f t="shared" si="12"/>
        <v>528011.70000000007</v>
      </c>
      <c r="T36" s="147">
        <f t="shared" si="6"/>
        <v>1584035.1</v>
      </c>
      <c r="U36" s="139"/>
      <c r="V36" s="137">
        <v>1760039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6037522</v>
      </c>
      <c r="D37" s="169">
        <f t="shared" si="13"/>
        <v>362251.32</v>
      </c>
      <c r="E37" s="169">
        <f t="shared" si="14"/>
        <v>362251.32</v>
      </c>
      <c r="F37" s="169">
        <f t="shared" si="15"/>
        <v>362251.32</v>
      </c>
      <c r="G37" s="169">
        <f t="shared" si="16"/>
        <v>1086753.96</v>
      </c>
      <c r="H37" s="169">
        <f t="shared" si="17"/>
        <v>422626.54000000004</v>
      </c>
      <c r="I37" s="169">
        <f t="shared" si="18"/>
        <v>543376.98</v>
      </c>
      <c r="J37" s="169">
        <f t="shared" si="19"/>
        <v>543376.98</v>
      </c>
      <c r="K37" s="169">
        <f t="shared" si="7"/>
        <v>1509380.5</v>
      </c>
      <c r="L37" s="169">
        <f t="shared" si="20"/>
        <v>543376.98</v>
      </c>
      <c r="M37" s="169">
        <f t="shared" si="21"/>
        <v>543376.98</v>
      </c>
      <c r="N37" s="169">
        <f t="shared" si="22"/>
        <v>543376.98</v>
      </c>
      <c r="O37" s="169">
        <f t="shared" si="8"/>
        <v>1630130.94</v>
      </c>
      <c r="P37" s="169">
        <f t="shared" si="9"/>
        <v>603752.20000000007</v>
      </c>
      <c r="Q37" s="169">
        <f t="shared" si="10"/>
        <v>603752.20000000007</v>
      </c>
      <c r="R37" s="169">
        <f t="shared" si="11"/>
        <v>603752.20000000007</v>
      </c>
      <c r="S37" s="169">
        <f t="shared" si="12"/>
        <v>1811256.6</v>
      </c>
      <c r="T37" s="147">
        <f t="shared" si="6"/>
        <v>5433769.8000000007</v>
      </c>
      <c r="V37" s="137">
        <v>6037522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6000</v>
      </c>
      <c r="D38" s="212">
        <f t="shared" si="13"/>
        <v>360</v>
      </c>
      <c r="E38" s="212">
        <f t="shared" si="14"/>
        <v>360</v>
      </c>
      <c r="F38" s="212">
        <f t="shared" si="15"/>
        <v>360</v>
      </c>
      <c r="G38" s="212">
        <f t="shared" si="16"/>
        <v>1080</v>
      </c>
      <c r="H38" s="212">
        <f t="shared" si="17"/>
        <v>420.00000000000006</v>
      </c>
      <c r="I38" s="212">
        <f t="shared" si="18"/>
        <v>540</v>
      </c>
      <c r="J38" s="212">
        <f t="shared" si="19"/>
        <v>540</v>
      </c>
      <c r="K38" s="212">
        <f t="shared" si="7"/>
        <v>1500</v>
      </c>
      <c r="L38" s="212">
        <f t="shared" si="20"/>
        <v>540</v>
      </c>
      <c r="M38" s="212">
        <f t="shared" si="21"/>
        <v>540</v>
      </c>
      <c r="N38" s="212">
        <f t="shared" si="22"/>
        <v>540</v>
      </c>
      <c r="O38" s="212">
        <f t="shared" si="8"/>
        <v>1620</v>
      </c>
      <c r="P38" s="212">
        <f t="shared" si="9"/>
        <v>600</v>
      </c>
      <c r="Q38" s="212">
        <f t="shared" si="10"/>
        <v>600</v>
      </c>
      <c r="R38" s="212">
        <f t="shared" si="11"/>
        <v>600</v>
      </c>
      <c r="S38" s="212">
        <f t="shared" si="12"/>
        <v>1800</v>
      </c>
      <c r="T38" s="147">
        <f t="shared" si="6"/>
        <v>5400</v>
      </c>
      <c r="U38" s="139"/>
      <c r="V38" s="137">
        <v>6000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1527739</v>
      </c>
      <c r="D39" s="212">
        <f t="shared" si="13"/>
        <v>91664.34</v>
      </c>
      <c r="E39" s="212">
        <f t="shared" si="14"/>
        <v>91664.34</v>
      </c>
      <c r="F39" s="212">
        <f t="shared" si="15"/>
        <v>91664.34</v>
      </c>
      <c r="G39" s="212">
        <f t="shared" si="16"/>
        <v>274993.02</v>
      </c>
      <c r="H39" s="212">
        <f t="shared" si="17"/>
        <v>106941.73000000001</v>
      </c>
      <c r="I39" s="212">
        <f t="shared" si="18"/>
        <v>137496.51</v>
      </c>
      <c r="J39" s="212">
        <f t="shared" si="19"/>
        <v>137496.51</v>
      </c>
      <c r="K39" s="212">
        <f t="shared" si="7"/>
        <v>381934.75</v>
      </c>
      <c r="L39" s="212">
        <f t="shared" si="20"/>
        <v>137496.51</v>
      </c>
      <c r="M39" s="212">
        <f t="shared" si="21"/>
        <v>137496.51</v>
      </c>
      <c r="N39" s="212">
        <f t="shared" si="22"/>
        <v>137496.51</v>
      </c>
      <c r="O39" s="212">
        <f t="shared" si="8"/>
        <v>412489.53</v>
      </c>
      <c r="P39" s="212">
        <f t="shared" si="9"/>
        <v>152773.9</v>
      </c>
      <c r="Q39" s="212">
        <f t="shared" si="10"/>
        <v>152773.9</v>
      </c>
      <c r="R39" s="212">
        <f t="shared" si="11"/>
        <v>152773.9</v>
      </c>
      <c r="S39" s="212">
        <f t="shared" si="12"/>
        <v>458321.69999999995</v>
      </c>
      <c r="T39" s="147">
        <f t="shared" si="6"/>
        <v>1374965.0999999999</v>
      </c>
      <c r="U39" s="139"/>
      <c r="V39" s="137">
        <v>1527739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4503783</v>
      </c>
      <c r="D40" s="212">
        <f t="shared" si="13"/>
        <v>270226.98</v>
      </c>
      <c r="E40" s="212">
        <f t="shared" si="14"/>
        <v>270226.98</v>
      </c>
      <c r="F40" s="212">
        <f t="shared" si="15"/>
        <v>270226.98</v>
      </c>
      <c r="G40" s="212">
        <f t="shared" si="16"/>
        <v>810680.94</v>
      </c>
      <c r="H40" s="212">
        <f t="shared" si="17"/>
        <v>315264.81000000006</v>
      </c>
      <c r="I40" s="212">
        <f t="shared" si="18"/>
        <v>405340.47</v>
      </c>
      <c r="J40" s="212">
        <f t="shared" si="19"/>
        <v>405340.47</v>
      </c>
      <c r="K40" s="212">
        <f t="shared" si="7"/>
        <v>1125945.75</v>
      </c>
      <c r="L40" s="212">
        <f t="shared" si="20"/>
        <v>405340.47</v>
      </c>
      <c r="M40" s="212">
        <f t="shared" si="21"/>
        <v>405340.47</v>
      </c>
      <c r="N40" s="212">
        <f t="shared" si="22"/>
        <v>405340.47</v>
      </c>
      <c r="O40" s="212">
        <f t="shared" si="8"/>
        <v>1216021.4099999999</v>
      </c>
      <c r="P40" s="212">
        <f t="shared" si="9"/>
        <v>450378.30000000005</v>
      </c>
      <c r="Q40" s="212">
        <f t="shared" si="10"/>
        <v>450378.30000000005</v>
      </c>
      <c r="R40" s="212">
        <f t="shared" si="11"/>
        <v>450378.30000000005</v>
      </c>
      <c r="S40" s="212">
        <f t="shared" si="12"/>
        <v>1351134.9000000001</v>
      </c>
      <c r="T40" s="147">
        <f t="shared" si="6"/>
        <v>4053404.6999999993</v>
      </c>
      <c r="V40" s="137">
        <v>4503783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501274</v>
      </c>
      <c r="D42" s="169">
        <f t="shared" si="13"/>
        <v>30076.44</v>
      </c>
      <c r="E42" s="169">
        <f t="shared" si="14"/>
        <v>30076.44</v>
      </c>
      <c r="F42" s="169">
        <f t="shared" si="15"/>
        <v>30076.44</v>
      </c>
      <c r="G42" s="169">
        <f t="shared" si="16"/>
        <v>90229.319999999992</v>
      </c>
      <c r="H42" s="169">
        <f t="shared" si="17"/>
        <v>35089.18</v>
      </c>
      <c r="I42" s="169">
        <f t="shared" si="18"/>
        <v>45114.659999999996</v>
      </c>
      <c r="J42" s="169">
        <f t="shared" si="19"/>
        <v>45114.659999999996</v>
      </c>
      <c r="K42" s="169">
        <f t="shared" si="7"/>
        <v>125318.5</v>
      </c>
      <c r="L42" s="169">
        <f t="shared" si="20"/>
        <v>45114.659999999996</v>
      </c>
      <c r="M42" s="169">
        <f t="shared" si="21"/>
        <v>45114.659999999996</v>
      </c>
      <c r="N42" s="169">
        <f t="shared" si="22"/>
        <v>45114.659999999996</v>
      </c>
      <c r="O42" s="169">
        <f t="shared" si="8"/>
        <v>135343.97999999998</v>
      </c>
      <c r="P42" s="169">
        <f t="shared" si="9"/>
        <v>50127.4</v>
      </c>
      <c r="Q42" s="169">
        <f t="shared" si="10"/>
        <v>50127.4</v>
      </c>
      <c r="R42" s="169">
        <f t="shared" si="11"/>
        <v>50127.4</v>
      </c>
      <c r="S42" s="169">
        <f t="shared" si="12"/>
        <v>150382.20000000001</v>
      </c>
      <c r="T42" s="147">
        <f t="shared" si="6"/>
        <v>451146.60000000003</v>
      </c>
      <c r="V42" s="137">
        <v>501274</v>
      </c>
    </row>
    <row r="43" spans="1:30" ht="33" customHeight="1" x14ac:dyDescent="0.25">
      <c r="A43" s="54" t="s">
        <v>62</v>
      </c>
      <c r="B43" s="119" t="s">
        <v>63</v>
      </c>
      <c r="C43" s="212">
        <v>0</v>
      </c>
      <c r="D43" s="212">
        <f t="shared" si="13"/>
        <v>0</v>
      </c>
      <c r="E43" s="212">
        <f t="shared" si="14"/>
        <v>0</v>
      </c>
      <c r="F43" s="212">
        <f t="shared" si="15"/>
        <v>0</v>
      </c>
      <c r="G43" s="212">
        <f t="shared" si="16"/>
        <v>0</v>
      </c>
      <c r="H43" s="212">
        <f t="shared" si="17"/>
        <v>0</v>
      </c>
      <c r="I43" s="212">
        <f t="shared" si="18"/>
        <v>0</v>
      </c>
      <c r="J43" s="212">
        <f t="shared" si="19"/>
        <v>0</v>
      </c>
      <c r="K43" s="212">
        <f t="shared" si="7"/>
        <v>0</v>
      </c>
      <c r="L43" s="212">
        <f t="shared" si="20"/>
        <v>0</v>
      </c>
      <c r="M43" s="212">
        <f t="shared" si="21"/>
        <v>0</v>
      </c>
      <c r="N43" s="212">
        <f t="shared" si="22"/>
        <v>0</v>
      </c>
      <c r="O43" s="212">
        <f t="shared" si="8"/>
        <v>0</v>
      </c>
      <c r="P43" s="212">
        <f t="shared" si="9"/>
        <v>0</v>
      </c>
      <c r="Q43" s="212">
        <f t="shared" si="10"/>
        <v>0</v>
      </c>
      <c r="R43" s="212">
        <f t="shared" si="11"/>
        <v>0</v>
      </c>
      <c r="S43" s="212">
        <f t="shared" si="12"/>
        <v>0</v>
      </c>
      <c r="T43" s="147">
        <f t="shared" si="6"/>
        <v>0</v>
      </c>
      <c r="V43" s="137">
        <v>0</v>
      </c>
    </row>
    <row r="44" spans="1:30" ht="33" customHeight="1" x14ac:dyDescent="0.25">
      <c r="A44" s="41">
        <v>45921</v>
      </c>
      <c r="B44" s="119" t="s">
        <v>64</v>
      </c>
      <c r="C44" s="212">
        <v>478190</v>
      </c>
      <c r="D44" s="212">
        <f t="shared" si="13"/>
        <v>28691.399999999998</v>
      </c>
      <c r="E44" s="212">
        <f t="shared" si="14"/>
        <v>28691.399999999998</v>
      </c>
      <c r="F44" s="212">
        <f t="shared" si="15"/>
        <v>28691.399999999998</v>
      </c>
      <c r="G44" s="212">
        <f t="shared" si="16"/>
        <v>86074.2</v>
      </c>
      <c r="H44" s="212">
        <f t="shared" si="17"/>
        <v>33473.300000000003</v>
      </c>
      <c r="I44" s="212">
        <f t="shared" si="18"/>
        <v>43037.1</v>
      </c>
      <c r="J44" s="212">
        <f t="shared" si="19"/>
        <v>43037.1</v>
      </c>
      <c r="K44" s="212">
        <f t="shared" si="7"/>
        <v>119547.5</v>
      </c>
      <c r="L44" s="212">
        <f t="shared" si="20"/>
        <v>43037.1</v>
      </c>
      <c r="M44" s="212">
        <f t="shared" si="21"/>
        <v>43037.1</v>
      </c>
      <c r="N44" s="212">
        <f t="shared" si="22"/>
        <v>43037.1</v>
      </c>
      <c r="O44" s="212">
        <f t="shared" si="8"/>
        <v>129111.29999999999</v>
      </c>
      <c r="P44" s="212">
        <f t="shared" si="9"/>
        <v>47819</v>
      </c>
      <c r="Q44" s="212">
        <f t="shared" si="10"/>
        <v>47819</v>
      </c>
      <c r="R44" s="212">
        <f t="shared" si="11"/>
        <v>47819</v>
      </c>
      <c r="S44" s="212">
        <f t="shared" si="12"/>
        <v>143457</v>
      </c>
      <c r="T44" s="147">
        <f t="shared" si="6"/>
        <v>430371</v>
      </c>
      <c r="V44" s="137">
        <v>478190</v>
      </c>
    </row>
    <row r="45" spans="1:30" ht="33" customHeight="1" x14ac:dyDescent="0.25">
      <c r="A45" s="41">
        <v>45994</v>
      </c>
      <c r="B45" s="119" t="s">
        <v>65</v>
      </c>
      <c r="C45" s="212">
        <v>23084</v>
      </c>
      <c r="D45" s="212">
        <f t="shared" si="13"/>
        <v>1385.04</v>
      </c>
      <c r="E45" s="212">
        <f t="shared" si="14"/>
        <v>1385.04</v>
      </c>
      <c r="F45" s="212">
        <f t="shared" si="15"/>
        <v>1385.04</v>
      </c>
      <c r="G45" s="212">
        <f t="shared" si="16"/>
        <v>4155.12</v>
      </c>
      <c r="H45" s="212">
        <f t="shared" si="17"/>
        <v>1615.88</v>
      </c>
      <c r="I45" s="212">
        <f t="shared" si="18"/>
        <v>2077.56</v>
      </c>
      <c r="J45" s="212">
        <f t="shared" si="19"/>
        <v>2077.56</v>
      </c>
      <c r="K45" s="212">
        <f t="shared" si="7"/>
        <v>5771</v>
      </c>
      <c r="L45" s="212">
        <f t="shared" si="20"/>
        <v>2077.56</v>
      </c>
      <c r="M45" s="212">
        <f t="shared" si="21"/>
        <v>2077.56</v>
      </c>
      <c r="N45" s="212">
        <f t="shared" si="22"/>
        <v>2077.56</v>
      </c>
      <c r="O45" s="212">
        <f t="shared" si="8"/>
        <v>6232.68</v>
      </c>
      <c r="P45" s="212">
        <f t="shared" si="9"/>
        <v>2308.4</v>
      </c>
      <c r="Q45" s="212">
        <f t="shared" si="10"/>
        <v>2308.4</v>
      </c>
      <c r="R45" s="212">
        <f t="shared" si="11"/>
        <v>2308.4</v>
      </c>
      <c r="S45" s="212">
        <f t="shared" si="12"/>
        <v>6925.2000000000007</v>
      </c>
      <c r="T45" s="147">
        <f t="shared" si="6"/>
        <v>20775.599999999999</v>
      </c>
      <c r="V45" s="137">
        <v>23084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57087040</v>
      </c>
      <c r="D47" s="168">
        <f t="shared" si="13"/>
        <v>3425222.4</v>
      </c>
      <c r="E47" s="168">
        <f t="shared" si="14"/>
        <v>3425222.4</v>
      </c>
      <c r="F47" s="168">
        <f t="shared" si="15"/>
        <v>3425222.4</v>
      </c>
      <c r="G47" s="168">
        <f t="shared" si="16"/>
        <v>10275667.199999999</v>
      </c>
      <c r="H47" s="168">
        <f t="shared" si="17"/>
        <v>3996092.8000000003</v>
      </c>
      <c r="I47" s="168">
        <f t="shared" si="18"/>
        <v>5137833.5999999996</v>
      </c>
      <c r="J47" s="168">
        <f t="shared" si="19"/>
        <v>5137833.5999999996</v>
      </c>
      <c r="K47" s="168">
        <f t="shared" si="7"/>
        <v>14271760</v>
      </c>
      <c r="L47" s="168">
        <f t="shared" si="20"/>
        <v>5137833.5999999996</v>
      </c>
      <c r="M47" s="168">
        <f t="shared" si="21"/>
        <v>5137833.5999999996</v>
      </c>
      <c r="N47" s="168">
        <f t="shared" si="22"/>
        <v>5137833.5999999996</v>
      </c>
      <c r="O47" s="168">
        <f t="shared" si="8"/>
        <v>15413500.799999999</v>
      </c>
      <c r="P47" s="168">
        <f t="shared" si="9"/>
        <v>5708704</v>
      </c>
      <c r="Q47" s="168">
        <f t="shared" si="10"/>
        <v>5708704</v>
      </c>
      <c r="R47" s="168">
        <f t="shared" si="11"/>
        <v>5708704</v>
      </c>
      <c r="S47" s="168">
        <f t="shared" si="12"/>
        <v>17126112</v>
      </c>
      <c r="T47" s="147">
        <f t="shared" si="6"/>
        <v>51378336.000000007</v>
      </c>
      <c r="V47" s="137">
        <v>57087040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25505966</v>
      </c>
      <c r="D49" s="167">
        <f t="shared" si="13"/>
        <v>1530357.96</v>
      </c>
      <c r="E49" s="167">
        <f t="shared" si="14"/>
        <v>1530357.96</v>
      </c>
      <c r="F49" s="167">
        <f t="shared" si="15"/>
        <v>1530357.96</v>
      </c>
      <c r="G49" s="167">
        <f t="shared" si="16"/>
        <v>4591073.88</v>
      </c>
      <c r="H49" s="167">
        <f t="shared" si="17"/>
        <v>1785417.62</v>
      </c>
      <c r="I49" s="167">
        <f t="shared" si="18"/>
        <v>2295536.94</v>
      </c>
      <c r="J49" s="167">
        <f t="shared" si="19"/>
        <v>2295536.94</v>
      </c>
      <c r="K49" s="167">
        <f t="shared" si="7"/>
        <v>6376491.5</v>
      </c>
      <c r="L49" s="167">
        <f t="shared" si="20"/>
        <v>2295536.94</v>
      </c>
      <c r="M49" s="167">
        <f t="shared" si="21"/>
        <v>2295536.94</v>
      </c>
      <c r="N49" s="167">
        <f t="shared" si="22"/>
        <v>2295536.94</v>
      </c>
      <c r="O49" s="167">
        <f t="shared" si="8"/>
        <v>6886610.8200000003</v>
      </c>
      <c r="P49" s="167">
        <f t="shared" si="9"/>
        <v>2550596.6</v>
      </c>
      <c r="Q49" s="167">
        <f t="shared" si="10"/>
        <v>2550596.6</v>
      </c>
      <c r="R49" s="167">
        <f t="shared" si="11"/>
        <v>2550596.6</v>
      </c>
      <c r="S49" s="167">
        <f t="shared" si="12"/>
        <v>7651789.8000000007</v>
      </c>
      <c r="T49" s="147">
        <f t="shared" si="6"/>
        <v>22955369.400000002</v>
      </c>
      <c r="V49" s="137">
        <v>25505967</v>
      </c>
    </row>
    <row r="50" spans="1:30" ht="33" customHeight="1" x14ac:dyDescent="0.25">
      <c r="A50" s="55" t="s">
        <v>130</v>
      </c>
      <c r="B50" s="120" t="s">
        <v>124</v>
      </c>
      <c r="C50" s="212">
        <v>11541958</v>
      </c>
      <c r="D50" s="212">
        <f t="shared" si="13"/>
        <v>692517.48</v>
      </c>
      <c r="E50" s="212">
        <f t="shared" si="14"/>
        <v>692517.48</v>
      </c>
      <c r="F50" s="212">
        <f t="shared" si="15"/>
        <v>692517.48</v>
      </c>
      <c r="G50" s="212">
        <f t="shared" si="16"/>
        <v>2077552.44</v>
      </c>
      <c r="H50" s="212">
        <f t="shared" si="17"/>
        <v>807937.06</v>
      </c>
      <c r="I50" s="212">
        <f t="shared" si="18"/>
        <v>1038776.22</v>
      </c>
      <c r="J50" s="212">
        <f t="shared" si="19"/>
        <v>1038776.22</v>
      </c>
      <c r="K50" s="212">
        <f t="shared" si="7"/>
        <v>2885489.5</v>
      </c>
      <c r="L50" s="212">
        <f t="shared" si="20"/>
        <v>1038776.22</v>
      </c>
      <c r="M50" s="212">
        <f t="shared" si="21"/>
        <v>1038776.22</v>
      </c>
      <c r="N50" s="212">
        <f t="shared" si="22"/>
        <v>1038776.22</v>
      </c>
      <c r="O50" s="212">
        <f t="shared" si="8"/>
        <v>3116328.66</v>
      </c>
      <c r="P50" s="212">
        <f t="shared" si="9"/>
        <v>1154195.8</v>
      </c>
      <c r="Q50" s="212">
        <f t="shared" si="10"/>
        <v>1154195.8</v>
      </c>
      <c r="R50" s="212">
        <f t="shared" si="11"/>
        <v>1154195.8</v>
      </c>
      <c r="S50" s="212">
        <f t="shared" si="12"/>
        <v>3462587.4000000004</v>
      </c>
      <c r="T50" s="147">
        <f t="shared" si="6"/>
        <v>10387762.199999999</v>
      </c>
      <c r="V50" s="137">
        <v>11541958</v>
      </c>
    </row>
    <row r="51" spans="1:30" ht="47.25" x14ac:dyDescent="0.25">
      <c r="A51" s="41" t="s">
        <v>133</v>
      </c>
      <c r="B51" s="117" t="s">
        <v>125</v>
      </c>
      <c r="C51" s="212">
        <v>1221250</v>
      </c>
      <c r="D51" s="212">
        <f t="shared" si="13"/>
        <v>73275</v>
      </c>
      <c r="E51" s="212">
        <f t="shared" si="14"/>
        <v>73275</v>
      </c>
      <c r="F51" s="212">
        <f t="shared" si="15"/>
        <v>73275</v>
      </c>
      <c r="G51" s="212">
        <f t="shared" si="16"/>
        <v>219825</v>
      </c>
      <c r="H51" s="212">
        <f t="shared" si="17"/>
        <v>85487.500000000015</v>
      </c>
      <c r="I51" s="212">
        <f t="shared" si="18"/>
        <v>109912.5</v>
      </c>
      <c r="J51" s="212">
        <f t="shared" si="19"/>
        <v>109912.5</v>
      </c>
      <c r="K51" s="212">
        <f t="shared" si="7"/>
        <v>305312.5</v>
      </c>
      <c r="L51" s="212">
        <f t="shared" si="20"/>
        <v>109912.5</v>
      </c>
      <c r="M51" s="212">
        <f t="shared" si="21"/>
        <v>109912.5</v>
      </c>
      <c r="N51" s="212">
        <f t="shared" si="22"/>
        <v>109912.5</v>
      </c>
      <c r="O51" s="212">
        <f t="shared" si="8"/>
        <v>329737.5</v>
      </c>
      <c r="P51" s="212">
        <f t="shared" si="9"/>
        <v>122125</v>
      </c>
      <c r="Q51" s="212">
        <f t="shared" si="10"/>
        <v>122125</v>
      </c>
      <c r="R51" s="212">
        <f t="shared" si="11"/>
        <v>122125</v>
      </c>
      <c r="S51" s="212">
        <f t="shared" si="12"/>
        <v>366375</v>
      </c>
      <c r="T51" s="147">
        <f t="shared" si="6"/>
        <v>1099125</v>
      </c>
      <c r="V51" s="137">
        <v>1221250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6946461</v>
      </c>
      <c r="D53" s="212">
        <f t="shared" si="13"/>
        <v>416787.66</v>
      </c>
      <c r="E53" s="212">
        <f t="shared" si="14"/>
        <v>416787.66</v>
      </c>
      <c r="F53" s="212">
        <f t="shared" si="15"/>
        <v>416787.66</v>
      </c>
      <c r="G53" s="212">
        <f t="shared" si="16"/>
        <v>1250362.98</v>
      </c>
      <c r="H53" s="212">
        <f t="shared" si="17"/>
        <v>486252.27</v>
      </c>
      <c r="I53" s="212">
        <f t="shared" si="18"/>
        <v>625181.49</v>
      </c>
      <c r="J53" s="212">
        <f t="shared" si="19"/>
        <v>625181.49</v>
      </c>
      <c r="K53" s="212">
        <f t="shared" si="7"/>
        <v>1736615.25</v>
      </c>
      <c r="L53" s="212">
        <f t="shared" si="20"/>
        <v>625181.49</v>
      </c>
      <c r="M53" s="212">
        <f t="shared" si="21"/>
        <v>625181.49</v>
      </c>
      <c r="N53" s="212">
        <f t="shared" si="22"/>
        <v>625181.49</v>
      </c>
      <c r="O53" s="212">
        <f t="shared" si="8"/>
        <v>1875544.47</v>
      </c>
      <c r="P53" s="212">
        <f t="shared" si="9"/>
        <v>694646.10000000009</v>
      </c>
      <c r="Q53" s="212">
        <f t="shared" si="10"/>
        <v>694646.10000000009</v>
      </c>
      <c r="R53" s="212">
        <f t="shared" si="11"/>
        <v>694646.10000000009</v>
      </c>
      <c r="S53" s="212">
        <f t="shared" si="12"/>
        <v>2083938.3000000003</v>
      </c>
      <c r="T53" s="147">
        <f t="shared" si="6"/>
        <v>6251814.9000000004</v>
      </c>
      <c r="V53" s="137">
        <v>6946461</v>
      </c>
    </row>
    <row r="54" spans="1:30" ht="33" customHeight="1" x14ac:dyDescent="0.25">
      <c r="A54" s="55" t="s">
        <v>17</v>
      </c>
      <c r="B54" s="120" t="s">
        <v>128</v>
      </c>
      <c r="C54" s="212">
        <v>5796297</v>
      </c>
      <c r="D54" s="212">
        <f t="shared" si="13"/>
        <v>347777.82</v>
      </c>
      <c r="E54" s="212">
        <f t="shared" si="14"/>
        <v>347777.82</v>
      </c>
      <c r="F54" s="212">
        <f t="shared" si="15"/>
        <v>347777.82</v>
      </c>
      <c r="G54" s="212">
        <f t="shared" si="16"/>
        <v>1043333.46</v>
      </c>
      <c r="H54" s="212">
        <f t="shared" si="17"/>
        <v>405740.79000000004</v>
      </c>
      <c r="I54" s="212">
        <f t="shared" si="18"/>
        <v>521666.73</v>
      </c>
      <c r="J54" s="212">
        <f t="shared" si="19"/>
        <v>521666.73</v>
      </c>
      <c r="K54" s="212">
        <f t="shared" si="7"/>
        <v>1449074.25</v>
      </c>
      <c r="L54" s="212">
        <f t="shared" si="20"/>
        <v>521666.73</v>
      </c>
      <c r="M54" s="212">
        <f t="shared" si="21"/>
        <v>521666.73</v>
      </c>
      <c r="N54" s="212">
        <f t="shared" si="22"/>
        <v>521666.73</v>
      </c>
      <c r="O54" s="212">
        <f t="shared" si="8"/>
        <v>1565000.19</v>
      </c>
      <c r="P54" s="212">
        <f t="shared" si="9"/>
        <v>579629.70000000007</v>
      </c>
      <c r="Q54" s="212">
        <f t="shared" si="10"/>
        <v>579629.70000000007</v>
      </c>
      <c r="R54" s="212">
        <f t="shared" si="11"/>
        <v>579629.70000000007</v>
      </c>
      <c r="S54" s="212">
        <f t="shared" si="12"/>
        <v>1738889.1</v>
      </c>
      <c r="T54" s="147">
        <f t="shared" si="6"/>
        <v>5216667.3</v>
      </c>
      <c r="V54" s="137">
        <v>5796297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1393523</v>
      </c>
      <c r="D56" s="167">
        <f t="shared" si="13"/>
        <v>83611.37999999999</v>
      </c>
      <c r="E56" s="167">
        <f t="shared" si="14"/>
        <v>83611.37999999999</v>
      </c>
      <c r="F56" s="167">
        <f t="shared" si="15"/>
        <v>83611.37999999999</v>
      </c>
      <c r="G56" s="167">
        <f t="shared" si="16"/>
        <v>250834.13999999996</v>
      </c>
      <c r="H56" s="167">
        <f t="shared" si="17"/>
        <v>97546.610000000015</v>
      </c>
      <c r="I56" s="167">
        <f t="shared" si="18"/>
        <v>125417.06999999999</v>
      </c>
      <c r="J56" s="167">
        <f t="shared" si="19"/>
        <v>125417.06999999999</v>
      </c>
      <c r="K56" s="167">
        <f t="shared" si="7"/>
        <v>348380.75</v>
      </c>
      <c r="L56" s="167">
        <f t="shared" si="20"/>
        <v>125417.06999999999</v>
      </c>
      <c r="M56" s="167">
        <f t="shared" si="21"/>
        <v>125417.06999999999</v>
      </c>
      <c r="N56" s="167">
        <f t="shared" si="22"/>
        <v>125417.06999999999</v>
      </c>
      <c r="O56" s="167">
        <f t="shared" si="8"/>
        <v>376251.20999999996</v>
      </c>
      <c r="P56" s="167">
        <f t="shared" si="9"/>
        <v>139352.30000000002</v>
      </c>
      <c r="Q56" s="167">
        <f t="shared" si="10"/>
        <v>139352.30000000002</v>
      </c>
      <c r="R56" s="167">
        <f t="shared" si="11"/>
        <v>139352.30000000002</v>
      </c>
      <c r="S56" s="167">
        <f t="shared" si="12"/>
        <v>418056.9</v>
      </c>
      <c r="T56" s="147">
        <f t="shared" si="6"/>
        <v>1254170.7</v>
      </c>
      <c r="V56" s="137">
        <v>1393523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225334</v>
      </c>
      <c r="D57" s="213">
        <f t="shared" si="13"/>
        <v>13520.039999999999</v>
      </c>
      <c r="E57" s="213">
        <f t="shared" si="14"/>
        <v>13520.039999999999</v>
      </c>
      <c r="F57" s="213">
        <f t="shared" si="15"/>
        <v>13520.039999999999</v>
      </c>
      <c r="G57" s="212">
        <f t="shared" si="16"/>
        <v>40560.119999999995</v>
      </c>
      <c r="H57" s="212">
        <f t="shared" si="17"/>
        <v>15773.380000000001</v>
      </c>
      <c r="I57" s="212">
        <f t="shared" si="18"/>
        <v>20280.059999999998</v>
      </c>
      <c r="J57" s="212">
        <f t="shared" si="19"/>
        <v>20280.059999999998</v>
      </c>
      <c r="K57" s="212">
        <f t="shared" si="7"/>
        <v>56333.5</v>
      </c>
      <c r="L57" s="212">
        <f t="shared" si="20"/>
        <v>20280.059999999998</v>
      </c>
      <c r="M57" s="212">
        <f t="shared" si="21"/>
        <v>20280.059999999998</v>
      </c>
      <c r="N57" s="212">
        <f t="shared" si="22"/>
        <v>20280.059999999998</v>
      </c>
      <c r="O57" s="212">
        <f t="shared" si="8"/>
        <v>60840.179999999993</v>
      </c>
      <c r="P57" s="212">
        <f t="shared" si="9"/>
        <v>22533.4</v>
      </c>
      <c r="Q57" s="212">
        <f t="shared" si="10"/>
        <v>22533.4</v>
      </c>
      <c r="R57" s="212">
        <f t="shared" si="11"/>
        <v>22533.4</v>
      </c>
      <c r="S57" s="212">
        <f t="shared" si="12"/>
        <v>67600.200000000012</v>
      </c>
      <c r="T57" s="147">
        <f t="shared" si="6"/>
        <v>202800.59999999998</v>
      </c>
      <c r="U57" s="139"/>
      <c r="V57" s="137">
        <v>225334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1147594</v>
      </c>
      <c r="D58" s="213">
        <f t="shared" si="13"/>
        <v>68855.64</v>
      </c>
      <c r="E58" s="213">
        <f t="shared" si="14"/>
        <v>68855.64</v>
      </c>
      <c r="F58" s="213">
        <f t="shared" si="15"/>
        <v>68855.64</v>
      </c>
      <c r="G58" s="212">
        <f t="shared" si="16"/>
        <v>206566.91999999998</v>
      </c>
      <c r="H58" s="212">
        <f t="shared" si="17"/>
        <v>80331.58</v>
      </c>
      <c r="I58" s="212">
        <f t="shared" si="18"/>
        <v>103283.45999999999</v>
      </c>
      <c r="J58" s="212">
        <f t="shared" si="19"/>
        <v>103283.45999999999</v>
      </c>
      <c r="K58" s="212">
        <f t="shared" si="7"/>
        <v>286898.5</v>
      </c>
      <c r="L58" s="212">
        <f t="shared" si="20"/>
        <v>103283.45999999999</v>
      </c>
      <c r="M58" s="212">
        <f t="shared" si="21"/>
        <v>103283.45999999999</v>
      </c>
      <c r="N58" s="212">
        <f t="shared" si="22"/>
        <v>103283.45999999999</v>
      </c>
      <c r="O58" s="212">
        <f t="shared" si="8"/>
        <v>309850.38</v>
      </c>
      <c r="P58" s="212">
        <f t="shared" si="9"/>
        <v>114759.40000000001</v>
      </c>
      <c r="Q58" s="212">
        <f t="shared" si="10"/>
        <v>114759.40000000001</v>
      </c>
      <c r="R58" s="212">
        <f t="shared" si="11"/>
        <v>114759.40000000001</v>
      </c>
      <c r="S58" s="212">
        <f t="shared" si="12"/>
        <v>344278.2</v>
      </c>
      <c r="T58" s="147">
        <f t="shared" si="6"/>
        <v>1032834.5999999999</v>
      </c>
      <c r="U58" s="139"/>
      <c r="V58" s="137">
        <v>1147594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19395</v>
      </c>
      <c r="D59" s="213">
        <f t="shared" si="13"/>
        <v>1163.7</v>
      </c>
      <c r="E59" s="213">
        <f t="shared" si="14"/>
        <v>1163.7</v>
      </c>
      <c r="F59" s="213">
        <f t="shared" si="15"/>
        <v>1163.7</v>
      </c>
      <c r="G59" s="212">
        <f t="shared" si="16"/>
        <v>3491.1000000000004</v>
      </c>
      <c r="H59" s="212">
        <f t="shared" si="17"/>
        <v>1357.65</v>
      </c>
      <c r="I59" s="212">
        <f t="shared" si="18"/>
        <v>1745.55</v>
      </c>
      <c r="J59" s="212">
        <f t="shared" si="19"/>
        <v>1745.55</v>
      </c>
      <c r="K59" s="212">
        <f t="shared" si="7"/>
        <v>4848.75</v>
      </c>
      <c r="L59" s="212">
        <f t="shared" si="20"/>
        <v>1745.55</v>
      </c>
      <c r="M59" s="212">
        <f t="shared" si="21"/>
        <v>1745.55</v>
      </c>
      <c r="N59" s="212">
        <f t="shared" si="22"/>
        <v>1745.55</v>
      </c>
      <c r="O59" s="212">
        <f t="shared" si="8"/>
        <v>5236.6499999999996</v>
      </c>
      <c r="P59" s="212">
        <f t="shared" si="9"/>
        <v>1939.5</v>
      </c>
      <c r="Q59" s="212">
        <f t="shared" si="10"/>
        <v>1939.5</v>
      </c>
      <c r="R59" s="212">
        <f t="shared" si="11"/>
        <v>1939.5</v>
      </c>
      <c r="S59" s="212">
        <f t="shared" si="12"/>
        <v>5818.5</v>
      </c>
      <c r="T59" s="147">
        <f t="shared" si="6"/>
        <v>17455.5</v>
      </c>
      <c r="V59" s="137">
        <v>19395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10555182</v>
      </c>
      <c r="D61" s="167">
        <f t="shared" si="13"/>
        <v>633310.91999999993</v>
      </c>
      <c r="E61" s="167">
        <f t="shared" si="14"/>
        <v>633310.91999999993</v>
      </c>
      <c r="F61" s="167">
        <f t="shared" si="15"/>
        <v>633310.91999999993</v>
      </c>
      <c r="G61" s="167">
        <f t="shared" si="16"/>
        <v>1899932.7599999998</v>
      </c>
      <c r="H61" s="167">
        <f t="shared" si="17"/>
        <v>738862.74000000011</v>
      </c>
      <c r="I61" s="167">
        <f t="shared" si="18"/>
        <v>949966.38</v>
      </c>
      <c r="J61" s="167">
        <f t="shared" si="19"/>
        <v>949966.38</v>
      </c>
      <c r="K61" s="167">
        <f t="shared" si="7"/>
        <v>2638795.5</v>
      </c>
      <c r="L61" s="167">
        <f t="shared" si="20"/>
        <v>949966.38</v>
      </c>
      <c r="M61" s="167">
        <f t="shared" si="21"/>
        <v>949966.38</v>
      </c>
      <c r="N61" s="167">
        <f t="shared" si="22"/>
        <v>949966.38</v>
      </c>
      <c r="O61" s="167">
        <f t="shared" si="8"/>
        <v>2849899.14</v>
      </c>
      <c r="P61" s="167">
        <f t="shared" si="9"/>
        <v>1055518.2</v>
      </c>
      <c r="Q61" s="167">
        <f t="shared" si="10"/>
        <v>1055518.2</v>
      </c>
      <c r="R61" s="167">
        <f t="shared" si="11"/>
        <v>1055518.2</v>
      </c>
      <c r="S61" s="167">
        <f t="shared" si="12"/>
        <v>3166554.5999999996</v>
      </c>
      <c r="T61" s="147">
        <f t="shared" si="6"/>
        <v>9499663.7999999989</v>
      </c>
      <c r="V61" s="137">
        <v>10430181</v>
      </c>
    </row>
    <row r="62" spans="1:30" ht="33" customHeight="1" x14ac:dyDescent="0.25">
      <c r="A62" s="41">
        <v>56102</v>
      </c>
      <c r="B62" s="117" t="s">
        <v>110</v>
      </c>
      <c r="C62" s="212">
        <f>6246997+55000</f>
        <v>6301997</v>
      </c>
      <c r="D62" s="212">
        <f t="shared" si="13"/>
        <v>378119.82</v>
      </c>
      <c r="E62" s="212">
        <f t="shared" si="14"/>
        <v>378119.82</v>
      </c>
      <c r="F62" s="212">
        <f t="shared" si="15"/>
        <v>378119.82</v>
      </c>
      <c r="G62" s="212">
        <f t="shared" si="16"/>
        <v>1134359.46</v>
      </c>
      <c r="H62" s="212">
        <f t="shared" si="17"/>
        <v>441139.79000000004</v>
      </c>
      <c r="I62" s="212">
        <f t="shared" si="18"/>
        <v>567179.73</v>
      </c>
      <c r="J62" s="212">
        <f t="shared" si="19"/>
        <v>567179.73</v>
      </c>
      <c r="K62" s="212">
        <f t="shared" si="7"/>
        <v>1575499.25</v>
      </c>
      <c r="L62" s="212">
        <f t="shared" si="20"/>
        <v>567179.73</v>
      </c>
      <c r="M62" s="212">
        <f t="shared" si="21"/>
        <v>567179.73</v>
      </c>
      <c r="N62" s="212">
        <f t="shared" si="22"/>
        <v>567179.73</v>
      </c>
      <c r="O62" s="212">
        <f t="shared" si="8"/>
        <v>1701539.19</v>
      </c>
      <c r="P62" s="212">
        <f t="shared" si="9"/>
        <v>630199.70000000007</v>
      </c>
      <c r="Q62" s="212">
        <f t="shared" si="10"/>
        <v>630199.70000000007</v>
      </c>
      <c r="R62" s="212">
        <f t="shared" si="11"/>
        <v>630199.70000000007</v>
      </c>
      <c r="S62" s="212">
        <f t="shared" si="12"/>
        <v>1890599.1</v>
      </c>
      <c r="T62" s="147">
        <f t="shared" si="6"/>
        <v>5671797.3000000007</v>
      </c>
      <c r="V62" s="137">
        <v>6246997</v>
      </c>
    </row>
    <row r="63" spans="1:30" ht="33" customHeight="1" x14ac:dyDescent="0.25">
      <c r="A63" s="41" t="s">
        <v>20</v>
      </c>
      <c r="B63" s="117" t="s">
        <v>109</v>
      </c>
      <c r="C63" s="212">
        <f>1832655+50000</f>
        <v>1882655</v>
      </c>
      <c r="D63" s="212">
        <f t="shared" si="13"/>
        <v>112959.3</v>
      </c>
      <c r="E63" s="212">
        <f t="shared" si="14"/>
        <v>112959.3</v>
      </c>
      <c r="F63" s="212">
        <f t="shared" si="15"/>
        <v>112959.3</v>
      </c>
      <c r="G63" s="212">
        <f t="shared" si="16"/>
        <v>338877.9</v>
      </c>
      <c r="H63" s="212">
        <f t="shared" si="17"/>
        <v>131785.85</v>
      </c>
      <c r="I63" s="212">
        <f t="shared" si="18"/>
        <v>169438.94999999998</v>
      </c>
      <c r="J63" s="212">
        <f t="shared" si="19"/>
        <v>169438.94999999998</v>
      </c>
      <c r="K63" s="212">
        <f t="shared" si="7"/>
        <v>470663.75</v>
      </c>
      <c r="L63" s="212">
        <f t="shared" si="20"/>
        <v>169438.94999999998</v>
      </c>
      <c r="M63" s="212">
        <f t="shared" si="21"/>
        <v>169438.94999999998</v>
      </c>
      <c r="N63" s="212">
        <f t="shared" si="22"/>
        <v>169438.94999999998</v>
      </c>
      <c r="O63" s="212">
        <f t="shared" si="8"/>
        <v>508316.85</v>
      </c>
      <c r="P63" s="212">
        <f t="shared" si="9"/>
        <v>188265.5</v>
      </c>
      <c r="Q63" s="212">
        <f t="shared" si="10"/>
        <v>188265.5</v>
      </c>
      <c r="R63" s="212">
        <f t="shared" si="11"/>
        <v>188265.5</v>
      </c>
      <c r="S63" s="212">
        <f t="shared" si="12"/>
        <v>564796.5</v>
      </c>
      <c r="T63" s="147">
        <f t="shared" si="6"/>
        <v>1694389.4999999998</v>
      </c>
      <c r="V63" s="137">
        <v>1832655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11025</v>
      </c>
      <c r="D65" s="212">
        <f t="shared" si="13"/>
        <v>661.5</v>
      </c>
      <c r="E65" s="212">
        <f t="shared" si="14"/>
        <v>661.5</v>
      </c>
      <c r="F65" s="212">
        <f t="shared" si="15"/>
        <v>661.5</v>
      </c>
      <c r="G65" s="212">
        <f t="shared" si="16"/>
        <v>1984.5</v>
      </c>
      <c r="H65" s="212">
        <f t="shared" si="17"/>
        <v>771.75000000000011</v>
      </c>
      <c r="I65" s="212">
        <f t="shared" si="18"/>
        <v>992.25</v>
      </c>
      <c r="J65" s="212">
        <f t="shared" si="19"/>
        <v>992.25</v>
      </c>
      <c r="K65" s="212">
        <f t="shared" si="7"/>
        <v>2756.25</v>
      </c>
      <c r="L65" s="212">
        <f t="shared" si="20"/>
        <v>992.25</v>
      </c>
      <c r="M65" s="212">
        <f t="shared" si="21"/>
        <v>992.25</v>
      </c>
      <c r="N65" s="212">
        <f t="shared" si="22"/>
        <v>992.25</v>
      </c>
      <c r="O65" s="212">
        <f t="shared" si="8"/>
        <v>2976.75</v>
      </c>
      <c r="P65" s="212">
        <f t="shared" si="9"/>
        <v>1102.5</v>
      </c>
      <c r="Q65" s="212">
        <f t="shared" si="10"/>
        <v>1102.5</v>
      </c>
      <c r="R65" s="212">
        <f t="shared" si="11"/>
        <v>1102.5</v>
      </c>
      <c r="S65" s="212">
        <f t="shared" si="12"/>
        <v>3307.5</v>
      </c>
      <c r="T65" s="147">
        <f t="shared" si="6"/>
        <v>9922.5</v>
      </c>
      <c r="V65" s="137">
        <v>11025</v>
      </c>
    </row>
    <row r="66" spans="1:30" ht="33" customHeight="1" x14ac:dyDescent="0.25">
      <c r="A66" s="41">
        <v>56118</v>
      </c>
      <c r="B66" s="117" t="s">
        <v>75</v>
      </c>
      <c r="C66" s="212">
        <f>939485+20000</f>
        <v>959485</v>
      </c>
      <c r="D66" s="212">
        <f t="shared" si="13"/>
        <v>57569.1</v>
      </c>
      <c r="E66" s="212">
        <f t="shared" si="14"/>
        <v>57569.1</v>
      </c>
      <c r="F66" s="212">
        <f t="shared" si="15"/>
        <v>57569.1</v>
      </c>
      <c r="G66" s="212">
        <f t="shared" si="16"/>
        <v>172707.3</v>
      </c>
      <c r="H66" s="212">
        <f t="shared" si="17"/>
        <v>67163.950000000012</v>
      </c>
      <c r="I66" s="212">
        <f t="shared" si="18"/>
        <v>86353.65</v>
      </c>
      <c r="J66" s="212">
        <f t="shared" si="19"/>
        <v>86353.65</v>
      </c>
      <c r="K66" s="212">
        <f t="shared" si="7"/>
        <v>239871.25</v>
      </c>
      <c r="L66" s="212">
        <f t="shared" si="20"/>
        <v>86353.65</v>
      </c>
      <c r="M66" s="212">
        <f t="shared" si="21"/>
        <v>86353.65</v>
      </c>
      <c r="N66" s="212">
        <f t="shared" si="22"/>
        <v>86353.65</v>
      </c>
      <c r="O66" s="212">
        <f t="shared" si="8"/>
        <v>259060.94999999998</v>
      </c>
      <c r="P66" s="212">
        <f t="shared" si="9"/>
        <v>95948.5</v>
      </c>
      <c r="Q66" s="212">
        <f t="shared" si="10"/>
        <v>95948.5</v>
      </c>
      <c r="R66" s="212">
        <f t="shared" si="11"/>
        <v>95948.5</v>
      </c>
      <c r="S66" s="212">
        <f t="shared" si="12"/>
        <v>287845.5</v>
      </c>
      <c r="T66" s="147">
        <f t="shared" si="6"/>
        <v>863536.50000000012</v>
      </c>
      <c r="V66" s="137">
        <v>939485</v>
      </c>
    </row>
    <row r="67" spans="1:30" ht="33" customHeight="1" x14ac:dyDescent="0.25">
      <c r="A67" s="41" t="s">
        <v>21</v>
      </c>
      <c r="B67" s="117" t="s">
        <v>76</v>
      </c>
      <c r="C67" s="212">
        <v>286048</v>
      </c>
      <c r="D67" s="212">
        <f t="shared" si="13"/>
        <v>17162.88</v>
      </c>
      <c r="E67" s="212">
        <f t="shared" si="14"/>
        <v>17162.88</v>
      </c>
      <c r="F67" s="212">
        <f t="shared" si="15"/>
        <v>17162.88</v>
      </c>
      <c r="G67" s="212">
        <f t="shared" si="16"/>
        <v>51488.639999999999</v>
      </c>
      <c r="H67" s="212">
        <f t="shared" si="17"/>
        <v>20023.36</v>
      </c>
      <c r="I67" s="212">
        <f t="shared" si="18"/>
        <v>25744.32</v>
      </c>
      <c r="J67" s="212">
        <f t="shared" si="19"/>
        <v>25744.32</v>
      </c>
      <c r="K67" s="212">
        <f t="shared" si="7"/>
        <v>71512</v>
      </c>
      <c r="L67" s="212">
        <f t="shared" si="20"/>
        <v>25744.32</v>
      </c>
      <c r="M67" s="212">
        <f t="shared" si="21"/>
        <v>25744.32</v>
      </c>
      <c r="N67" s="212">
        <f t="shared" si="22"/>
        <v>25744.32</v>
      </c>
      <c r="O67" s="212">
        <f t="shared" si="8"/>
        <v>77232.959999999992</v>
      </c>
      <c r="P67" s="212">
        <f t="shared" si="9"/>
        <v>28604.800000000003</v>
      </c>
      <c r="Q67" s="212">
        <f t="shared" si="10"/>
        <v>28604.800000000003</v>
      </c>
      <c r="R67" s="212">
        <f t="shared" si="11"/>
        <v>28604.800000000003</v>
      </c>
      <c r="S67" s="212">
        <f t="shared" si="12"/>
        <v>85814.400000000009</v>
      </c>
      <c r="T67" s="147">
        <f t="shared" si="6"/>
        <v>257443.20000000001</v>
      </c>
      <c r="V67" s="137">
        <v>286048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1113972</v>
      </c>
      <c r="D68" s="212">
        <f t="shared" si="13"/>
        <v>66838.319999999992</v>
      </c>
      <c r="E68" s="212">
        <f t="shared" si="14"/>
        <v>66838.319999999992</v>
      </c>
      <c r="F68" s="212">
        <f t="shared" si="15"/>
        <v>66838.319999999992</v>
      </c>
      <c r="G68" s="212">
        <f t="shared" si="16"/>
        <v>200514.95999999996</v>
      </c>
      <c r="H68" s="212">
        <f t="shared" si="17"/>
        <v>77978.040000000008</v>
      </c>
      <c r="I68" s="212">
        <f t="shared" si="18"/>
        <v>100257.48</v>
      </c>
      <c r="J68" s="212">
        <f t="shared" si="19"/>
        <v>100257.48</v>
      </c>
      <c r="K68" s="212">
        <f t="shared" si="7"/>
        <v>278493</v>
      </c>
      <c r="L68" s="212">
        <f t="shared" si="20"/>
        <v>100257.48</v>
      </c>
      <c r="M68" s="212">
        <f t="shared" si="21"/>
        <v>100257.48</v>
      </c>
      <c r="N68" s="212">
        <f t="shared" si="22"/>
        <v>100257.48</v>
      </c>
      <c r="O68" s="212">
        <f t="shared" si="8"/>
        <v>300772.44</v>
      </c>
      <c r="P68" s="212">
        <f t="shared" si="9"/>
        <v>111397.20000000001</v>
      </c>
      <c r="Q68" s="212">
        <f t="shared" si="10"/>
        <v>111397.20000000001</v>
      </c>
      <c r="R68" s="212">
        <f t="shared" si="11"/>
        <v>111397.20000000001</v>
      </c>
      <c r="S68" s="212">
        <f t="shared" si="12"/>
        <v>334191.60000000003</v>
      </c>
      <c r="T68" s="147">
        <f t="shared" si="6"/>
        <v>1002574.7999999998</v>
      </c>
      <c r="U68" s="139"/>
      <c r="V68" s="137">
        <v>1113972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2916000</v>
      </c>
      <c r="D69" s="167">
        <f t="shared" si="13"/>
        <v>174960</v>
      </c>
      <c r="E69" s="167">
        <f t="shared" si="14"/>
        <v>174960</v>
      </c>
      <c r="F69" s="167">
        <f t="shared" si="15"/>
        <v>174960</v>
      </c>
      <c r="G69" s="167">
        <f t="shared" si="16"/>
        <v>524880</v>
      </c>
      <c r="H69" s="167">
        <f t="shared" si="17"/>
        <v>204120.00000000003</v>
      </c>
      <c r="I69" s="167">
        <f t="shared" si="18"/>
        <v>262440</v>
      </c>
      <c r="J69" s="167">
        <f t="shared" si="19"/>
        <v>262440</v>
      </c>
      <c r="K69" s="167">
        <f t="shared" si="7"/>
        <v>729000</v>
      </c>
      <c r="L69" s="167">
        <f t="shared" si="20"/>
        <v>262440</v>
      </c>
      <c r="M69" s="167">
        <f t="shared" si="21"/>
        <v>262440</v>
      </c>
      <c r="N69" s="167">
        <f t="shared" si="22"/>
        <v>262440</v>
      </c>
      <c r="O69" s="167">
        <f t="shared" si="8"/>
        <v>787320</v>
      </c>
      <c r="P69" s="167">
        <f t="shared" si="9"/>
        <v>291600</v>
      </c>
      <c r="Q69" s="167">
        <f t="shared" si="10"/>
        <v>291600</v>
      </c>
      <c r="R69" s="167">
        <f t="shared" si="11"/>
        <v>291600</v>
      </c>
      <c r="S69" s="167">
        <f t="shared" si="12"/>
        <v>874800</v>
      </c>
      <c r="T69" s="147">
        <f t="shared" si="6"/>
        <v>2624400</v>
      </c>
      <c r="V69" s="137">
        <v>2836000</v>
      </c>
    </row>
    <row r="70" spans="1:30" ht="33" customHeight="1" x14ac:dyDescent="0.25">
      <c r="A70" s="57">
        <v>56202</v>
      </c>
      <c r="B70" s="122" t="s">
        <v>79</v>
      </c>
      <c r="C70" s="212">
        <v>285000</v>
      </c>
      <c r="D70" s="213">
        <f t="shared" si="13"/>
        <v>17100</v>
      </c>
      <c r="E70" s="213">
        <f t="shared" si="14"/>
        <v>17100</v>
      </c>
      <c r="F70" s="213">
        <f t="shared" si="15"/>
        <v>17100</v>
      </c>
      <c r="G70" s="212">
        <f t="shared" si="16"/>
        <v>51300</v>
      </c>
      <c r="H70" s="212">
        <f t="shared" si="17"/>
        <v>19950.000000000004</v>
      </c>
      <c r="I70" s="212">
        <f t="shared" si="18"/>
        <v>25650</v>
      </c>
      <c r="J70" s="212">
        <f t="shared" si="19"/>
        <v>25650</v>
      </c>
      <c r="K70" s="212">
        <f t="shared" si="7"/>
        <v>71250</v>
      </c>
      <c r="L70" s="212">
        <f t="shared" si="20"/>
        <v>25650</v>
      </c>
      <c r="M70" s="212">
        <f t="shared" si="21"/>
        <v>25650</v>
      </c>
      <c r="N70" s="212">
        <f t="shared" si="22"/>
        <v>25650</v>
      </c>
      <c r="O70" s="212">
        <f t="shared" si="8"/>
        <v>76950</v>
      </c>
      <c r="P70" s="212">
        <f t="shared" si="9"/>
        <v>28500</v>
      </c>
      <c r="Q70" s="212">
        <f t="shared" si="10"/>
        <v>28500</v>
      </c>
      <c r="R70" s="212">
        <f t="shared" si="11"/>
        <v>28500</v>
      </c>
      <c r="S70" s="212">
        <f t="shared" si="12"/>
        <v>85500</v>
      </c>
      <c r="T70" s="147">
        <f t="shared" si="6"/>
        <v>256500</v>
      </c>
      <c r="V70" s="137">
        <v>285000</v>
      </c>
    </row>
    <row r="71" spans="1:30" s="140" customFormat="1" ht="33" customHeight="1" collapsed="1" x14ac:dyDescent="0.25">
      <c r="A71" s="57">
        <v>56206</v>
      </c>
      <c r="B71" s="126" t="s">
        <v>80</v>
      </c>
      <c r="C71" s="212">
        <v>10000</v>
      </c>
      <c r="D71" s="213">
        <f t="shared" si="13"/>
        <v>600</v>
      </c>
      <c r="E71" s="213">
        <f t="shared" si="14"/>
        <v>600</v>
      </c>
      <c r="F71" s="213">
        <f t="shared" si="15"/>
        <v>600</v>
      </c>
      <c r="G71" s="212">
        <f t="shared" si="16"/>
        <v>1800</v>
      </c>
      <c r="H71" s="212">
        <f t="shared" si="17"/>
        <v>700.00000000000011</v>
      </c>
      <c r="I71" s="212">
        <f t="shared" si="18"/>
        <v>900</v>
      </c>
      <c r="J71" s="212">
        <f t="shared" si="19"/>
        <v>900</v>
      </c>
      <c r="K71" s="212">
        <f t="shared" si="7"/>
        <v>2500</v>
      </c>
      <c r="L71" s="212">
        <f t="shared" si="20"/>
        <v>900</v>
      </c>
      <c r="M71" s="212">
        <f t="shared" si="21"/>
        <v>900</v>
      </c>
      <c r="N71" s="212">
        <f t="shared" si="22"/>
        <v>900</v>
      </c>
      <c r="O71" s="212">
        <f t="shared" si="8"/>
        <v>2700</v>
      </c>
      <c r="P71" s="212">
        <f t="shared" si="9"/>
        <v>1000</v>
      </c>
      <c r="Q71" s="212">
        <f t="shared" si="10"/>
        <v>1000</v>
      </c>
      <c r="R71" s="212">
        <f t="shared" si="11"/>
        <v>1000</v>
      </c>
      <c r="S71" s="212">
        <f t="shared" si="12"/>
        <v>3000</v>
      </c>
      <c r="T71" s="147">
        <f t="shared" si="6"/>
        <v>9000</v>
      </c>
      <c r="U71" s="139"/>
      <c r="V71" s="137">
        <v>10000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6" t="s">
        <v>81</v>
      </c>
      <c r="C72" s="212">
        <v>57000</v>
      </c>
      <c r="D72" s="213">
        <f t="shared" si="13"/>
        <v>3420</v>
      </c>
      <c r="E72" s="213">
        <f t="shared" si="14"/>
        <v>3420</v>
      </c>
      <c r="F72" s="213">
        <f t="shared" si="15"/>
        <v>3420</v>
      </c>
      <c r="G72" s="212">
        <f t="shared" si="16"/>
        <v>10260</v>
      </c>
      <c r="H72" s="212">
        <f t="shared" si="17"/>
        <v>3990.0000000000005</v>
      </c>
      <c r="I72" s="212">
        <f t="shared" si="18"/>
        <v>5130</v>
      </c>
      <c r="J72" s="212">
        <f t="shared" si="19"/>
        <v>5130</v>
      </c>
      <c r="K72" s="212">
        <f t="shared" si="7"/>
        <v>14250</v>
      </c>
      <c r="L72" s="212">
        <f t="shared" si="20"/>
        <v>5130</v>
      </c>
      <c r="M72" s="212">
        <f t="shared" si="21"/>
        <v>5130</v>
      </c>
      <c r="N72" s="212">
        <f t="shared" si="22"/>
        <v>5130</v>
      </c>
      <c r="O72" s="212">
        <f t="shared" si="8"/>
        <v>15390</v>
      </c>
      <c r="P72" s="212">
        <f t="shared" si="9"/>
        <v>5700</v>
      </c>
      <c r="Q72" s="212">
        <f t="shared" si="10"/>
        <v>5700</v>
      </c>
      <c r="R72" s="212">
        <f t="shared" si="11"/>
        <v>5700</v>
      </c>
      <c r="S72" s="212">
        <f t="shared" si="12"/>
        <v>17100</v>
      </c>
      <c r="T72" s="147">
        <f t="shared" si="6"/>
        <v>51300</v>
      </c>
      <c r="U72" s="153"/>
      <c r="V72" s="137">
        <v>57000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122" t="s">
        <v>82</v>
      </c>
      <c r="C73" s="212">
        <v>403000</v>
      </c>
      <c r="D73" s="213">
        <f t="shared" si="13"/>
        <v>24180</v>
      </c>
      <c r="E73" s="213">
        <f t="shared" si="14"/>
        <v>24180</v>
      </c>
      <c r="F73" s="213">
        <f t="shared" si="15"/>
        <v>24180</v>
      </c>
      <c r="G73" s="212">
        <f t="shared" si="16"/>
        <v>72540</v>
      </c>
      <c r="H73" s="212">
        <f t="shared" si="17"/>
        <v>28210.000000000004</v>
      </c>
      <c r="I73" s="212">
        <f t="shared" si="18"/>
        <v>36270</v>
      </c>
      <c r="J73" s="212">
        <f t="shared" si="19"/>
        <v>36270</v>
      </c>
      <c r="K73" s="212">
        <f t="shared" si="7"/>
        <v>100750</v>
      </c>
      <c r="L73" s="212">
        <f t="shared" si="20"/>
        <v>36270</v>
      </c>
      <c r="M73" s="212">
        <f t="shared" si="21"/>
        <v>36270</v>
      </c>
      <c r="N73" s="212">
        <f t="shared" si="22"/>
        <v>36270</v>
      </c>
      <c r="O73" s="212">
        <f t="shared" si="8"/>
        <v>108810</v>
      </c>
      <c r="P73" s="212">
        <f t="shared" si="9"/>
        <v>40300</v>
      </c>
      <c r="Q73" s="212">
        <f t="shared" si="10"/>
        <v>40300</v>
      </c>
      <c r="R73" s="212">
        <f t="shared" si="11"/>
        <v>40300</v>
      </c>
      <c r="S73" s="212">
        <f t="shared" si="12"/>
        <v>120900</v>
      </c>
      <c r="T73" s="147">
        <f t="shared" si="6"/>
        <v>362700</v>
      </c>
      <c r="V73" s="137">
        <v>403000</v>
      </c>
    </row>
    <row r="74" spans="1:30" ht="33" customHeight="1" collapsed="1" x14ac:dyDescent="0.25">
      <c r="A74" s="56">
        <v>56218</v>
      </c>
      <c r="B74" s="122" t="s">
        <v>83</v>
      </c>
      <c r="C74" s="212">
        <f>2081000+80000</f>
        <v>2161000</v>
      </c>
      <c r="D74" s="213">
        <f t="shared" si="13"/>
        <v>129660</v>
      </c>
      <c r="E74" s="213">
        <f t="shared" si="14"/>
        <v>129660</v>
      </c>
      <c r="F74" s="213">
        <f t="shared" si="15"/>
        <v>129660</v>
      </c>
      <c r="G74" s="212">
        <f t="shared" si="16"/>
        <v>388980</v>
      </c>
      <c r="H74" s="212">
        <f t="shared" si="17"/>
        <v>151270</v>
      </c>
      <c r="I74" s="212">
        <f t="shared" si="18"/>
        <v>194490</v>
      </c>
      <c r="J74" s="212">
        <f t="shared" si="19"/>
        <v>194490</v>
      </c>
      <c r="K74" s="212">
        <f t="shared" si="7"/>
        <v>540250</v>
      </c>
      <c r="L74" s="212">
        <f t="shared" si="20"/>
        <v>194490</v>
      </c>
      <c r="M74" s="212">
        <f t="shared" si="21"/>
        <v>194490</v>
      </c>
      <c r="N74" s="212">
        <f t="shared" si="22"/>
        <v>194490</v>
      </c>
      <c r="O74" s="212">
        <f t="shared" si="8"/>
        <v>583470</v>
      </c>
      <c r="P74" s="212">
        <f t="shared" si="9"/>
        <v>216100</v>
      </c>
      <c r="Q74" s="212">
        <f t="shared" si="10"/>
        <v>216100</v>
      </c>
      <c r="R74" s="212">
        <f t="shared" si="11"/>
        <v>216100</v>
      </c>
      <c r="S74" s="212">
        <f t="shared" si="12"/>
        <v>648300</v>
      </c>
      <c r="T74" s="147">
        <f t="shared" si="6"/>
        <v>1944900</v>
      </c>
      <c r="V74" s="137">
        <v>2081000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168000</v>
      </c>
      <c r="D75" s="167">
        <f t="shared" si="13"/>
        <v>10080</v>
      </c>
      <c r="E75" s="167">
        <f t="shared" si="14"/>
        <v>10080</v>
      </c>
      <c r="F75" s="167">
        <f t="shared" si="15"/>
        <v>10080</v>
      </c>
      <c r="G75" s="167">
        <f t="shared" si="16"/>
        <v>30240</v>
      </c>
      <c r="H75" s="167">
        <f t="shared" si="17"/>
        <v>11760.000000000002</v>
      </c>
      <c r="I75" s="167">
        <f t="shared" si="18"/>
        <v>15120</v>
      </c>
      <c r="J75" s="167">
        <f t="shared" si="19"/>
        <v>15120</v>
      </c>
      <c r="K75" s="167">
        <f t="shared" si="7"/>
        <v>42000</v>
      </c>
      <c r="L75" s="167">
        <f t="shared" si="20"/>
        <v>15120</v>
      </c>
      <c r="M75" s="167">
        <f t="shared" si="21"/>
        <v>15120</v>
      </c>
      <c r="N75" s="167">
        <f t="shared" si="22"/>
        <v>15120</v>
      </c>
      <c r="O75" s="167">
        <f t="shared" si="8"/>
        <v>45360</v>
      </c>
      <c r="P75" s="167">
        <f t="shared" si="9"/>
        <v>16800</v>
      </c>
      <c r="Q75" s="167">
        <f t="shared" si="10"/>
        <v>16800</v>
      </c>
      <c r="R75" s="167">
        <f t="shared" si="11"/>
        <v>16800</v>
      </c>
      <c r="S75" s="167">
        <f t="shared" si="12"/>
        <v>50400</v>
      </c>
      <c r="T75" s="147">
        <f t="shared" si="6"/>
        <v>151200</v>
      </c>
      <c r="V75" s="137">
        <v>148000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70000</v>
      </c>
      <c r="D76" s="212">
        <f t="shared" si="13"/>
        <v>4200</v>
      </c>
      <c r="E76" s="212">
        <f t="shared" si="14"/>
        <v>4200</v>
      </c>
      <c r="F76" s="212">
        <f t="shared" si="15"/>
        <v>4200</v>
      </c>
      <c r="G76" s="212">
        <f t="shared" si="16"/>
        <v>12600</v>
      </c>
      <c r="H76" s="212">
        <f t="shared" si="17"/>
        <v>4900.0000000000009</v>
      </c>
      <c r="I76" s="212">
        <f t="shared" si="18"/>
        <v>6300</v>
      </c>
      <c r="J76" s="212">
        <f t="shared" si="19"/>
        <v>6300</v>
      </c>
      <c r="K76" s="212">
        <f t="shared" si="7"/>
        <v>17500</v>
      </c>
      <c r="L76" s="212">
        <f t="shared" si="20"/>
        <v>6300</v>
      </c>
      <c r="M76" s="212">
        <f t="shared" si="21"/>
        <v>6300</v>
      </c>
      <c r="N76" s="212">
        <f t="shared" si="22"/>
        <v>6300</v>
      </c>
      <c r="O76" s="212">
        <f t="shared" si="8"/>
        <v>18900</v>
      </c>
      <c r="P76" s="212">
        <f t="shared" si="9"/>
        <v>7000</v>
      </c>
      <c r="Q76" s="212">
        <f t="shared" si="10"/>
        <v>7000</v>
      </c>
      <c r="R76" s="212">
        <f t="shared" si="11"/>
        <v>7000</v>
      </c>
      <c r="S76" s="212">
        <f t="shared" si="12"/>
        <v>21000</v>
      </c>
      <c r="T76" s="147">
        <f t="shared" si="6"/>
        <v>63000</v>
      </c>
      <c r="U76" s="139"/>
      <c r="V76" s="137">
        <v>70000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6000</v>
      </c>
      <c r="D77" s="212">
        <f t="shared" si="13"/>
        <v>360</v>
      </c>
      <c r="E77" s="212">
        <f t="shared" si="14"/>
        <v>360</v>
      </c>
      <c r="F77" s="212">
        <f t="shared" si="15"/>
        <v>360</v>
      </c>
      <c r="G77" s="212">
        <f t="shared" si="16"/>
        <v>1080</v>
      </c>
      <c r="H77" s="212">
        <f t="shared" si="17"/>
        <v>420.00000000000006</v>
      </c>
      <c r="I77" s="212">
        <f t="shared" si="18"/>
        <v>540</v>
      </c>
      <c r="J77" s="212">
        <f t="shared" si="19"/>
        <v>540</v>
      </c>
      <c r="K77" s="212">
        <f t="shared" si="7"/>
        <v>1500</v>
      </c>
      <c r="L77" s="212">
        <f t="shared" si="20"/>
        <v>540</v>
      </c>
      <c r="M77" s="212">
        <f t="shared" si="21"/>
        <v>540</v>
      </c>
      <c r="N77" s="212">
        <f t="shared" si="22"/>
        <v>540</v>
      </c>
      <c r="O77" s="212">
        <f t="shared" si="8"/>
        <v>1620</v>
      </c>
      <c r="P77" s="212">
        <f t="shared" si="9"/>
        <v>600</v>
      </c>
      <c r="Q77" s="212">
        <f t="shared" si="10"/>
        <v>600</v>
      </c>
      <c r="R77" s="212">
        <f t="shared" si="11"/>
        <v>600</v>
      </c>
      <c r="S77" s="212">
        <f t="shared" si="12"/>
        <v>1800</v>
      </c>
      <c r="T77" s="147">
        <f t="shared" si="6"/>
        <v>5400</v>
      </c>
      <c r="U77" s="139"/>
      <c r="V77" s="137">
        <v>6000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92000</v>
      </c>
      <c r="D78" s="212">
        <f t="shared" si="13"/>
        <v>5520</v>
      </c>
      <c r="E78" s="212">
        <f t="shared" si="14"/>
        <v>5520</v>
      </c>
      <c r="F78" s="212">
        <f t="shared" si="15"/>
        <v>5520</v>
      </c>
      <c r="G78" s="212">
        <f t="shared" si="16"/>
        <v>16560</v>
      </c>
      <c r="H78" s="212">
        <f t="shared" si="17"/>
        <v>6440.0000000000009</v>
      </c>
      <c r="I78" s="212">
        <f t="shared" si="18"/>
        <v>8280</v>
      </c>
      <c r="J78" s="212">
        <f t="shared" si="19"/>
        <v>8280</v>
      </c>
      <c r="K78" s="212">
        <f t="shared" si="7"/>
        <v>23000</v>
      </c>
      <c r="L78" s="212">
        <f t="shared" si="20"/>
        <v>8280</v>
      </c>
      <c r="M78" s="212">
        <f t="shared" si="21"/>
        <v>8280</v>
      </c>
      <c r="N78" s="212">
        <f t="shared" si="22"/>
        <v>8280</v>
      </c>
      <c r="O78" s="212">
        <f t="shared" si="8"/>
        <v>24840</v>
      </c>
      <c r="P78" s="212">
        <f t="shared" si="9"/>
        <v>9200</v>
      </c>
      <c r="Q78" s="212">
        <f t="shared" si="10"/>
        <v>9200</v>
      </c>
      <c r="R78" s="212">
        <f t="shared" si="11"/>
        <v>9200</v>
      </c>
      <c r="S78" s="212">
        <f t="shared" si="12"/>
        <v>27600</v>
      </c>
      <c r="T78" s="147">
        <f t="shared" si="6"/>
        <v>82800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542000</v>
      </c>
      <c r="D79" s="167">
        <f t="shared" si="13"/>
        <v>32520</v>
      </c>
      <c r="E79" s="167">
        <f t="shared" si="14"/>
        <v>32520</v>
      </c>
      <c r="F79" s="167">
        <f t="shared" si="15"/>
        <v>32520</v>
      </c>
      <c r="G79" s="167">
        <f t="shared" si="16"/>
        <v>97560</v>
      </c>
      <c r="H79" s="167">
        <f t="shared" si="17"/>
        <v>37940</v>
      </c>
      <c r="I79" s="167">
        <f t="shared" si="18"/>
        <v>48780</v>
      </c>
      <c r="J79" s="167">
        <f t="shared" si="19"/>
        <v>48780</v>
      </c>
      <c r="K79" s="167">
        <f t="shared" si="7"/>
        <v>135500</v>
      </c>
      <c r="L79" s="167">
        <f t="shared" si="20"/>
        <v>48780</v>
      </c>
      <c r="M79" s="167">
        <f t="shared" si="21"/>
        <v>48780</v>
      </c>
      <c r="N79" s="167">
        <f t="shared" si="22"/>
        <v>48780</v>
      </c>
      <c r="O79" s="167">
        <f t="shared" si="8"/>
        <v>146340</v>
      </c>
      <c r="P79" s="167">
        <f t="shared" si="9"/>
        <v>54200</v>
      </c>
      <c r="Q79" s="167">
        <f t="shared" si="10"/>
        <v>54200</v>
      </c>
      <c r="R79" s="167">
        <f t="shared" si="11"/>
        <v>54200</v>
      </c>
      <c r="S79" s="167">
        <f t="shared" si="12"/>
        <v>162600</v>
      </c>
      <c r="T79" s="147">
        <f t="shared" ref="T79:T99" si="23">D79+E79+F79+H79+I79+J79+L79+M79+N79+P79+Q79</f>
        <v>487800</v>
      </c>
      <c r="V79" s="137">
        <v>542000</v>
      </c>
    </row>
    <row r="80" spans="1:30" ht="33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6">
        <v>56406</v>
      </c>
      <c r="B81" s="132" t="s">
        <v>111</v>
      </c>
      <c r="C81" s="212">
        <v>348000</v>
      </c>
      <c r="D81" s="213">
        <f t="shared" si="13"/>
        <v>20880</v>
      </c>
      <c r="E81" s="213">
        <f t="shared" si="14"/>
        <v>20880</v>
      </c>
      <c r="F81" s="213">
        <f t="shared" si="15"/>
        <v>20880</v>
      </c>
      <c r="G81" s="212">
        <f t="shared" si="16"/>
        <v>62640</v>
      </c>
      <c r="H81" s="212">
        <f t="shared" si="17"/>
        <v>24360.000000000004</v>
      </c>
      <c r="I81" s="212">
        <f t="shared" si="18"/>
        <v>31320</v>
      </c>
      <c r="J81" s="212">
        <f t="shared" si="19"/>
        <v>31320</v>
      </c>
      <c r="K81" s="212">
        <f t="shared" si="7"/>
        <v>87000</v>
      </c>
      <c r="L81" s="212">
        <f t="shared" si="20"/>
        <v>31320</v>
      </c>
      <c r="M81" s="212">
        <f t="shared" si="21"/>
        <v>31320</v>
      </c>
      <c r="N81" s="212">
        <f t="shared" si="22"/>
        <v>31320</v>
      </c>
      <c r="O81" s="212">
        <f t="shared" si="8"/>
        <v>93960</v>
      </c>
      <c r="P81" s="212">
        <f t="shared" si="9"/>
        <v>34800</v>
      </c>
      <c r="Q81" s="212">
        <f t="shared" si="10"/>
        <v>34800</v>
      </c>
      <c r="R81" s="212">
        <f t="shared" si="11"/>
        <v>34800</v>
      </c>
      <c r="S81" s="212">
        <f t="shared" si="12"/>
        <v>104400</v>
      </c>
      <c r="T81" s="147">
        <f t="shared" si="23"/>
        <v>313200</v>
      </c>
      <c r="V81" s="137">
        <v>348000</v>
      </c>
    </row>
    <row r="82" spans="1:30" ht="33" customHeight="1" collapsed="1" x14ac:dyDescent="0.25">
      <c r="A82" s="57" t="s">
        <v>100</v>
      </c>
      <c r="B82" s="122" t="s">
        <v>114</v>
      </c>
      <c r="C82" s="212">
        <v>127000</v>
      </c>
      <c r="D82" s="213">
        <f t="shared" si="13"/>
        <v>7620</v>
      </c>
      <c r="E82" s="213">
        <f t="shared" si="14"/>
        <v>7620</v>
      </c>
      <c r="F82" s="213">
        <f t="shared" si="15"/>
        <v>7620</v>
      </c>
      <c r="G82" s="212">
        <f t="shared" si="16"/>
        <v>22860</v>
      </c>
      <c r="H82" s="212">
        <f t="shared" si="17"/>
        <v>8890</v>
      </c>
      <c r="I82" s="212">
        <f t="shared" si="18"/>
        <v>11430</v>
      </c>
      <c r="J82" s="212">
        <f t="shared" si="19"/>
        <v>11430</v>
      </c>
      <c r="K82" s="212">
        <f t="shared" ref="K82:K99" si="24">SUM(H82:J82)</f>
        <v>31750</v>
      </c>
      <c r="L82" s="212">
        <f t="shared" si="20"/>
        <v>11430</v>
      </c>
      <c r="M82" s="212">
        <f t="shared" si="21"/>
        <v>11430</v>
      </c>
      <c r="N82" s="212">
        <f t="shared" si="22"/>
        <v>11430</v>
      </c>
      <c r="O82" s="212">
        <f t="shared" ref="O82:O99" si="25">SUM(L82:N82)</f>
        <v>34290</v>
      </c>
      <c r="P82" s="212">
        <f t="shared" ref="P82:P99" si="26">C82*0.1</f>
        <v>12700</v>
      </c>
      <c r="Q82" s="212">
        <f t="shared" ref="Q82:Q99" si="27">C82*0.1</f>
        <v>12700</v>
      </c>
      <c r="R82" s="212">
        <f t="shared" ref="R82:R99" si="28">C82*0.1</f>
        <v>12700</v>
      </c>
      <c r="S82" s="212">
        <f t="shared" ref="S82:S99" si="29">SUM(P82:R82)</f>
        <v>38100</v>
      </c>
      <c r="T82" s="147">
        <f t="shared" si="23"/>
        <v>114300</v>
      </c>
      <c r="V82" s="137">
        <v>127000</v>
      </c>
    </row>
    <row r="83" spans="1:30" s="140" customFormat="1" ht="33" customHeight="1" collapsed="1" x14ac:dyDescent="0.25">
      <c r="A83" s="55">
        <v>56418</v>
      </c>
      <c r="B83" s="122" t="s">
        <v>113</v>
      </c>
      <c r="C83" s="212">
        <v>17000</v>
      </c>
      <c r="D83" s="213">
        <f t="shared" ref="D83:D99" si="30">C83*0.06</f>
        <v>1020</v>
      </c>
      <c r="E83" s="213">
        <f t="shared" ref="E83:E99" si="31">C83*0.06</f>
        <v>1020</v>
      </c>
      <c r="F83" s="213">
        <f t="shared" ref="F83:F99" si="32">C83*0.06</f>
        <v>1020</v>
      </c>
      <c r="G83" s="212">
        <f t="shared" ref="G83:G99" si="33">SUM(D83:F83)</f>
        <v>3060</v>
      </c>
      <c r="H83" s="212">
        <f t="shared" ref="H83:H99" si="34">C83*0.07</f>
        <v>1190</v>
      </c>
      <c r="I83" s="212">
        <f t="shared" ref="I83:I99" si="35">C83*0.09</f>
        <v>1530</v>
      </c>
      <c r="J83" s="212">
        <f t="shared" ref="J83:J99" si="36">C83*0.09</f>
        <v>1530</v>
      </c>
      <c r="K83" s="212">
        <f t="shared" si="24"/>
        <v>4250</v>
      </c>
      <c r="L83" s="212">
        <f t="shared" ref="L83:L99" si="37">C83*0.09</f>
        <v>1530</v>
      </c>
      <c r="M83" s="212">
        <f t="shared" ref="M83:M99" si="38">C83*0.09</f>
        <v>1530</v>
      </c>
      <c r="N83" s="212">
        <f t="shared" ref="N83:N99" si="39">C83*0.09</f>
        <v>1530</v>
      </c>
      <c r="O83" s="212">
        <f t="shared" si="25"/>
        <v>4590</v>
      </c>
      <c r="P83" s="212">
        <f t="shared" si="26"/>
        <v>1700</v>
      </c>
      <c r="Q83" s="212">
        <f t="shared" si="27"/>
        <v>1700</v>
      </c>
      <c r="R83" s="212">
        <f t="shared" si="28"/>
        <v>1700</v>
      </c>
      <c r="S83" s="212">
        <f t="shared" si="29"/>
        <v>5100</v>
      </c>
      <c r="T83" s="147">
        <f t="shared" si="23"/>
        <v>15300</v>
      </c>
      <c r="U83" s="139"/>
      <c r="V83" s="137">
        <v>17000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747500</v>
      </c>
      <c r="D84" s="167">
        <f t="shared" si="30"/>
        <v>44850</v>
      </c>
      <c r="E84" s="167">
        <f t="shared" si="31"/>
        <v>44850</v>
      </c>
      <c r="F84" s="167">
        <f t="shared" si="32"/>
        <v>44850</v>
      </c>
      <c r="G84" s="167">
        <f t="shared" si="33"/>
        <v>134550</v>
      </c>
      <c r="H84" s="167">
        <f t="shared" si="34"/>
        <v>52325.000000000007</v>
      </c>
      <c r="I84" s="167">
        <f t="shared" si="35"/>
        <v>67275</v>
      </c>
      <c r="J84" s="167">
        <f t="shared" si="36"/>
        <v>67275</v>
      </c>
      <c r="K84" s="167">
        <f t="shared" si="24"/>
        <v>186875</v>
      </c>
      <c r="L84" s="167">
        <f t="shared" si="37"/>
        <v>67275</v>
      </c>
      <c r="M84" s="167">
        <f t="shared" si="38"/>
        <v>67275</v>
      </c>
      <c r="N84" s="167">
        <f t="shared" si="39"/>
        <v>67275</v>
      </c>
      <c r="O84" s="167">
        <f t="shared" si="25"/>
        <v>201825</v>
      </c>
      <c r="P84" s="167">
        <f t="shared" si="26"/>
        <v>74750</v>
      </c>
      <c r="Q84" s="167">
        <f t="shared" si="27"/>
        <v>74750</v>
      </c>
      <c r="R84" s="167">
        <f t="shared" si="28"/>
        <v>74750</v>
      </c>
      <c r="S84" s="167">
        <f t="shared" si="29"/>
        <v>224250</v>
      </c>
      <c r="T84" s="147">
        <f t="shared" si="23"/>
        <v>672750</v>
      </c>
      <c r="V84" s="137">
        <v>972500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657000</v>
      </c>
      <c r="D86" s="212">
        <f t="shared" si="30"/>
        <v>39420</v>
      </c>
      <c r="E86" s="212">
        <f t="shared" si="31"/>
        <v>39420</v>
      </c>
      <c r="F86" s="212">
        <f t="shared" si="32"/>
        <v>39420</v>
      </c>
      <c r="G86" s="212">
        <f t="shared" si="33"/>
        <v>118260</v>
      </c>
      <c r="H86" s="212">
        <f t="shared" si="34"/>
        <v>45990.000000000007</v>
      </c>
      <c r="I86" s="212">
        <f t="shared" si="35"/>
        <v>59130</v>
      </c>
      <c r="J86" s="212">
        <f t="shared" si="36"/>
        <v>59130</v>
      </c>
      <c r="K86" s="212">
        <f t="shared" si="24"/>
        <v>164250</v>
      </c>
      <c r="L86" s="212">
        <f t="shared" si="37"/>
        <v>59130</v>
      </c>
      <c r="M86" s="212">
        <f t="shared" si="38"/>
        <v>59130</v>
      </c>
      <c r="N86" s="212">
        <f t="shared" si="39"/>
        <v>59130</v>
      </c>
      <c r="O86" s="212">
        <f t="shared" si="25"/>
        <v>177390</v>
      </c>
      <c r="P86" s="212">
        <f t="shared" si="26"/>
        <v>65700</v>
      </c>
      <c r="Q86" s="212">
        <f t="shared" si="27"/>
        <v>65700</v>
      </c>
      <c r="R86" s="212">
        <f t="shared" si="28"/>
        <v>65700</v>
      </c>
      <c r="S86" s="212">
        <f t="shared" si="29"/>
        <v>197100</v>
      </c>
      <c r="T86" s="147">
        <f t="shared" si="23"/>
        <v>591300</v>
      </c>
      <c r="U86" s="139"/>
      <c r="V86" s="137">
        <v>657000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2271751</v>
      </c>
      <c r="D88" s="118">
        <f t="shared" si="30"/>
        <v>136305.06</v>
      </c>
      <c r="E88" s="118">
        <f t="shared" si="31"/>
        <v>136305.06</v>
      </c>
      <c r="F88" s="118">
        <f t="shared" si="32"/>
        <v>136305.06</v>
      </c>
      <c r="G88" s="118">
        <f t="shared" si="33"/>
        <v>408915.18</v>
      </c>
      <c r="H88" s="118">
        <f t="shared" si="34"/>
        <v>159022.57</v>
      </c>
      <c r="I88" s="118">
        <f t="shared" si="35"/>
        <v>204457.59</v>
      </c>
      <c r="J88" s="118">
        <f t="shared" si="36"/>
        <v>204457.59</v>
      </c>
      <c r="K88" s="118">
        <f t="shared" si="24"/>
        <v>567937.75</v>
      </c>
      <c r="L88" s="118">
        <f t="shared" si="37"/>
        <v>204457.59</v>
      </c>
      <c r="M88" s="118">
        <f t="shared" si="38"/>
        <v>204457.59</v>
      </c>
      <c r="N88" s="118">
        <f t="shared" si="39"/>
        <v>204457.59</v>
      </c>
      <c r="O88" s="118">
        <f t="shared" si="25"/>
        <v>613372.77</v>
      </c>
      <c r="P88" s="118">
        <f t="shared" si="26"/>
        <v>227175.1</v>
      </c>
      <c r="Q88" s="118">
        <f t="shared" si="27"/>
        <v>227175.1</v>
      </c>
      <c r="R88" s="118">
        <f t="shared" si="28"/>
        <v>227175.1</v>
      </c>
      <c r="S88" s="118">
        <f t="shared" si="29"/>
        <v>681525.3</v>
      </c>
      <c r="T88" s="147">
        <f t="shared" si="23"/>
        <v>2044575.9000000004</v>
      </c>
      <c r="V88" s="137">
        <v>2271751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525037</v>
      </c>
      <c r="D89" s="167">
        <f t="shared" si="30"/>
        <v>31502.219999999998</v>
      </c>
      <c r="E89" s="167">
        <f t="shared" si="31"/>
        <v>31502.219999999998</v>
      </c>
      <c r="F89" s="167">
        <f t="shared" si="32"/>
        <v>31502.219999999998</v>
      </c>
      <c r="G89" s="167">
        <f t="shared" si="33"/>
        <v>94506.659999999989</v>
      </c>
      <c r="H89" s="167">
        <f t="shared" si="34"/>
        <v>36752.590000000004</v>
      </c>
      <c r="I89" s="167">
        <f t="shared" si="35"/>
        <v>47253.33</v>
      </c>
      <c r="J89" s="167">
        <f t="shared" si="36"/>
        <v>47253.33</v>
      </c>
      <c r="K89" s="167">
        <f t="shared" si="24"/>
        <v>131259.25</v>
      </c>
      <c r="L89" s="167">
        <f t="shared" si="37"/>
        <v>47253.33</v>
      </c>
      <c r="M89" s="167">
        <f t="shared" si="38"/>
        <v>47253.33</v>
      </c>
      <c r="N89" s="167">
        <f t="shared" si="39"/>
        <v>47253.33</v>
      </c>
      <c r="O89" s="167">
        <f t="shared" si="25"/>
        <v>141759.99</v>
      </c>
      <c r="P89" s="167">
        <f t="shared" si="26"/>
        <v>52503.700000000004</v>
      </c>
      <c r="Q89" s="167">
        <f t="shared" si="27"/>
        <v>52503.700000000004</v>
      </c>
      <c r="R89" s="167">
        <f t="shared" si="28"/>
        <v>52503.700000000004</v>
      </c>
      <c r="S89" s="167">
        <f t="shared" si="29"/>
        <v>157511.1</v>
      </c>
      <c r="T89" s="147">
        <f t="shared" si="23"/>
        <v>472533.3000000001</v>
      </c>
      <c r="V89" s="137">
        <v>525036</v>
      </c>
    </row>
    <row r="90" spans="1:30" ht="33" customHeight="1" x14ac:dyDescent="0.25">
      <c r="A90" s="41" t="s">
        <v>28</v>
      </c>
      <c r="B90" s="125" t="s">
        <v>115</v>
      </c>
      <c r="C90" s="212">
        <v>294000</v>
      </c>
      <c r="D90" s="212">
        <f t="shared" si="30"/>
        <v>17640</v>
      </c>
      <c r="E90" s="212">
        <f t="shared" si="31"/>
        <v>17640</v>
      </c>
      <c r="F90" s="212">
        <f t="shared" si="32"/>
        <v>17640</v>
      </c>
      <c r="G90" s="212">
        <f t="shared" si="33"/>
        <v>52920</v>
      </c>
      <c r="H90" s="212">
        <f t="shared" si="34"/>
        <v>20580.000000000004</v>
      </c>
      <c r="I90" s="212">
        <f t="shared" si="35"/>
        <v>26460</v>
      </c>
      <c r="J90" s="212">
        <f t="shared" si="36"/>
        <v>26460</v>
      </c>
      <c r="K90" s="212">
        <f t="shared" si="24"/>
        <v>73500</v>
      </c>
      <c r="L90" s="212">
        <f t="shared" si="37"/>
        <v>26460</v>
      </c>
      <c r="M90" s="212">
        <f t="shared" si="38"/>
        <v>26460</v>
      </c>
      <c r="N90" s="212">
        <f t="shared" si="39"/>
        <v>26460</v>
      </c>
      <c r="O90" s="212">
        <f t="shared" si="25"/>
        <v>79380</v>
      </c>
      <c r="P90" s="212">
        <f t="shared" si="26"/>
        <v>29400</v>
      </c>
      <c r="Q90" s="212">
        <f t="shared" si="27"/>
        <v>29400</v>
      </c>
      <c r="R90" s="212">
        <f t="shared" si="28"/>
        <v>29400</v>
      </c>
      <c r="S90" s="212">
        <f t="shared" si="29"/>
        <v>88200</v>
      </c>
      <c r="T90" s="147">
        <f t="shared" si="23"/>
        <v>264600</v>
      </c>
      <c r="V90" s="137">
        <v>294000</v>
      </c>
    </row>
    <row r="91" spans="1:30" ht="33" customHeight="1" x14ac:dyDescent="0.25">
      <c r="A91" s="54">
        <v>56710</v>
      </c>
      <c r="B91" s="125" t="s">
        <v>92</v>
      </c>
      <c r="C91" s="212">
        <v>9000</v>
      </c>
      <c r="D91" s="212">
        <f t="shared" si="30"/>
        <v>540</v>
      </c>
      <c r="E91" s="212">
        <f t="shared" si="31"/>
        <v>540</v>
      </c>
      <c r="F91" s="212">
        <f t="shared" si="32"/>
        <v>540</v>
      </c>
      <c r="G91" s="212">
        <f t="shared" si="33"/>
        <v>1620</v>
      </c>
      <c r="H91" s="212">
        <f t="shared" si="34"/>
        <v>630.00000000000011</v>
      </c>
      <c r="I91" s="212">
        <f t="shared" si="35"/>
        <v>810</v>
      </c>
      <c r="J91" s="212">
        <f t="shared" si="36"/>
        <v>810</v>
      </c>
      <c r="K91" s="212">
        <f t="shared" si="24"/>
        <v>2250</v>
      </c>
      <c r="L91" s="212">
        <f t="shared" si="37"/>
        <v>810</v>
      </c>
      <c r="M91" s="212">
        <f t="shared" si="38"/>
        <v>810</v>
      </c>
      <c r="N91" s="212">
        <f t="shared" si="39"/>
        <v>810</v>
      </c>
      <c r="O91" s="212">
        <f t="shared" si="25"/>
        <v>2430</v>
      </c>
      <c r="P91" s="212">
        <f t="shared" si="26"/>
        <v>900</v>
      </c>
      <c r="Q91" s="212">
        <f t="shared" si="27"/>
        <v>900</v>
      </c>
      <c r="R91" s="212">
        <f t="shared" si="28"/>
        <v>900</v>
      </c>
      <c r="S91" s="212">
        <f t="shared" si="29"/>
        <v>2700</v>
      </c>
      <c r="T91" s="147">
        <f t="shared" si="23"/>
        <v>8100</v>
      </c>
      <c r="V91" s="137">
        <v>9000</v>
      </c>
    </row>
    <row r="92" spans="1:30" ht="33" customHeight="1" x14ac:dyDescent="0.25">
      <c r="A92" s="41">
        <v>56714</v>
      </c>
      <c r="B92" s="122" t="s">
        <v>107</v>
      </c>
      <c r="C92" s="212">
        <v>208356</v>
      </c>
      <c r="D92" s="213">
        <f t="shared" si="30"/>
        <v>12501.359999999999</v>
      </c>
      <c r="E92" s="213">
        <f t="shared" si="31"/>
        <v>12501.359999999999</v>
      </c>
      <c r="F92" s="213">
        <f t="shared" si="32"/>
        <v>12501.359999999999</v>
      </c>
      <c r="G92" s="212">
        <f t="shared" si="33"/>
        <v>37504.079999999994</v>
      </c>
      <c r="H92" s="212">
        <f t="shared" si="34"/>
        <v>14584.920000000002</v>
      </c>
      <c r="I92" s="212">
        <f t="shared" si="35"/>
        <v>18752.04</v>
      </c>
      <c r="J92" s="212">
        <f t="shared" si="36"/>
        <v>18752.04</v>
      </c>
      <c r="K92" s="212">
        <f t="shared" si="24"/>
        <v>52089.000000000007</v>
      </c>
      <c r="L92" s="212">
        <f t="shared" si="37"/>
        <v>18752.04</v>
      </c>
      <c r="M92" s="212">
        <f t="shared" si="38"/>
        <v>18752.04</v>
      </c>
      <c r="N92" s="212">
        <f t="shared" si="39"/>
        <v>18752.04</v>
      </c>
      <c r="O92" s="212">
        <f t="shared" si="25"/>
        <v>56256.12</v>
      </c>
      <c r="P92" s="212">
        <f t="shared" si="26"/>
        <v>20835.600000000002</v>
      </c>
      <c r="Q92" s="212">
        <f t="shared" si="27"/>
        <v>20835.600000000002</v>
      </c>
      <c r="R92" s="212">
        <f t="shared" si="28"/>
        <v>20835.600000000002</v>
      </c>
      <c r="S92" s="212">
        <f t="shared" si="29"/>
        <v>62506.8</v>
      </c>
      <c r="T92" s="147">
        <f t="shared" si="23"/>
        <v>187520.40000000005</v>
      </c>
      <c r="V92" s="137">
        <v>208356</v>
      </c>
    </row>
    <row r="93" spans="1:30" ht="33" customHeight="1" collapsed="1" x14ac:dyDescent="0.25">
      <c r="A93" s="55" t="s">
        <v>5</v>
      </c>
      <c r="B93" s="124" t="s">
        <v>108</v>
      </c>
      <c r="C93" s="212">
        <v>13681</v>
      </c>
      <c r="D93" s="213">
        <f t="shared" si="30"/>
        <v>820.86</v>
      </c>
      <c r="E93" s="213">
        <f t="shared" si="31"/>
        <v>820.86</v>
      </c>
      <c r="F93" s="213">
        <f t="shared" si="32"/>
        <v>820.86</v>
      </c>
      <c r="G93" s="212">
        <f t="shared" si="33"/>
        <v>2462.58</v>
      </c>
      <c r="H93" s="212">
        <f t="shared" si="34"/>
        <v>957.67000000000007</v>
      </c>
      <c r="I93" s="212">
        <f t="shared" si="35"/>
        <v>1231.29</v>
      </c>
      <c r="J93" s="212">
        <f t="shared" si="36"/>
        <v>1231.29</v>
      </c>
      <c r="K93" s="212">
        <f t="shared" si="24"/>
        <v>3420.25</v>
      </c>
      <c r="L93" s="212">
        <f t="shared" si="37"/>
        <v>1231.29</v>
      </c>
      <c r="M93" s="212">
        <f t="shared" si="38"/>
        <v>1231.29</v>
      </c>
      <c r="N93" s="212">
        <f t="shared" si="39"/>
        <v>1231.29</v>
      </c>
      <c r="O93" s="212">
        <f t="shared" si="25"/>
        <v>3693.87</v>
      </c>
      <c r="P93" s="212">
        <f t="shared" si="26"/>
        <v>1368.1000000000001</v>
      </c>
      <c r="Q93" s="212">
        <f t="shared" si="27"/>
        <v>1368.1000000000001</v>
      </c>
      <c r="R93" s="212">
        <f t="shared" si="28"/>
        <v>1368.1000000000001</v>
      </c>
      <c r="S93" s="212">
        <f t="shared" si="29"/>
        <v>4104.3</v>
      </c>
      <c r="T93" s="147">
        <f t="shared" si="23"/>
        <v>12312.900000000001</v>
      </c>
      <c r="V93" s="137">
        <v>13681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10087536</v>
      </c>
      <c r="D94" s="167">
        <f t="shared" si="30"/>
        <v>605252.16</v>
      </c>
      <c r="E94" s="167">
        <f t="shared" si="31"/>
        <v>605252.16</v>
      </c>
      <c r="F94" s="167">
        <f t="shared" si="32"/>
        <v>605252.16</v>
      </c>
      <c r="G94" s="167">
        <f t="shared" si="33"/>
        <v>1815756.48</v>
      </c>
      <c r="H94" s="167">
        <f t="shared" si="34"/>
        <v>706127.52</v>
      </c>
      <c r="I94" s="167">
        <f t="shared" si="35"/>
        <v>907878.24</v>
      </c>
      <c r="J94" s="167">
        <f t="shared" si="36"/>
        <v>907878.24</v>
      </c>
      <c r="K94" s="167">
        <f t="shared" si="24"/>
        <v>2521884</v>
      </c>
      <c r="L94" s="167">
        <f t="shared" si="37"/>
        <v>907878.24</v>
      </c>
      <c r="M94" s="167">
        <f t="shared" si="38"/>
        <v>907878.24</v>
      </c>
      <c r="N94" s="167">
        <f t="shared" si="39"/>
        <v>907878.24</v>
      </c>
      <c r="O94" s="167">
        <f t="shared" si="25"/>
        <v>2723634.7199999997</v>
      </c>
      <c r="P94" s="167">
        <f t="shared" si="26"/>
        <v>1008753.6000000001</v>
      </c>
      <c r="Q94" s="167">
        <f t="shared" si="27"/>
        <v>1008753.6000000001</v>
      </c>
      <c r="R94" s="167">
        <f t="shared" si="28"/>
        <v>1008753.6000000001</v>
      </c>
      <c r="S94" s="167">
        <f t="shared" si="29"/>
        <v>3026260.8000000003</v>
      </c>
      <c r="T94" s="147">
        <f t="shared" si="23"/>
        <v>9078782.4000000004</v>
      </c>
      <c r="V94" s="137">
        <v>10087536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10081125</v>
      </c>
      <c r="D95" s="212">
        <f t="shared" si="30"/>
        <v>604867.5</v>
      </c>
      <c r="E95" s="212">
        <f t="shared" si="31"/>
        <v>604867.5</v>
      </c>
      <c r="F95" s="212">
        <f t="shared" si="32"/>
        <v>604867.5</v>
      </c>
      <c r="G95" s="212">
        <f t="shared" si="33"/>
        <v>1814602.5</v>
      </c>
      <c r="H95" s="212">
        <f t="shared" si="34"/>
        <v>705678.75000000012</v>
      </c>
      <c r="I95" s="212">
        <f t="shared" si="35"/>
        <v>907301.25</v>
      </c>
      <c r="J95" s="212">
        <f t="shared" si="36"/>
        <v>907301.25</v>
      </c>
      <c r="K95" s="212">
        <f t="shared" si="24"/>
        <v>2520281.25</v>
      </c>
      <c r="L95" s="212">
        <f t="shared" si="37"/>
        <v>907301.25</v>
      </c>
      <c r="M95" s="212">
        <f t="shared" si="38"/>
        <v>907301.25</v>
      </c>
      <c r="N95" s="212">
        <f t="shared" si="39"/>
        <v>907301.25</v>
      </c>
      <c r="O95" s="212">
        <f t="shared" si="25"/>
        <v>2721903.75</v>
      </c>
      <c r="P95" s="212">
        <f t="shared" si="26"/>
        <v>1008112.5</v>
      </c>
      <c r="Q95" s="212">
        <f t="shared" si="27"/>
        <v>1008112.5</v>
      </c>
      <c r="R95" s="212">
        <f t="shared" si="28"/>
        <v>1008112.5</v>
      </c>
      <c r="S95" s="212">
        <f t="shared" si="29"/>
        <v>3024337.5</v>
      </c>
      <c r="T95" s="147">
        <f t="shared" si="23"/>
        <v>9073012.5</v>
      </c>
      <c r="U95" s="139"/>
      <c r="V95" s="137">
        <v>10081125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6411</v>
      </c>
      <c r="D96" s="212">
        <f t="shared" si="30"/>
        <v>384.65999999999997</v>
      </c>
      <c r="E96" s="212">
        <f t="shared" si="31"/>
        <v>384.65999999999997</v>
      </c>
      <c r="F96" s="212">
        <f t="shared" si="32"/>
        <v>384.65999999999997</v>
      </c>
      <c r="G96" s="212">
        <f t="shared" si="33"/>
        <v>1153.98</v>
      </c>
      <c r="H96" s="212">
        <f t="shared" si="34"/>
        <v>448.77000000000004</v>
      </c>
      <c r="I96" s="212">
        <f t="shared" si="35"/>
        <v>576.99</v>
      </c>
      <c r="J96" s="212">
        <f t="shared" si="36"/>
        <v>576.99</v>
      </c>
      <c r="K96" s="212">
        <f t="shared" si="24"/>
        <v>1602.75</v>
      </c>
      <c r="L96" s="212">
        <f t="shared" si="37"/>
        <v>576.99</v>
      </c>
      <c r="M96" s="212">
        <f t="shared" si="38"/>
        <v>576.99</v>
      </c>
      <c r="N96" s="212">
        <f t="shared" si="39"/>
        <v>576.99</v>
      </c>
      <c r="O96" s="212">
        <f t="shared" si="25"/>
        <v>1730.97</v>
      </c>
      <c r="P96" s="212">
        <f t="shared" si="26"/>
        <v>641.1</v>
      </c>
      <c r="Q96" s="212">
        <f t="shared" si="27"/>
        <v>641.1</v>
      </c>
      <c r="R96" s="212">
        <f t="shared" si="28"/>
        <v>641.1</v>
      </c>
      <c r="S96" s="212">
        <f t="shared" si="29"/>
        <v>1923.3000000000002</v>
      </c>
      <c r="T96" s="147">
        <f t="shared" si="23"/>
        <v>5769.9</v>
      </c>
      <c r="U96" s="139"/>
      <c r="V96" s="137">
        <v>6411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2004377</v>
      </c>
      <c r="D97" s="118">
        <f t="shared" si="30"/>
        <v>120262.62</v>
      </c>
      <c r="E97" s="118">
        <f t="shared" si="31"/>
        <v>120262.62</v>
      </c>
      <c r="F97" s="118">
        <f t="shared" si="32"/>
        <v>120262.62</v>
      </c>
      <c r="G97" s="118">
        <f t="shared" si="33"/>
        <v>360787.86</v>
      </c>
      <c r="H97" s="118">
        <f t="shared" si="34"/>
        <v>140306.39000000001</v>
      </c>
      <c r="I97" s="118">
        <f t="shared" si="35"/>
        <v>180393.93</v>
      </c>
      <c r="J97" s="118">
        <f t="shared" si="36"/>
        <v>180393.93</v>
      </c>
      <c r="K97" s="118">
        <f t="shared" si="24"/>
        <v>501094.25</v>
      </c>
      <c r="L97" s="118">
        <f t="shared" si="37"/>
        <v>180393.93</v>
      </c>
      <c r="M97" s="118">
        <f t="shared" si="38"/>
        <v>180393.93</v>
      </c>
      <c r="N97" s="118">
        <f t="shared" si="39"/>
        <v>180393.93</v>
      </c>
      <c r="O97" s="118">
        <f t="shared" si="25"/>
        <v>541181.79</v>
      </c>
      <c r="P97" s="118">
        <f t="shared" si="26"/>
        <v>200437.7</v>
      </c>
      <c r="Q97" s="118">
        <f t="shared" si="27"/>
        <v>200437.7</v>
      </c>
      <c r="R97" s="118">
        <f t="shared" si="28"/>
        <v>200437.7</v>
      </c>
      <c r="S97" s="118">
        <f t="shared" si="29"/>
        <v>601313.10000000009</v>
      </c>
      <c r="T97" s="147">
        <f t="shared" si="23"/>
        <v>1803939.2999999996</v>
      </c>
      <c r="V97" s="137">
        <v>2004377</v>
      </c>
    </row>
    <row r="98" spans="1:33" ht="38.25" customHeight="1" x14ac:dyDescent="0.25">
      <c r="A98" s="55" t="s">
        <v>284</v>
      </c>
      <c r="B98" s="117" t="s">
        <v>285</v>
      </c>
      <c r="C98" s="212">
        <v>370168</v>
      </c>
      <c r="D98" s="212">
        <f t="shared" si="30"/>
        <v>22210.079999999998</v>
      </c>
      <c r="E98" s="212">
        <f t="shared" si="31"/>
        <v>22210.079999999998</v>
      </c>
      <c r="F98" s="212">
        <f t="shared" si="32"/>
        <v>22210.079999999998</v>
      </c>
      <c r="G98" s="212">
        <f t="shared" si="33"/>
        <v>66630.239999999991</v>
      </c>
      <c r="H98" s="212">
        <f t="shared" si="34"/>
        <v>25911.760000000002</v>
      </c>
      <c r="I98" s="212">
        <f t="shared" si="35"/>
        <v>33315.119999999995</v>
      </c>
      <c r="J98" s="212">
        <f t="shared" si="36"/>
        <v>33315.119999999995</v>
      </c>
      <c r="K98" s="212">
        <f t="shared" si="24"/>
        <v>92542</v>
      </c>
      <c r="L98" s="212">
        <f t="shared" si="37"/>
        <v>33315.119999999995</v>
      </c>
      <c r="M98" s="212">
        <f t="shared" si="38"/>
        <v>33315.119999999995</v>
      </c>
      <c r="N98" s="212">
        <f t="shared" si="39"/>
        <v>33315.119999999995</v>
      </c>
      <c r="O98" s="212">
        <f t="shared" si="25"/>
        <v>99945.359999999986</v>
      </c>
      <c r="P98" s="212">
        <f t="shared" si="26"/>
        <v>37016.800000000003</v>
      </c>
      <c r="Q98" s="212">
        <f t="shared" si="27"/>
        <v>37016.800000000003</v>
      </c>
      <c r="R98" s="212">
        <f t="shared" si="28"/>
        <v>37016.800000000003</v>
      </c>
      <c r="S98" s="212">
        <f t="shared" si="29"/>
        <v>111050.40000000001</v>
      </c>
      <c r="T98" s="147">
        <f t="shared" si="23"/>
        <v>333151.19999999995</v>
      </c>
      <c r="V98" s="137">
        <v>370169</v>
      </c>
    </row>
    <row r="99" spans="1:33" s="147" customFormat="1" ht="33" customHeight="1" x14ac:dyDescent="0.25">
      <c r="A99" s="116"/>
      <c r="B99" s="116" t="s">
        <v>95</v>
      </c>
      <c r="C99" s="168">
        <f>C16-C47</f>
        <v>6000000</v>
      </c>
      <c r="D99" s="168">
        <f t="shared" si="30"/>
        <v>360000</v>
      </c>
      <c r="E99" s="168">
        <f t="shared" si="31"/>
        <v>360000</v>
      </c>
      <c r="F99" s="168">
        <f t="shared" si="32"/>
        <v>360000</v>
      </c>
      <c r="G99" s="168">
        <f t="shared" si="33"/>
        <v>1080000</v>
      </c>
      <c r="H99" s="168">
        <f t="shared" si="34"/>
        <v>420000.00000000006</v>
      </c>
      <c r="I99" s="168">
        <f t="shared" si="35"/>
        <v>540000</v>
      </c>
      <c r="J99" s="168">
        <f t="shared" si="36"/>
        <v>540000</v>
      </c>
      <c r="K99" s="168">
        <f t="shared" si="24"/>
        <v>1500000</v>
      </c>
      <c r="L99" s="168">
        <f t="shared" si="37"/>
        <v>540000</v>
      </c>
      <c r="M99" s="168">
        <f t="shared" si="38"/>
        <v>540000</v>
      </c>
      <c r="N99" s="168">
        <f t="shared" si="39"/>
        <v>540000</v>
      </c>
      <c r="O99" s="168">
        <f t="shared" si="25"/>
        <v>1620000</v>
      </c>
      <c r="P99" s="168">
        <f t="shared" si="26"/>
        <v>600000</v>
      </c>
      <c r="Q99" s="168">
        <f t="shared" si="27"/>
        <v>600000</v>
      </c>
      <c r="R99" s="168">
        <f t="shared" si="28"/>
        <v>600000</v>
      </c>
      <c r="S99" s="168">
        <f t="shared" si="29"/>
        <v>1800000</v>
      </c>
      <c r="T99" s="147">
        <f t="shared" si="23"/>
        <v>5400000</v>
      </c>
      <c r="V99" s="137">
        <v>6000000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0.10510266428247111</v>
      </c>
      <c r="D100" s="158">
        <f t="shared" si="40"/>
        <v>0.10510266428247111</v>
      </c>
      <c r="E100" s="158">
        <f t="shared" si="40"/>
        <v>0.10510266428247111</v>
      </c>
      <c r="F100" s="158">
        <f t="shared" si="40"/>
        <v>0.10510266428247111</v>
      </c>
      <c r="G100" s="158">
        <f t="shared" si="40"/>
        <v>0.10510266428247113</v>
      </c>
      <c r="H100" s="158">
        <f t="shared" si="40"/>
        <v>0.10510266428247113</v>
      </c>
      <c r="I100" s="158">
        <f t="shared" si="40"/>
        <v>0.10510266428247113</v>
      </c>
      <c r="J100" s="158">
        <f t="shared" si="40"/>
        <v>0.10510266428247113</v>
      </c>
      <c r="K100" s="158">
        <f t="shared" si="40"/>
        <v>0.10510266428247111</v>
      </c>
      <c r="L100" s="158">
        <f t="shared" si="40"/>
        <v>0.10510266428247113</v>
      </c>
      <c r="M100" s="158">
        <f t="shared" si="40"/>
        <v>0.10510266428247113</v>
      </c>
      <c r="N100" s="158">
        <f t="shared" si="40"/>
        <v>0.10510266428247113</v>
      </c>
      <c r="O100" s="158">
        <f t="shared" si="40"/>
        <v>0.10510266428247113</v>
      </c>
      <c r="P100" s="158">
        <f t="shared" si="40"/>
        <v>0.10510266428247111</v>
      </c>
      <c r="Q100" s="158">
        <f t="shared" si="40"/>
        <v>0.10510266428247111</v>
      </c>
      <c r="R100" s="158">
        <f t="shared" si="40"/>
        <v>0.10510266428247111</v>
      </c>
      <c r="S100" s="170">
        <f t="shared" si="40"/>
        <v>0.10510266428247111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1603501.44</v>
      </c>
    </row>
    <row r="108" spans="1:33" x14ac:dyDescent="0.25">
      <c r="C108" s="189">
        <f>+C99-C106</f>
        <v>4396498.5600000005</v>
      </c>
    </row>
  </sheetData>
  <mergeCells count="3">
    <mergeCell ref="A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1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B104" sqref="B104:I104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customWidth="1"/>
    <col min="5" max="6" width="13.7109375" style="3" customWidth="1"/>
    <col min="7" max="7" width="15.7109375" style="5" customWidth="1"/>
    <col min="8" max="10" width="13.7109375" style="5" customWidth="1"/>
    <col min="11" max="11" width="15.7109375" style="5" customWidth="1"/>
    <col min="12" max="14" width="13.7109375" style="5" customWidth="1"/>
    <col min="15" max="15" width="15.7109375" style="5" customWidth="1"/>
    <col min="16" max="18" width="13.7109375" style="5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4" t="s">
        <v>136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40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38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46101622</v>
      </c>
      <c r="D16" s="168">
        <f>C16*0.06</f>
        <v>2766097.32</v>
      </c>
      <c r="E16" s="168">
        <f>C16*0.06</f>
        <v>2766097.32</v>
      </c>
      <c r="F16" s="168">
        <f>C16*0.06</f>
        <v>2766097.32</v>
      </c>
      <c r="G16" s="168">
        <f>SUM(D16:F16)</f>
        <v>8298291.959999999</v>
      </c>
      <c r="H16" s="168">
        <f>C16*0.07</f>
        <v>3227113.5400000005</v>
      </c>
      <c r="I16" s="168">
        <f>C16*0.09</f>
        <v>4149145.98</v>
      </c>
      <c r="J16" s="168">
        <f>C16*0.09</f>
        <v>4149145.98</v>
      </c>
      <c r="K16" s="168">
        <f t="shared" ref="K16" si="0">SUM(H16:J16)</f>
        <v>11525405.5</v>
      </c>
      <c r="L16" s="168">
        <f>C16*0.09</f>
        <v>4149145.98</v>
      </c>
      <c r="M16" s="168">
        <f>C16*0.09</f>
        <v>4149145.98</v>
      </c>
      <c r="N16" s="168">
        <f>C16*0.09</f>
        <v>4149145.98</v>
      </c>
      <c r="O16" s="168">
        <f t="shared" ref="O16" si="1">SUM(L16:N16)</f>
        <v>12447437.939999999</v>
      </c>
      <c r="P16" s="168">
        <f t="shared" ref="P16" si="2">C16*0.1</f>
        <v>4610162.2</v>
      </c>
      <c r="Q16" s="168">
        <f t="shared" ref="Q16" si="3">C16*0.1</f>
        <v>4610162.2</v>
      </c>
      <c r="R16" s="168">
        <f t="shared" ref="R16" si="4">C16*0.1</f>
        <v>4610162.2</v>
      </c>
      <c r="S16" s="168">
        <f t="shared" ref="S16" si="5">SUM(P16:R16)</f>
        <v>13830486.600000001</v>
      </c>
      <c r="T16" s="147">
        <f>D16+E16+F16+H16+I16+J16+L16+M16+N16+P16+Q16</f>
        <v>41491459.800000004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36051922</v>
      </c>
      <c r="D18" s="167">
        <f>C18*0.06</f>
        <v>2163115.3199999998</v>
      </c>
      <c r="E18" s="167">
        <f>C18*0.06</f>
        <v>2163115.3199999998</v>
      </c>
      <c r="F18" s="167">
        <f>C18*0.06</f>
        <v>2163115.3199999998</v>
      </c>
      <c r="G18" s="167">
        <f>SUM(D18:F18)</f>
        <v>6489345.959999999</v>
      </c>
      <c r="H18" s="167">
        <f>C18*0.07</f>
        <v>2523634.54</v>
      </c>
      <c r="I18" s="167">
        <f>C18*0.09</f>
        <v>3244672.98</v>
      </c>
      <c r="J18" s="167">
        <f>C18*0.09</f>
        <v>3244672.98</v>
      </c>
      <c r="K18" s="167">
        <f t="shared" ref="K18:K81" si="7">SUM(H18:J18)</f>
        <v>9012980.5</v>
      </c>
      <c r="L18" s="167">
        <f>C18*0.09</f>
        <v>3244672.98</v>
      </c>
      <c r="M18" s="167">
        <f>C18*0.09</f>
        <v>3244672.98</v>
      </c>
      <c r="N18" s="167">
        <f>C18*0.09</f>
        <v>3244672.98</v>
      </c>
      <c r="O18" s="167">
        <f t="shared" ref="O18:O81" si="8">SUM(L18:N18)</f>
        <v>9734018.9399999995</v>
      </c>
      <c r="P18" s="167">
        <f t="shared" ref="P18:P81" si="9">C18*0.1</f>
        <v>3605192.2</v>
      </c>
      <c r="Q18" s="167">
        <f t="shared" ref="Q18:Q81" si="10">C18*0.1</f>
        <v>3605192.2</v>
      </c>
      <c r="R18" s="167">
        <f t="shared" ref="R18:R81" si="11">C18*0.1</f>
        <v>3605192.2</v>
      </c>
      <c r="S18" s="167">
        <f t="shared" ref="S18:S81" si="12">SUM(P18:R18)</f>
        <v>10815576.600000001</v>
      </c>
      <c r="T18" s="147">
        <f t="shared" si="6"/>
        <v>32446729.800000001</v>
      </c>
    </row>
    <row r="19" spans="1:30" ht="33" customHeight="1" x14ac:dyDescent="0.25">
      <c r="A19" s="41" t="s">
        <v>13</v>
      </c>
      <c r="B19" s="119" t="s">
        <v>120</v>
      </c>
      <c r="C19" s="212">
        <v>2428290</v>
      </c>
      <c r="D19" s="212">
        <f t="shared" ref="D19:D82" si="13">C19*0.06</f>
        <v>145697.4</v>
      </c>
      <c r="E19" s="212">
        <f t="shared" ref="E19:E82" si="14">C19*0.06</f>
        <v>145697.4</v>
      </c>
      <c r="F19" s="212">
        <f t="shared" ref="F19:F82" si="15">C19*0.06</f>
        <v>145697.4</v>
      </c>
      <c r="G19" s="212">
        <f t="shared" ref="G19:G82" si="16">SUM(D19:F19)</f>
        <v>437092.19999999995</v>
      </c>
      <c r="H19" s="212">
        <f t="shared" ref="H19:H82" si="17">C19*0.07</f>
        <v>169980.30000000002</v>
      </c>
      <c r="I19" s="212">
        <f t="shared" ref="I19:I82" si="18">C19*0.09</f>
        <v>218546.1</v>
      </c>
      <c r="J19" s="212">
        <f t="shared" ref="J19:J82" si="19">C19*0.09</f>
        <v>218546.1</v>
      </c>
      <c r="K19" s="212">
        <f t="shared" si="7"/>
        <v>607072.5</v>
      </c>
      <c r="L19" s="212">
        <f t="shared" ref="L19:L82" si="20">C19*0.09</f>
        <v>218546.1</v>
      </c>
      <c r="M19" s="212">
        <f t="shared" ref="M19:M82" si="21">C19*0.09</f>
        <v>218546.1</v>
      </c>
      <c r="N19" s="212">
        <f t="shared" ref="N19:N82" si="22">C19*0.09</f>
        <v>218546.1</v>
      </c>
      <c r="O19" s="212">
        <f t="shared" si="8"/>
        <v>655638.30000000005</v>
      </c>
      <c r="P19" s="212">
        <f t="shared" si="9"/>
        <v>242829</v>
      </c>
      <c r="Q19" s="212">
        <f t="shared" si="10"/>
        <v>242829</v>
      </c>
      <c r="R19" s="212">
        <f t="shared" si="11"/>
        <v>242829</v>
      </c>
      <c r="S19" s="212">
        <f t="shared" si="12"/>
        <v>728487</v>
      </c>
      <c r="T19" s="147">
        <f t="shared" si="6"/>
        <v>2185461</v>
      </c>
      <c r="V19" s="137">
        <v>2428290</v>
      </c>
    </row>
    <row r="20" spans="1:30" ht="33" customHeight="1" x14ac:dyDescent="0.25">
      <c r="A20" s="41" t="s">
        <v>42</v>
      </c>
      <c r="B20" s="119" t="s">
        <v>146</v>
      </c>
      <c r="C20" s="212">
        <v>31239445</v>
      </c>
      <c r="D20" s="212">
        <f t="shared" si="13"/>
        <v>1874366.7</v>
      </c>
      <c r="E20" s="212">
        <f t="shared" si="14"/>
        <v>1874366.7</v>
      </c>
      <c r="F20" s="212">
        <f t="shared" si="15"/>
        <v>1874366.7</v>
      </c>
      <c r="G20" s="212">
        <f t="shared" si="16"/>
        <v>5623100.0999999996</v>
      </c>
      <c r="H20" s="212">
        <f t="shared" si="17"/>
        <v>2186761.1500000004</v>
      </c>
      <c r="I20" s="212">
        <f t="shared" si="18"/>
        <v>2811550.05</v>
      </c>
      <c r="J20" s="212">
        <f t="shared" si="19"/>
        <v>2811550.05</v>
      </c>
      <c r="K20" s="212">
        <f t="shared" si="7"/>
        <v>7809861.25</v>
      </c>
      <c r="L20" s="212">
        <f t="shared" si="20"/>
        <v>2811550.05</v>
      </c>
      <c r="M20" s="212">
        <f t="shared" si="21"/>
        <v>2811550.05</v>
      </c>
      <c r="N20" s="212">
        <f t="shared" si="22"/>
        <v>2811550.05</v>
      </c>
      <c r="O20" s="212">
        <f t="shared" si="8"/>
        <v>8434650.1499999985</v>
      </c>
      <c r="P20" s="212">
        <f t="shared" si="9"/>
        <v>3123944.5</v>
      </c>
      <c r="Q20" s="212">
        <f t="shared" si="10"/>
        <v>3123944.5</v>
      </c>
      <c r="R20" s="212">
        <f t="shared" si="11"/>
        <v>3123944.5</v>
      </c>
      <c r="S20" s="212">
        <f t="shared" si="12"/>
        <v>9371833.5</v>
      </c>
      <c r="T20" s="147">
        <f t="shared" si="6"/>
        <v>28115500.500000004</v>
      </c>
      <c r="V20" s="137">
        <v>31239445</v>
      </c>
    </row>
    <row r="21" spans="1:30" ht="33" customHeight="1" x14ac:dyDescent="0.25">
      <c r="A21" s="41" t="s">
        <v>104</v>
      </c>
      <c r="B21" s="119" t="s">
        <v>140</v>
      </c>
      <c r="C21" s="212">
        <v>2295760</v>
      </c>
      <c r="D21" s="212">
        <f t="shared" si="13"/>
        <v>137745.60000000001</v>
      </c>
      <c r="E21" s="212">
        <f t="shared" si="14"/>
        <v>137745.60000000001</v>
      </c>
      <c r="F21" s="212">
        <f t="shared" si="15"/>
        <v>137745.60000000001</v>
      </c>
      <c r="G21" s="212">
        <f t="shared" si="16"/>
        <v>413236.80000000005</v>
      </c>
      <c r="H21" s="212">
        <f t="shared" si="17"/>
        <v>160703.20000000001</v>
      </c>
      <c r="I21" s="212">
        <f t="shared" si="18"/>
        <v>206618.4</v>
      </c>
      <c r="J21" s="212">
        <f t="shared" si="19"/>
        <v>206618.4</v>
      </c>
      <c r="K21" s="212">
        <f t="shared" si="7"/>
        <v>573940</v>
      </c>
      <c r="L21" s="212">
        <f t="shared" si="20"/>
        <v>206618.4</v>
      </c>
      <c r="M21" s="212">
        <f t="shared" si="21"/>
        <v>206618.4</v>
      </c>
      <c r="N21" s="212">
        <f t="shared" si="22"/>
        <v>206618.4</v>
      </c>
      <c r="O21" s="212">
        <f t="shared" si="8"/>
        <v>619855.19999999995</v>
      </c>
      <c r="P21" s="212">
        <f t="shared" si="9"/>
        <v>229576</v>
      </c>
      <c r="Q21" s="212">
        <f t="shared" si="10"/>
        <v>229576</v>
      </c>
      <c r="R21" s="212">
        <f t="shared" si="11"/>
        <v>229576</v>
      </c>
      <c r="S21" s="212">
        <f t="shared" si="12"/>
        <v>688728</v>
      </c>
      <c r="T21" s="147">
        <f t="shared" si="6"/>
        <v>2066183.9999999998</v>
      </c>
      <c r="V21" s="137">
        <v>2295760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88427</v>
      </c>
      <c r="D26" s="212">
        <f t="shared" si="13"/>
        <v>5305.62</v>
      </c>
      <c r="E26" s="212">
        <f t="shared" si="14"/>
        <v>5305.62</v>
      </c>
      <c r="F26" s="212">
        <f t="shared" si="15"/>
        <v>5305.62</v>
      </c>
      <c r="G26" s="212">
        <f t="shared" si="16"/>
        <v>15916.86</v>
      </c>
      <c r="H26" s="212">
        <f t="shared" si="17"/>
        <v>6189.89</v>
      </c>
      <c r="I26" s="212">
        <f t="shared" si="18"/>
        <v>7958.4299999999994</v>
      </c>
      <c r="J26" s="212">
        <f t="shared" si="19"/>
        <v>7958.4299999999994</v>
      </c>
      <c r="K26" s="212">
        <f t="shared" si="7"/>
        <v>22106.75</v>
      </c>
      <c r="L26" s="212">
        <f t="shared" si="20"/>
        <v>7958.4299999999994</v>
      </c>
      <c r="M26" s="212">
        <f t="shared" si="21"/>
        <v>7958.4299999999994</v>
      </c>
      <c r="N26" s="212">
        <f t="shared" si="22"/>
        <v>7958.4299999999994</v>
      </c>
      <c r="O26" s="212">
        <f t="shared" si="8"/>
        <v>23875.289999999997</v>
      </c>
      <c r="P26" s="212">
        <f t="shared" si="9"/>
        <v>8842.7000000000007</v>
      </c>
      <c r="Q26" s="212">
        <f t="shared" si="10"/>
        <v>8842.7000000000007</v>
      </c>
      <c r="R26" s="212">
        <f t="shared" si="11"/>
        <v>8842.7000000000007</v>
      </c>
      <c r="S26" s="212">
        <f t="shared" si="12"/>
        <v>26528.100000000002</v>
      </c>
      <c r="T26" s="147">
        <f t="shared" si="6"/>
        <v>79584.3</v>
      </c>
      <c r="V26" s="137">
        <v>88427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10049700</v>
      </c>
      <c r="D30" s="167">
        <f t="shared" si="13"/>
        <v>602982</v>
      </c>
      <c r="E30" s="167">
        <f t="shared" si="14"/>
        <v>602982</v>
      </c>
      <c r="F30" s="167">
        <f t="shared" si="15"/>
        <v>602982</v>
      </c>
      <c r="G30" s="167">
        <f t="shared" si="16"/>
        <v>1808946</v>
      </c>
      <c r="H30" s="167">
        <f t="shared" si="17"/>
        <v>703479.00000000012</v>
      </c>
      <c r="I30" s="167">
        <f t="shared" si="18"/>
        <v>904473</v>
      </c>
      <c r="J30" s="167">
        <f t="shared" si="19"/>
        <v>904473</v>
      </c>
      <c r="K30" s="167">
        <f t="shared" si="7"/>
        <v>2512425</v>
      </c>
      <c r="L30" s="167">
        <f t="shared" si="20"/>
        <v>904473</v>
      </c>
      <c r="M30" s="167">
        <f t="shared" si="21"/>
        <v>904473</v>
      </c>
      <c r="N30" s="167">
        <f t="shared" si="22"/>
        <v>904473</v>
      </c>
      <c r="O30" s="167">
        <f t="shared" si="8"/>
        <v>2713419</v>
      </c>
      <c r="P30" s="167">
        <f t="shared" si="9"/>
        <v>1004970</v>
      </c>
      <c r="Q30" s="167">
        <f t="shared" si="10"/>
        <v>1004970</v>
      </c>
      <c r="R30" s="167">
        <f t="shared" si="11"/>
        <v>1004970</v>
      </c>
      <c r="S30" s="167">
        <f t="shared" si="12"/>
        <v>3014910</v>
      </c>
      <c r="T30" s="147">
        <f t="shared" si="6"/>
        <v>9044730</v>
      </c>
      <c r="V30" s="137">
        <v>10049700</v>
      </c>
    </row>
    <row r="31" spans="1:30" ht="33" customHeight="1" x14ac:dyDescent="0.25">
      <c r="A31" s="41">
        <v>45217</v>
      </c>
      <c r="B31" s="120" t="s">
        <v>50</v>
      </c>
      <c r="C31" s="212">
        <v>10000</v>
      </c>
      <c r="D31" s="212">
        <f t="shared" si="13"/>
        <v>600</v>
      </c>
      <c r="E31" s="212">
        <f t="shared" si="14"/>
        <v>600</v>
      </c>
      <c r="F31" s="212">
        <f t="shared" si="15"/>
        <v>600</v>
      </c>
      <c r="G31" s="212">
        <f t="shared" si="16"/>
        <v>1800</v>
      </c>
      <c r="H31" s="212">
        <f t="shared" si="17"/>
        <v>700.00000000000011</v>
      </c>
      <c r="I31" s="212">
        <f t="shared" si="18"/>
        <v>900</v>
      </c>
      <c r="J31" s="212">
        <f t="shared" si="19"/>
        <v>900</v>
      </c>
      <c r="K31" s="212">
        <f t="shared" si="7"/>
        <v>2500</v>
      </c>
      <c r="L31" s="212">
        <f t="shared" si="20"/>
        <v>900</v>
      </c>
      <c r="M31" s="212">
        <f t="shared" si="21"/>
        <v>900</v>
      </c>
      <c r="N31" s="212">
        <f t="shared" si="22"/>
        <v>900</v>
      </c>
      <c r="O31" s="212">
        <f t="shared" si="8"/>
        <v>2700</v>
      </c>
      <c r="P31" s="212">
        <f t="shared" si="9"/>
        <v>1000</v>
      </c>
      <c r="Q31" s="212">
        <f t="shared" si="10"/>
        <v>1000</v>
      </c>
      <c r="R31" s="212">
        <f t="shared" si="11"/>
        <v>1000</v>
      </c>
      <c r="S31" s="212">
        <f t="shared" si="12"/>
        <v>3000</v>
      </c>
      <c r="T31" s="147">
        <f t="shared" si="6"/>
        <v>9000</v>
      </c>
      <c r="V31" s="137">
        <v>10000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18000</v>
      </c>
      <c r="D32" s="212">
        <f t="shared" si="13"/>
        <v>1080</v>
      </c>
      <c r="E32" s="212">
        <f t="shared" si="14"/>
        <v>1080</v>
      </c>
      <c r="F32" s="212">
        <f t="shared" si="15"/>
        <v>1080</v>
      </c>
      <c r="G32" s="212">
        <f t="shared" si="16"/>
        <v>3240</v>
      </c>
      <c r="H32" s="212">
        <f t="shared" si="17"/>
        <v>1260.0000000000002</v>
      </c>
      <c r="I32" s="212">
        <f t="shared" si="18"/>
        <v>1620</v>
      </c>
      <c r="J32" s="212">
        <f t="shared" si="19"/>
        <v>1620</v>
      </c>
      <c r="K32" s="212">
        <f t="shared" si="7"/>
        <v>4500</v>
      </c>
      <c r="L32" s="212">
        <f t="shared" si="20"/>
        <v>1620</v>
      </c>
      <c r="M32" s="212">
        <f t="shared" si="21"/>
        <v>1620</v>
      </c>
      <c r="N32" s="212">
        <f t="shared" si="22"/>
        <v>1620</v>
      </c>
      <c r="O32" s="212">
        <f t="shared" si="8"/>
        <v>4860</v>
      </c>
      <c r="P32" s="212">
        <f t="shared" si="9"/>
        <v>1800</v>
      </c>
      <c r="Q32" s="212">
        <f t="shared" si="10"/>
        <v>1800</v>
      </c>
      <c r="R32" s="212">
        <f t="shared" si="11"/>
        <v>1800</v>
      </c>
      <c r="S32" s="212">
        <f t="shared" si="12"/>
        <v>5400</v>
      </c>
      <c r="T32" s="147">
        <f t="shared" si="6"/>
        <v>16200</v>
      </c>
      <c r="U32" s="139"/>
      <c r="V32" s="137">
        <v>18000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1839923</v>
      </c>
      <c r="D33" s="212">
        <f t="shared" si="13"/>
        <v>110395.37999999999</v>
      </c>
      <c r="E33" s="212">
        <f t="shared" si="14"/>
        <v>110395.37999999999</v>
      </c>
      <c r="F33" s="212">
        <f t="shared" si="15"/>
        <v>110395.37999999999</v>
      </c>
      <c r="G33" s="212">
        <f t="shared" si="16"/>
        <v>331186.13999999996</v>
      </c>
      <c r="H33" s="212">
        <f t="shared" si="17"/>
        <v>128794.61000000002</v>
      </c>
      <c r="I33" s="212">
        <f t="shared" si="18"/>
        <v>165593.07</v>
      </c>
      <c r="J33" s="212">
        <f t="shared" si="19"/>
        <v>165593.07</v>
      </c>
      <c r="K33" s="212">
        <f t="shared" si="7"/>
        <v>459980.75000000006</v>
      </c>
      <c r="L33" s="212">
        <f t="shared" si="20"/>
        <v>165593.07</v>
      </c>
      <c r="M33" s="212">
        <f t="shared" si="21"/>
        <v>165593.07</v>
      </c>
      <c r="N33" s="212">
        <f t="shared" si="22"/>
        <v>165593.07</v>
      </c>
      <c r="O33" s="212">
        <f t="shared" si="8"/>
        <v>496779.21</v>
      </c>
      <c r="P33" s="212">
        <f t="shared" si="9"/>
        <v>183992.30000000002</v>
      </c>
      <c r="Q33" s="212">
        <f t="shared" si="10"/>
        <v>183992.30000000002</v>
      </c>
      <c r="R33" s="212">
        <f t="shared" si="11"/>
        <v>183992.30000000002</v>
      </c>
      <c r="S33" s="212">
        <f t="shared" si="12"/>
        <v>551976.9</v>
      </c>
      <c r="T33" s="147">
        <f t="shared" si="6"/>
        <v>1655930.7000000004</v>
      </c>
      <c r="U33" s="139"/>
      <c r="V33" s="137">
        <v>1839923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517000</v>
      </c>
      <c r="D34" s="212">
        <f t="shared" si="13"/>
        <v>31020</v>
      </c>
      <c r="E34" s="212">
        <f t="shared" si="14"/>
        <v>31020</v>
      </c>
      <c r="F34" s="212">
        <f t="shared" si="15"/>
        <v>31020</v>
      </c>
      <c r="G34" s="212">
        <f t="shared" si="16"/>
        <v>93060</v>
      </c>
      <c r="H34" s="212">
        <f t="shared" si="17"/>
        <v>36190</v>
      </c>
      <c r="I34" s="212">
        <f t="shared" si="18"/>
        <v>46530</v>
      </c>
      <c r="J34" s="212">
        <f t="shared" si="19"/>
        <v>46530</v>
      </c>
      <c r="K34" s="212">
        <f t="shared" si="7"/>
        <v>129250</v>
      </c>
      <c r="L34" s="212">
        <f t="shared" si="20"/>
        <v>46530</v>
      </c>
      <c r="M34" s="212">
        <f t="shared" si="21"/>
        <v>46530</v>
      </c>
      <c r="N34" s="212">
        <f t="shared" si="22"/>
        <v>46530</v>
      </c>
      <c r="O34" s="212">
        <f t="shared" si="8"/>
        <v>139590</v>
      </c>
      <c r="P34" s="212">
        <f t="shared" si="9"/>
        <v>51700</v>
      </c>
      <c r="Q34" s="212">
        <f t="shared" si="10"/>
        <v>51700</v>
      </c>
      <c r="R34" s="212">
        <f t="shared" si="11"/>
        <v>51700</v>
      </c>
      <c r="S34" s="212">
        <f t="shared" si="12"/>
        <v>155100</v>
      </c>
      <c r="T34" s="147">
        <f t="shared" si="6"/>
        <v>465300</v>
      </c>
      <c r="V34" s="137">
        <v>517000</v>
      </c>
    </row>
    <row r="35" spans="1:30" ht="33" customHeight="1" x14ac:dyDescent="0.25">
      <c r="A35" s="41" t="s">
        <v>286</v>
      </c>
      <c r="B35" s="120" t="s">
        <v>287</v>
      </c>
      <c r="C35" s="212">
        <v>799278</v>
      </c>
      <c r="D35" s="212">
        <f t="shared" si="13"/>
        <v>47956.68</v>
      </c>
      <c r="E35" s="212">
        <f t="shared" si="14"/>
        <v>47956.68</v>
      </c>
      <c r="F35" s="212">
        <f t="shared" si="15"/>
        <v>47956.68</v>
      </c>
      <c r="G35" s="212">
        <f t="shared" si="16"/>
        <v>143870.04</v>
      </c>
      <c r="H35" s="212">
        <f t="shared" si="17"/>
        <v>55949.460000000006</v>
      </c>
      <c r="I35" s="212">
        <f t="shared" si="18"/>
        <v>71935.02</v>
      </c>
      <c r="J35" s="212">
        <f t="shared" si="19"/>
        <v>71935.02</v>
      </c>
      <c r="K35" s="212">
        <f t="shared" si="7"/>
        <v>199819.5</v>
      </c>
      <c r="L35" s="212">
        <f t="shared" si="20"/>
        <v>71935.02</v>
      </c>
      <c r="M35" s="212">
        <f t="shared" si="21"/>
        <v>71935.02</v>
      </c>
      <c r="N35" s="212">
        <f t="shared" si="22"/>
        <v>71935.02</v>
      </c>
      <c r="O35" s="212">
        <f t="shared" si="8"/>
        <v>215805.06</v>
      </c>
      <c r="P35" s="212">
        <f t="shared" si="9"/>
        <v>79927.8</v>
      </c>
      <c r="Q35" s="212">
        <f t="shared" si="10"/>
        <v>79927.8</v>
      </c>
      <c r="R35" s="212">
        <f t="shared" si="11"/>
        <v>79927.8</v>
      </c>
      <c r="S35" s="212">
        <f t="shared" si="12"/>
        <v>239783.40000000002</v>
      </c>
      <c r="T35" s="147"/>
      <c r="V35" s="137">
        <v>799278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1478658</v>
      </c>
      <c r="D36" s="212">
        <f t="shared" si="13"/>
        <v>88719.48</v>
      </c>
      <c r="E36" s="212">
        <f t="shared" si="14"/>
        <v>88719.48</v>
      </c>
      <c r="F36" s="212">
        <f t="shared" si="15"/>
        <v>88719.48</v>
      </c>
      <c r="G36" s="212">
        <f t="shared" si="16"/>
        <v>266158.44</v>
      </c>
      <c r="H36" s="212">
        <f t="shared" si="17"/>
        <v>103506.06000000001</v>
      </c>
      <c r="I36" s="212">
        <f t="shared" si="18"/>
        <v>133079.22</v>
      </c>
      <c r="J36" s="212">
        <f t="shared" si="19"/>
        <v>133079.22</v>
      </c>
      <c r="K36" s="212">
        <f t="shared" si="7"/>
        <v>369664.5</v>
      </c>
      <c r="L36" s="212">
        <f t="shared" si="20"/>
        <v>133079.22</v>
      </c>
      <c r="M36" s="212">
        <f t="shared" si="21"/>
        <v>133079.22</v>
      </c>
      <c r="N36" s="212">
        <f t="shared" si="22"/>
        <v>133079.22</v>
      </c>
      <c r="O36" s="212">
        <f t="shared" si="8"/>
        <v>399237.66000000003</v>
      </c>
      <c r="P36" s="212">
        <f t="shared" si="9"/>
        <v>147865.80000000002</v>
      </c>
      <c r="Q36" s="212">
        <f t="shared" si="10"/>
        <v>147865.80000000002</v>
      </c>
      <c r="R36" s="212">
        <f t="shared" si="11"/>
        <v>147865.80000000002</v>
      </c>
      <c r="S36" s="212">
        <f t="shared" si="12"/>
        <v>443597.4</v>
      </c>
      <c r="T36" s="147">
        <f t="shared" si="6"/>
        <v>1330792.2</v>
      </c>
      <c r="U36" s="139"/>
      <c r="V36" s="137">
        <v>1478658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4744717</v>
      </c>
      <c r="D37" s="169">
        <f t="shared" si="13"/>
        <v>284683.01999999996</v>
      </c>
      <c r="E37" s="169">
        <f t="shared" si="14"/>
        <v>284683.01999999996</v>
      </c>
      <c r="F37" s="169">
        <f t="shared" si="15"/>
        <v>284683.01999999996</v>
      </c>
      <c r="G37" s="169">
        <f t="shared" si="16"/>
        <v>854049.05999999982</v>
      </c>
      <c r="H37" s="169">
        <f t="shared" si="17"/>
        <v>332130.19000000006</v>
      </c>
      <c r="I37" s="169">
        <f t="shared" si="18"/>
        <v>427024.52999999997</v>
      </c>
      <c r="J37" s="169">
        <f t="shared" si="19"/>
        <v>427024.52999999997</v>
      </c>
      <c r="K37" s="169">
        <f t="shared" si="7"/>
        <v>1186179.25</v>
      </c>
      <c r="L37" s="169">
        <f t="shared" si="20"/>
        <v>427024.52999999997</v>
      </c>
      <c r="M37" s="169">
        <f t="shared" si="21"/>
        <v>427024.52999999997</v>
      </c>
      <c r="N37" s="169">
        <f t="shared" si="22"/>
        <v>427024.52999999997</v>
      </c>
      <c r="O37" s="169">
        <f t="shared" si="8"/>
        <v>1281073.5899999999</v>
      </c>
      <c r="P37" s="169">
        <f t="shared" si="9"/>
        <v>474471.7</v>
      </c>
      <c r="Q37" s="169">
        <f t="shared" si="10"/>
        <v>474471.7</v>
      </c>
      <c r="R37" s="169">
        <f t="shared" si="11"/>
        <v>474471.7</v>
      </c>
      <c r="S37" s="169">
        <f t="shared" si="12"/>
        <v>1423415.1</v>
      </c>
      <c r="T37" s="147">
        <f t="shared" si="6"/>
        <v>4270245.3</v>
      </c>
      <c r="V37" s="137">
        <v>4744717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6850</v>
      </c>
      <c r="D38" s="212">
        <f t="shared" si="13"/>
        <v>411</v>
      </c>
      <c r="E38" s="212">
        <f t="shared" si="14"/>
        <v>411</v>
      </c>
      <c r="F38" s="212">
        <f t="shared" si="15"/>
        <v>411</v>
      </c>
      <c r="G38" s="212">
        <f t="shared" si="16"/>
        <v>1233</v>
      </c>
      <c r="H38" s="212">
        <f t="shared" si="17"/>
        <v>479.50000000000006</v>
      </c>
      <c r="I38" s="212">
        <f t="shared" si="18"/>
        <v>616.5</v>
      </c>
      <c r="J38" s="212">
        <f t="shared" si="19"/>
        <v>616.5</v>
      </c>
      <c r="K38" s="212">
        <f t="shared" si="7"/>
        <v>1712.5</v>
      </c>
      <c r="L38" s="212">
        <f t="shared" si="20"/>
        <v>616.5</v>
      </c>
      <c r="M38" s="212">
        <f t="shared" si="21"/>
        <v>616.5</v>
      </c>
      <c r="N38" s="212">
        <f t="shared" si="22"/>
        <v>616.5</v>
      </c>
      <c r="O38" s="212">
        <f t="shared" si="8"/>
        <v>1849.5</v>
      </c>
      <c r="P38" s="212">
        <f t="shared" si="9"/>
        <v>685</v>
      </c>
      <c r="Q38" s="212">
        <f t="shared" si="10"/>
        <v>685</v>
      </c>
      <c r="R38" s="212">
        <f t="shared" si="11"/>
        <v>685</v>
      </c>
      <c r="S38" s="212">
        <f t="shared" si="12"/>
        <v>2055</v>
      </c>
      <c r="T38" s="147">
        <f t="shared" si="6"/>
        <v>6165</v>
      </c>
      <c r="U38" s="139"/>
      <c r="V38" s="137">
        <v>6850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1144125</v>
      </c>
      <c r="D39" s="212">
        <f t="shared" si="13"/>
        <v>68647.5</v>
      </c>
      <c r="E39" s="212">
        <f t="shared" si="14"/>
        <v>68647.5</v>
      </c>
      <c r="F39" s="212">
        <f t="shared" si="15"/>
        <v>68647.5</v>
      </c>
      <c r="G39" s="212">
        <f t="shared" si="16"/>
        <v>205942.5</v>
      </c>
      <c r="H39" s="212">
        <f t="shared" si="17"/>
        <v>80088.750000000015</v>
      </c>
      <c r="I39" s="212">
        <f t="shared" si="18"/>
        <v>102971.25</v>
      </c>
      <c r="J39" s="212">
        <f t="shared" si="19"/>
        <v>102971.25</v>
      </c>
      <c r="K39" s="212">
        <f t="shared" si="7"/>
        <v>286031.25</v>
      </c>
      <c r="L39" s="212">
        <f t="shared" si="20"/>
        <v>102971.25</v>
      </c>
      <c r="M39" s="212">
        <f t="shared" si="21"/>
        <v>102971.25</v>
      </c>
      <c r="N39" s="212">
        <f t="shared" si="22"/>
        <v>102971.25</v>
      </c>
      <c r="O39" s="212">
        <f t="shared" si="8"/>
        <v>308913.75</v>
      </c>
      <c r="P39" s="212">
        <f t="shared" si="9"/>
        <v>114412.5</v>
      </c>
      <c r="Q39" s="212">
        <f t="shared" si="10"/>
        <v>114412.5</v>
      </c>
      <c r="R39" s="212">
        <f t="shared" si="11"/>
        <v>114412.5</v>
      </c>
      <c r="S39" s="212">
        <f t="shared" si="12"/>
        <v>343237.5</v>
      </c>
      <c r="T39" s="147">
        <f t="shared" si="6"/>
        <v>1029712.5</v>
      </c>
      <c r="U39" s="139"/>
      <c r="V39" s="137">
        <v>1144125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3593742</v>
      </c>
      <c r="D40" s="212">
        <f t="shared" si="13"/>
        <v>215624.52</v>
      </c>
      <c r="E40" s="212">
        <f t="shared" si="14"/>
        <v>215624.52</v>
      </c>
      <c r="F40" s="212">
        <f t="shared" si="15"/>
        <v>215624.52</v>
      </c>
      <c r="G40" s="212">
        <f t="shared" si="16"/>
        <v>646873.55999999994</v>
      </c>
      <c r="H40" s="212">
        <f t="shared" si="17"/>
        <v>251561.94000000003</v>
      </c>
      <c r="I40" s="212">
        <f t="shared" si="18"/>
        <v>323436.77999999997</v>
      </c>
      <c r="J40" s="212">
        <f t="shared" si="19"/>
        <v>323436.77999999997</v>
      </c>
      <c r="K40" s="212">
        <f t="shared" si="7"/>
        <v>898435.5</v>
      </c>
      <c r="L40" s="212">
        <f t="shared" si="20"/>
        <v>323436.77999999997</v>
      </c>
      <c r="M40" s="212">
        <f t="shared" si="21"/>
        <v>323436.77999999997</v>
      </c>
      <c r="N40" s="212">
        <f t="shared" si="22"/>
        <v>323436.77999999997</v>
      </c>
      <c r="O40" s="212">
        <f t="shared" si="8"/>
        <v>970310.33999999985</v>
      </c>
      <c r="P40" s="212">
        <f t="shared" si="9"/>
        <v>359374.2</v>
      </c>
      <c r="Q40" s="212">
        <f t="shared" si="10"/>
        <v>359374.2</v>
      </c>
      <c r="R40" s="212">
        <f t="shared" si="11"/>
        <v>359374.2</v>
      </c>
      <c r="S40" s="212">
        <f t="shared" si="12"/>
        <v>1078122.6000000001</v>
      </c>
      <c r="T40" s="147">
        <f t="shared" si="6"/>
        <v>3234367.8000000003</v>
      </c>
      <c r="V40" s="137">
        <v>3593742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x14ac:dyDescent="0.25">
      <c r="A42" s="53">
        <v>45900</v>
      </c>
      <c r="B42" s="122" t="s">
        <v>60</v>
      </c>
      <c r="C42" s="169">
        <f>SUM(C43:C45)</f>
        <v>642124</v>
      </c>
      <c r="D42" s="169">
        <f t="shared" si="13"/>
        <v>38527.439999999995</v>
      </c>
      <c r="E42" s="169">
        <f t="shared" si="14"/>
        <v>38527.439999999995</v>
      </c>
      <c r="F42" s="169">
        <f t="shared" si="15"/>
        <v>38527.439999999995</v>
      </c>
      <c r="G42" s="169">
        <f t="shared" si="16"/>
        <v>115582.31999999998</v>
      </c>
      <c r="H42" s="169">
        <f t="shared" si="17"/>
        <v>44948.680000000008</v>
      </c>
      <c r="I42" s="169">
        <f t="shared" si="18"/>
        <v>57791.159999999996</v>
      </c>
      <c r="J42" s="169">
        <f t="shared" si="19"/>
        <v>57791.159999999996</v>
      </c>
      <c r="K42" s="169">
        <f t="shared" si="7"/>
        <v>160531</v>
      </c>
      <c r="L42" s="169">
        <f t="shared" si="20"/>
        <v>57791.159999999996</v>
      </c>
      <c r="M42" s="169">
        <f t="shared" si="21"/>
        <v>57791.159999999996</v>
      </c>
      <c r="N42" s="169">
        <f t="shared" si="22"/>
        <v>57791.159999999996</v>
      </c>
      <c r="O42" s="169">
        <f t="shared" si="8"/>
        <v>173373.47999999998</v>
      </c>
      <c r="P42" s="169">
        <f t="shared" si="9"/>
        <v>64212.4</v>
      </c>
      <c r="Q42" s="169">
        <f t="shared" si="10"/>
        <v>64212.4</v>
      </c>
      <c r="R42" s="169">
        <f t="shared" si="11"/>
        <v>64212.4</v>
      </c>
      <c r="S42" s="169">
        <f t="shared" si="12"/>
        <v>192637.2</v>
      </c>
      <c r="T42" s="147">
        <f t="shared" si="6"/>
        <v>577911.6</v>
      </c>
      <c r="V42" s="137">
        <v>642123</v>
      </c>
    </row>
    <row r="43" spans="1:30" ht="33" customHeight="1" x14ac:dyDescent="0.25">
      <c r="A43" s="54" t="s">
        <v>62</v>
      </c>
      <c r="B43" s="119" t="s">
        <v>63</v>
      </c>
      <c r="C43" s="212">
        <v>0</v>
      </c>
      <c r="D43" s="212">
        <f t="shared" si="13"/>
        <v>0</v>
      </c>
      <c r="E43" s="212">
        <f t="shared" si="14"/>
        <v>0</v>
      </c>
      <c r="F43" s="212">
        <f t="shared" si="15"/>
        <v>0</v>
      </c>
      <c r="G43" s="212">
        <f t="shared" si="16"/>
        <v>0</v>
      </c>
      <c r="H43" s="212">
        <f t="shared" si="17"/>
        <v>0</v>
      </c>
      <c r="I43" s="212">
        <f t="shared" si="18"/>
        <v>0</v>
      </c>
      <c r="J43" s="212">
        <f t="shared" si="19"/>
        <v>0</v>
      </c>
      <c r="K43" s="212">
        <f t="shared" si="7"/>
        <v>0</v>
      </c>
      <c r="L43" s="212">
        <f t="shared" si="20"/>
        <v>0</v>
      </c>
      <c r="M43" s="212">
        <f t="shared" si="21"/>
        <v>0</v>
      </c>
      <c r="N43" s="212">
        <f t="shared" si="22"/>
        <v>0</v>
      </c>
      <c r="O43" s="212">
        <f t="shared" si="8"/>
        <v>0</v>
      </c>
      <c r="P43" s="212">
        <f t="shared" si="9"/>
        <v>0</v>
      </c>
      <c r="Q43" s="212">
        <f t="shared" si="10"/>
        <v>0</v>
      </c>
      <c r="R43" s="212">
        <f t="shared" si="11"/>
        <v>0</v>
      </c>
      <c r="S43" s="212">
        <f t="shared" si="12"/>
        <v>0</v>
      </c>
      <c r="T43" s="147">
        <f t="shared" si="6"/>
        <v>0</v>
      </c>
      <c r="V43" s="137">
        <v>0</v>
      </c>
    </row>
    <row r="44" spans="1:30" ht="33" customHeight="1" x14ac:dyDescent="0.25">
      <c r="A44" s="41">
        <v>45921</v>
      </c>
      <c r="B44" s="119" t="s">
        <v>64</v>
      </c>
      <c r="C44" s="212">
        <v>630024</v>
      </c>
      <c r="D44" s="212">
        <f t="shared" si="13"/>
        <v>37801.439999999995</v>
      </c>
      <c r="E44" s="212">
        <f t="shared" si="14"/>
        <v>37801.439999999995</v>
      </c>
      <c r="F44" s="212">
        <f t="shared" si="15"/>
        <v>37801.439999999995</v>
      </c>
      <c r="G44" s="212">
        <f t="shared" si="16"/>
        <v>113404.31999999998</v>
      </c>
      <c r="H44" s="212">
        <f t="shared" si="17"/>
        <v>44101.680000000008</v>
      </c>
      <c r="I44" s="212">
        <f t="shared" si="18"/>
        <v>56702.159999999996</v>
      </c>
      <c r="J44" s="212">
        <f t="shared" si="19"/>
        <v>56702.159999999996</v>
      </c>
      <c r="K44" s="212">
        <f t="shared" si="7"/>
        <v>157506</v>
      </c>
      <c r="L44" s="212">
        <f t="shared" si="20"/>
        <v>56702.159999999996</v>
      </c>
      <c r="M44" s="212">
        <f t="shared" si="21"/>
        <v>56702.159999999996</v>
      </c>
      <c r="N44" s="212">
        <f t="shared" si="22"/>
        <v>56702.159999999996</v>
      </c>
      <c r="O44" s="212">
        <f t="shared" si="8"/>
        <v>170106.47999999998</v>
      </c>
      <c r="P44" s="212">
        <f t="shared" si="9"/>
        <v>63002.400000000001</v>
      </c>
      <c r="Q44" s="212">
        <f t="shared" si="10"/>
        <v>63002.400000000001</v>
      </c>
      <c r="R44" s="212">
        <f t="shared" si="11"/>
        <v>63002.400000000001</v>
      </c>
      <c r="S44" s="212">
        <f t="shared" si="12"/>
        <v>189007.2</v>
      </c>
      <c r="T44" s="147">
        <f t="shared" si="6"/>
        <v>567021.6</v>
      </c>
      <c r="V44" s="137">
        <v>630024</v>
      </c>
    </row>
    <row r="45" spans="1:30" ht="33" customHeight="1" x14ac:dyDescent="0.25">
      <c r="A45" s="41">
        <v>45994</v>
      </c>
      <c r="B45" s="119" t="s">
        <v>65</v>
      </c>
      <c r="C45" s="212">
        <v>12100</v>
      </c>
      <c r="D45" s="212">
        <f t="shared" si="13"/>
        <v>726</v>
      </c>
      <c r="E45" s="212">
        <f t="shared" si="14"/>
        <v>726</v>
      </c>
      <c r="F45" s="212">
        <f t="shared" si="15"/>
        <v>726</v>
      </c>
      <c r="G45" s="212">
        <f t="shared" si="16"/>
        <v>2178</v>
      </c>
      <c r="H45" s="212">
        <f t="shared" si="17"/>
        <v>847.00000000000011</v>
      </c>
      <c r="I45" s="212">
        <f t="shared" si="18"/>
        <v>1089</v>
      </c>
      <c r="J45" s="212">
        <f t="shared" si="19"/>
        <v>1089</v>
      </c>
      <c r="K45" s="212">
        <f t="shared" si="7"/>
        <v>3025</v>
      </c>
      <c r="L45" s="212">
        <f t="shared" si="20"/>
        <v>1089</v>
      </c>
      <c r="M45" s="212">
        <f t="shared" si="21"/>
        <v>1089</v>
      </c>
      <c r="N45" s="212">
        <f t="shared" si="22"/>
        <v>1089</v>
      </c>
      <c r="O45" s="212">
        <f t="shared" si="8"/>
        <v>3267</v>
      </c>
      <c r="P45" s="212">
        <f t="shared" si="9"/>
        <v>1210</v>
      </c>
      <c r="Q45" s="212">
        <f t="shared" si="10"/>
        <v>1210</v>
      </c>
      <c r="R45" s="212">
        <f t="shared" si="11"/>
        <v>1210</v>
      </c>
      <c r="S45" s="212">
        <f t="shared" si="12"/>
        <v>3630</v>
      </c>
      <c r="T45" s="147">
        <f t="shared" si="6"/>
        <v>10890</v>
      </c>
      <c r="V45" s="137">
        <v>12100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41601622</v>
      </c>
      <c r="D47" s="168">
        <f t="shared" si="13"/>
        <v>2496097.3199999998</v>
      </c>
      <c r="E47" s="168">
        <f t="shared" si="14"/>
        <v>2496097.3199999998</v>
      </c>
      <c r="F47" s="168">
        <f t="shared" si="15"/>
        <v>2496097.3199999998</v>
      </c>
      <c r="G47" s="168">
        <f t="shared" si="16"/>
        <v>7488291.959999999</v>
      </c>
      <c r="H47" s="168">
        <f t="shared" si="17"/>
        <v>2912113.5400000005</v>
      </c>
      <c r="I47" s="168">
        <f t="shared" si="18"/>
        <v>3744145.98</v>
      </c>
      <c r="J47" s="168">
        <f t="shared" si="19"/>
        <v>3744145.98</v>
      </c>
      <c r="K47" s="168">
        <f t="shared" si="7"/>
        <v>10400405.5</v>
      </c>
      <c r="L47" s="168">
        <f t="shared" si="20"/>
        <v>3744145.98</v>
      </c>
      <c r="M47" s="168">
        <f t="shared" si="21"/>
        <v>3744145.98</v>
      </c>
      <c r="N47" s="168">
        <f t="shared" si="22"/>
        <v>3744145.98</v>
      </c>
      <c r="O47" s="168">
        <f t="shared" si="8"/>
        <v>11232437.939999999</v>
      </c>
      <c r="P47" s="168">
        <f t="shared" si="9"/>
        <v>4160162.2</v>
      </c>
      <c r="Q47" s="168">
        <f t="shared" si="10"/>
        <v>4160162.2</v>
      </c>
      <c r="R47" s="168">
        <f t="shared" si="11"/>
        <v>4160162.2</v>
      </c>
      <c r="S47" s="168">
        <f t="shared" si="12"/>
        <v>12480486.600000001</v>
      </c>
      <c r="T47" s="147">
        <f t="shared" si="6"/>
        <v>37441459.800000004</v>
      </c>
      <c r="V47" s="137">
        <v>41601621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20677051</v>
      </c>
      <c r="D49" s="167">
        <f t="shared" si="13"/>
        <v>1240623.06</v>
      </c>
      <c r="E49" s="167">
        <f t="shared" si="14"/>
        <v>1240623.06</v>
      </c>
      <c r="F49" s="167">
        <f t="shared" si="15"/>
        <v>1240623.06</v>
      </c>
      <c r="G49" s="167">
        <f t="shared" si="16"/>
        <v>3721869.18</v>
      </c>
      <c r="H49" s="167">
        <f t="shared" si="17"/>
        <v>1447393.57</v>
      </c>
      <c r="I49" s="167">
        <f t="shared" si="18"/>
        <v>1860934.5899999999</v>
      </c>
      <c r="J49" s="167">
        <f t="shared" si="19"/>
        <v>1860934.5899999999</v>
      </c>
      <c r="K49" s="167">
        <f t="shared" si="7"/>
        <v>5169262.75</v>
      </c>
      <c r="L49" s="167">
        <f t="shared" si="20"/>
        <v>1860934.5899999999</v>
      </c>
      <c r="M49" s="167">
        <f t="shared" si="21"/>
        <v>1860934.5899999999</v>
      </c>
      <c r="N49" s="167">
        <f t="shared" si="22"/>
        <v>1860934.5899999999</v>
      </c>
      <c r="O49" s="167">
        <f t="shared" si="8"/>
        <v>5582803.7699999996</v>
      </c>
      <c r="P49" s="167">
        <f t="shared" si="9"/>
        <v>2067705.1</v>
      </c>
      <c r="Q49" s="167">
        <f t="shared" si="10"/>
        <v>2067705.1</v>
      </c>
      <c r="R49" s="167">
        <f t="shared" si="11"/>
        <v>2067705.1</v>
      </c>
      <c r="S49" s="167">
        <f t="shared" si="12"/>
        <v>6203115.3000000007</v>
      </c>
      <c r="T49" s="147">
        <f t="shared" si="6"/>
        <v>18609345.899999999</v>
      </c>
      <c r="V49" s="137">
        <v>20677050</v>
      </c>
    </row>
    <row r="50" spans="1:30" ht="33" customHeight="1" x14ac:dyDescent="0.25">
      <c r="A50" s="55" t="s">
        <v>130</v>
      </c>
      <c r="B50" s="120" t="s">
        <v>124</v>
      </c>
      <c r="C50" s="212">
        <v>12233322</v>
      </c>
      <c r="D50" s="212">
        <f t="shared" si="13"/>
        <v>733999.32</v>
      </c>
      <c r="E50" s="212">
        <f t="shared" si="14"/>
        <v>733999.32</v>
      </c>
      <c r="F50" s="212">
        <f t="shared" si="15"/>
        <v>733999.32</v>
      </c>
      <c r="G50" s="212">
        <f t="shared" si="16"/>
        <v>2201997.96</v>
      </c>
      <c r="H50" s="212">
        <f t="shared" si="17"/>
        <v>856332.54</v>
      </c>
      <c r="I50" s="212">
        <f t="shared" si="18"/>
        <v>1100998.98</v>
      </c>
      <c r="J50" s="212">
        <f t="shared" si="19"/>
        <v>1100998.98</v>
      </c>
      <c r="K50" s="212">
        <f t="shared" si="7"/>
        <v>3058330.5</v>
      </c>
      <c r="L50" s="212">
        <f t="shared" si="20"/>
        <v>1100998.98</v>
      </c>
      <c r="M50" s="212">
        <f t="shared" si="21"/>
        <v>1100998.98</v>
      </c>
      <c r="N50" s="212">
        <f t="shared" si="22"/>
        <v>1100998.98</v>
      </c>
      <c r="O50" s="212">
        <f t="shared" si="8"/>
        <v>3302996.94</v>
      </c>
      <c r="P50" s="212">
        <f t="shared" si="9"/>
        <v>1223332.2</v>
      </c>
      <c r="Q50" s="212">
        <f t="shared" si="10"/>
        <v>1223332.2</v>
      </c>
      <c r="R50" s="212">
        <f t="shared" si="11"/>
        <v>1223332.2</v>
      </c>
      <c r="S50" s="212">
        <f t="shared" si="12"/>
        <v>3669996.5999999996</v>
      </c>
      <c r="T50" s="147">
        <f t="shared" si="6"/>
        <v>11009989.799999999</v>
      </c>
      <c r="V50" s="137">
        <v>12233322</v>
      </c>
    </row>
    <row r="51" spans="1:30" ht="47.25" x14ac:dyDescent="0.25">
      <c r="A51" s="41" t="s">
        <v>133</v>
      </c>
      <c r="B51" s="117" t="s">
        <v>125</v>
      </c>
      <c r="C51" s="212">
        <v>359856</v>
      </c>
      <c r="D51" s="212">
        <f t="shared" si="13"/>
        <v>21591.360000000001</v>
      </c>
      <c r="E51" s="212">
        <f t="shared" si="14"/>
        <v>21591.360000000001</v>
      </c>
      <c r="F51" s="212">
        <f t="shared" si="15"/>
        <v>21591.360000000001</v>
      </c>
      <c r="G51" s="212">
        <f t="shared" si="16"/>
        <v>64774.080000000002</v>
      </c>
      <c r="H51" s="212">
        <f t="shared" si="17"/>
        <v>25189.920000000002</v>
      </c>
      <c r="I51" s="212">
        <f t="shared" si="18"/>
        <v>32387.039999999997</v>
      </c>
      <c r="J51" s="212">
        <f t="shared" si="19"/>
        <v>32387.039999999997</v>
      </c>
      <c r="K51" s="212">
        <f t="shared" si="7"/>
        <v>89964</v>
      </c>
      <c r="L51" s="212">
        <f t="shared" si="20"/>
        <v>32387.039999999997</v>
      </c>
      <c r="M51" s="212">
        <f t="shared" si="21"/>
        <v>32387.039999999997</v>
      </c>
      <c r="N51" s="212">
        <f t="shared" si="22"/>
        <v>32387.039999999997</v>
      </c>
      <c r="O51" s="212">
        <f t="shared" si="8"/>
        <v>97161.12</v>
      </c>
      <c r="P51" s="212">
        <f t="shared" si="9"/>
        <v>35985.599999999999</v>
      </c>
      <c r="Q51" s="212">
        <f t="shared" si="10"/>
        <v>35985.599999999999</v>
      </c>
      <c r="R51" s="212">
        <f t="shared" si="11"/>
        <v>35985.599999999999</v>
      </c>
      <c r="S51" s="212">
        <f t="shared" si="12"/>
        <v>107956.79999999999</v>
      </c>
      <c r="T51" s="147">
        <f t="shared" si="6"/>
        <v>323870.39999999997</v>
      </c>
      <c r="V51" s="137">
        <v>359856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2520932</v>
      </c>
      <c r="D53" s="212">
        <f t="shared" si="13"/>
        <v>151255.91999999998</v>
      </c>
      <c r="E53" s="212">
        <f t="shared" si="14"/>
        <v>151255.91999999998</v>
      </c>
      <c r="F53" s="212">
        <f t="shared" si="15"/>
        <v>151255.91999999998</v>
      </c>
      <c r="G53" s="212">
        <f t="shared" si="16"/>
        <v>453767.75999999995</v>
      </c>
      <c r="H53" s="212">
        <f t="shared" si="17"/>
        <v>176465.24000000002</v>
      </c>
      <c r="I53" s="212">
        <f t="shared" si="18"/>
        <v>226883.88</v>
      </c>
      <c r="J53" s="212">
        <f t="shared" si="19"/>
        <v>226883.88</v>
      </c>
      <c r="K53" s="212">
        <f t="shared" si="7"/>
        <v>630233</v>
      </c>
      <c r="L53" s="212">
        <f t="shared" si="20"/>
        <v>226883.88</v>
      </c>
      <c r="M53" s="212">
        <f t="shared" si="21"/>
        <v>226883.88</v>
      </c>
      <c r="N53" s="212">
        <f t="shared" si="22"/>
        <v>226883.88</v>
      </c>
      <c r="O53" s="212">
        <f t="shared" si="8"/>
        <v>680651.64</v>
      </c>
      <c r="P53" s="212">
        <f t="shared" si="9"/>
        <v>252093.2</v>
      </c>
      <c r="Q53" s="212">
        <f t="shared" si="10"/>
        <v>252093.2</v>
      </c>
      <c r="R53" s="212">
        <f t="shared" si="11"/>
        <v>252093.2</v>
      </c>
      <c r="S53" s="212">
        <f t="shared" si="12"/>
        <v>756279.60000000009</v>
      </c>
      <c r="T53" s="147">
        <f t="shared" si="6"/>
        <v>2268838.7999999998</v>
      </c>
      <c r="V53" s="137">
        <v>2520932</v>
      </c>
    </row>
    <row r="54" spans="1:30" ht="33" customHeight="1" x14ac:dyDescent="0.25">
      <c r="A54" s="55" t="s">
        <v>17</v>
      </c>
      <c r="B54" s="120" t="s">
        <v>128</v>
      </c>
      <c r="C54" s="212">
        <v>5562941</v>
      </c>
      <c r="D54" s="212">
        <f t="shared" si="13"/>
        <v>333776.45999999996</v>
      </c>
      <c r="E54" s="212">
        <f t="shared" si="14"/>
        <v>333776.45999999996</v>
      </c>
      <c r="F54" s="212">
        <f t="shared" si="15"/>
        <v>333776.45999999996</v>
      </c>
      <c r="G54" s="212">
        <f t="shared" si="16"/>
        <v>1001329.3799999999</v>
      </c>
      <c r="H54" s="212">
        <f t="shared" si="17"/>
        <v>389405.87000000005</v>
      </c>
      <c r="I54" s="212">
        <f t="shared" si="18"/>
        <v>500664.69</v>
      </c>
      <c r="J54" s="212">
        <f t="shared" si="19"/>
        <v>500664.69</v>
      </c>
      <c r="K54" s="212">
        <f t="shared" si="7"/>
        <v>1390735.25</v>
      </c>
      <c r="L54" s="212">
        <f t="shared" si="20"/>
        <v>500664.69</v>
      </c>
      <c r="M54" s="212">
        <f t="shared" si="21"/>
        <v>500664.69</v>
      </c>
      <c r="N54" s="212">
        <f t="shared" si="22"/>
        <v>500664.69</v>
      </c>
      <c r="O54" s="212">
        <f t="shared" si="8"/>
        <v>1501994.07</v>
      </c>
      <c r="P54" s="212">
        <f t="shared" si="9"/>
        <v>556294.1</v>
      </c>
      <c r="Q54" s="212">
        <f t="shared" si="10"/>
        <v>556294.1</v>
      </c>
      <c r="R54" s="212">
        <f t="shared" si="11"/>
        <v>556294.1</v>
      </c>
      <c r="S54" s="212">
        <f t="shared" si="12"/>
        <v>1668882.2999999998</v>
      </c>
      <c r="T54" s="147">
        <f t="shared" si="6"/>
        <v>5006646.8999999994</v>
      </c>
      <c r="V54" s="137">
        <v>5562941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1295492</v>
      </c>
      <c r="D56" s="167">
        <f t="shared" si="13"/>
        <v>77729.52</v>
      </c>
      <c r="E56" s="167">
        <f t="shared" si="14"/>
        <v>77729.52</v>
      </c>
      <c r="F56" s="167">
        <f t="shared" si="15"/>
        <v>77729.52</v>
      </c>
      <c r="G56" s="167">
        <f t="shared" si="16"/>
        <v>233188.56</v>
      </c>
      <c r="H56" s="167">
        <f t="shared" si="17"/>
        <v>90684.44</v>
      </c>
      <c r="I56" s="167">
        <f t="shared" si="18"/>
        <v>116594.28</v>
      </c>
      <c r="J56" s="167">
        <f t="shared" si="19"/>
        <v>116594.28</v>
      </c>
      <c r="K56" s="167">
        <f t="shared" si="7"/>
        <v>323873</v>
      </c>
      <c r="L56" s="167">
        <f t="shared" si="20"/>
        <v>116594.28</v>
      </c>
      <c r="M56" s="167">
        <f t="shared" si="21"/>
        <v>116594.28</v>
      </c>
      <c r="N56" s="167">
        <f t="shared" si="22"/>
        <v>116594.28</v>
      </c>
      <c r="O56" s="167">
        <f t="shared" si="8"/>
        <v>349782.83999999997</v>
      </c>
      <c r="P56" s="167">
        <f t="shared" si="9"/>
        <v>129549.20000000001</v>
      </c>
      <c r="Q56" s="167">
        <f t="shared" si="10"/>
        <v>129549.20000000001</v>
      </c>
      <c r="R56" s="167">
        <f t="shared" si="11"/>
        <v>129549.20000000001</v>
      </c>
      <c r="S56" s="167">
        <f t="shared" si="12"/>
        <v>388647.60000000003</v>
      </c>
      <c r="T56" s="147">
        <f t="shared" si="6"/>
        <v>1165942.8</v>
      </c>
      <c r="V56" s="137">
        <v>1295492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276903</v>
      </c>
      <c r="D57" s="213">
        <f t="shared" si="13"/>
        <v>16614.18</v>
      </c>
      <c r="E57" s="213">
        <f t="shared" si="14"/>
        <v>16614.18</v>
      </c>
      <c r="F57" s="213">
        <f t="shared" si="15"/>
        <v>16614.18</v>
      </c>
      <c r="G57" s="212">
        <f t="shared" si="16"/>
        <v>49842.54</v>
      </c>
      <c r="H57" s="212">
        <f t="shared" si="17"/>
        <v>19383.210000000003</v>
      </c>
      <c r="I57" s="212">
        <f t="shared" si="18"/>
        <v>24921.27</v>
      </c>
      <c r="J57" s="212">
        <f t="shared" si="19"/>
        <v>24921.27</v>
      </c>
      <c r="K57" s="212">
        <f t="shared" si="7"/>
        <v>69225.75</v>
      </c>
      <c r="L57" s="212">
        <f t="shared" si="20"/>
        <v>24921.27</v>
      </c>
      <c r="M57" s="212">
        <f t="shared" si="21"/>
        <v>24921.27</v>
      </c>
      <c r="N57" s="212">
        <f t="shared" si="22"/>
        <v>24921.27</v>
      </c>
      <c r="O57" s="212">
        <f t="shared" si="8"/>
        <v>74763.81</v>
      </c>
      <c r="P57" s="212">
        <f t="shared" si="9"/>
        <v>27690.300000000003</v>
      </c>
      <c r="Q57" s="212">
        <f t="shared" si="10"/>
        <v>27690.300000000003</v>
      </c>
      <c r="R57" s="212">
        <f t="shared" si="11"/>
        <v>27690.300000000003</v>
      </c>
      <c r="S57" s="212">
        <f t="shared" si="12"/>
        <v>83070.900000000009</v>
      </c>
      <c r="T57" s="147">
        <f t="shared" si="6"/>
        <v>249212.69999999995</v>
      </c>
      <c r="U57" s="139"/>
      <c r="V57" s="137">
        <v>276903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967031</v>
      </c>
      <c r="D58" s="213">
        <f t="shared" si="13"/>
        <v>58021.86</v>
      </c>
      <c r="E58" s="213">
        <f t="shared" si="14"/>
        <v>58021.86</v>
      </c>
      <c r="F58" s="213">
        <f t="shared" si="15"/>
        <v>58021.86</v>
      </c>
      <c r="G58" s="212">
        <f t="shared" si="16"/>
        <v>174065.58000000002</v>
      </c>
      <c r="H58" s="212">
        <f t="shared" si="17"/>
        <v>67692.170000000013</v>
      </c>
      <c r="I58" s="212">
        <f t="shared" si="18"/>
        <v>87032.79</v>
      </c>
      <c r="J58" s="212">
        <f t="shared" si="19"/>
        <v>87032.79</v>
      </c>
      <c r="K58" s="212">
        <f t="shared" si="7"/>
        <v>241757.75</v>
      </c>
      <c r="L58" s="212">
        <f t="shared" si="20"/>
        <v>87032.79</v>
      </c>
      <c r="M58" s="212">
        <f t="shared" si="21"/>
        <v>87032.79</v>
      </c>
      <c r="N58" s="212">
        <f t="shared" si="22"/>
        <v>87032.79</v>
      </c>
      <c r="O58" s="212">
        <f t="shared" si="8"/>
        <v>261098.37</v>
      </c>
      <c r="P58" s="212">
        <f t="shared" si="9"/>
        <v>96703.1</v>
      </c>
      <c r="Q58" s="212">
        <f t="shared" si="10"/>
        <v>96703.1</v>
      </c>
      <c r="R58" s="212">
        <f t="shared" si="11"/>
        <v>96703.1</v>
      </c>
      <c r="S58" s="212">
        <f t="shared" si="12"/>
        <v>290109.30000000005</v>
      </c>
      <c r="T58" s="147">
        <f t="shared" si="6"/>
        <v>870327.9</v>
      </c>
      <c r="U58" s="139"/>
      <c r="V58" s="137">
        <v>967031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50358</v>
      </c>
      <c r="D59" s="213">
        <f t="shared" si="13"/>
        <v>3021.48</v>
      </c>
      <c r="E59" s="213">
        <f t="shared" si="14"/>
        <v>3021.48</v>
      </c>
      <c r="F59" s="213">
        <f t="shared" si="15"/>
        <v>3021.48</v>
      </c>
      <c r="G59" s="212">
        <f t="shared" si="16"/>
        <v>9064.44</v>
      </c>
      <c r="H59" s="212">
        <f t="shared" si="17"/>
        <v>3525.0600000000004</v>
      </c>
      <c r="I59" s="212">
        <f t="shared" si="18"/>
        <v>4532.22</v>
      </c>
      <c r="J59" s="212">
        <f t="shared" si="19"/>
        <v>4532.22</v>
      </c>
      <c r="K59" s="212">
        <f t="shared" si="7"/>
        <v>12589.5</v>
      </c>
      <c r="L59" s="212">
        <f t="shared" si="20"/>
        <v>4532.22</v>
      </c>
      <c r="M59" s="212">
        <f t="shared" si="21"/>
        <v>4532.22</v>
      </c>
      <c r="N59" s="212">
        <f t="shared" si="22"/>
        <v>4532.22</v>
      </c>
      <c r="O59" s="212">
        <f t="shared" si="8"/>
        <v>13596.66</v>
      </c>
      <c r="P59" s="212">
        <f t="shared" si="9"/>
        <v>5035.8</v>
      </c>
      <c r="Q59" s="212">
        <f t="shared" si="10"/>
        <v>5035.8</v>
      </c>
      <c r="R59" s="212">
        <f t="shared" si="11"/>
        <v>5035.8</v>
      </c>
      <c r="S59" s="212">
        <f t="shared" si="12"/>
        <v>15107.400000000001</v>
      </c>
      <c r="T59" s="147">
        <f t="shared" si="6"/>
        <v>45322.200000000012</v>
      </c>
      <c r="V59" s="137">
        <v>50358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9241169</v>
      </c>
      <c r="D61" s="167">
        <f t="shared" si="13"/>
        <v>554470.14</v>
      </c>
      <c r="E61" s="167">
        <f t="shared" si="14"/>
        <v>554470.14</v>
      </c>
      <c r="F61" s="167">
        <f t="shared" si="15"/>
        <v>554470.14</v>
      </c>
      <c r="G61" s="167">
        <f t="shared" si="16"/>
        <v>1663410.42</v>
      </c>
      <c r="H61" s="167">
        <f t="shared" si="17"/>
        <v>646881.83000000007</v>
      </c>
      <c r="I61" s="167">
        <f t="shared" si="18"/>
        <v>831705.21</v>
      </c>
      <c r="J61" s="167">
        <f t="shared" si="19"/>
        <v>831705.21</v>
      </c>
      <c r="K61" s="167">
        <f t="shared" si="7"/>
        <v>2310292.25</v>
      </c>
      <c r="L61" s="167">
        <f t="shared" si="20"/>
        <v>831705.21</v>
      </c>
      <c r="M61" s="167">
        <f t="shared" si="21"/>
        <v>831705.21</v>
      </c>
      <c r="N61" s="167">
        <f t="shared" si="22"/>
        <v>831705.21</v>
      </c>
      <c r="O61" s="167">
        <f t="shared" si="8"/>
        <v>2495115.63</v>
      </c>
      <c r="P61" s="167">
        <f t="shared" si="9"/>
        <v>924116.9</v>
      </c>
      <c r="Q61" s="167">
        <f t="shared" si="10"/>
        <v>924116.9</v>
      </c>
      <c r="R61" s="167">
        <f t="shared" si="11"/>
        <v>924116.9</v>
      </c>
      <c r="S61" s="167">
        <f t="shared" si="12"/>
        <v>2772350.7</v>
      </c>
      <c r="T61" s="147">
        <f t="shared" si="6"/>
        <v>8317052.1000000006</v>
      </c>
      <c r="V61" s="137">
        <v>9096169</v>
      </c>
    </row>
    <row r="62" spans="1:30" ht="33" customHeight="1" x14ac:dyDescent="0.25">
      <c r="A62" s="41">
        <v>56102</v>
      </c>
      <c r="B62" s="117" t="s">
        <v>110</v>
      </c>
      <c r="C62" s="212">
        <f>5487800+55000</f>
        <v>5542800</v>
      </c>
      <c r="D62" s="212">
        <f t="shared" si="13"/>
        <v>332568</v>
      </c>
      <c r="E62" s="212">
        <f t="shared" si="14"/>
        <v>332568</v>
      </c>
      <c r="F62" s="212">
        <f t="shared" si="15"/>
        <v>332568</v>
      </c>
      <c r="G62" s="212">
        <f t="shared" si="16"/>
        <v>997704</v>
      </c>
      <c r="H62" s="212">
        <f t="shared" si="17"/>
        <v>387996.00000000006</v>
      </c>
      <c r="I62" s="212">
        <f t="shared" si="18"/>
        <v>498852</v>
      </c>
      <c r="J62" s="212">
        <f t="shared" si="19"/>
        <v>498852</v>
      </c>
      <c r="K62" s="212">
        <f t="shared" si="7"/>
        <v>1385700</v>
      </c>
      <c r="L62" s="212">
        <f t="shared" si="20"/>
        <v>498852</v>
      </c>
      <c r="M62" s="212">
        <f t="shared" si="21"/>
        <v>498852</v>
      </c>
      <c r="N62" s="212">
        <f t="shared" si="22"/>
        <v>498852</v>
      </c>
      <c r="O62" s="212">
        <f t="shared" si="8"/>
        <v>1496556</v>
      </c>
      <c r="P62" s="212">
        <f t="shared" si="9"/>
        <v>554280</v>
      </c>
      <c r="Q62" s="212">
        <f t="shared" si="10"/>
        <v>554280</v>
      </c>
      <c r="R62" s="212">
        <f t="shared" si="11"/>
        <v>554280</v>
      </c>
      <c r="S62" s="212">
        <f t="shared" si="12"/>
        <v>1662840</v>
      </c>
      <c r="T62" s="147">
        <f t="shared" si="6"/>
        <v>4988520</v>
      </c>
      <c r="V62" s="137">
        <v>5487800</v>
      </c>
    </row>
    <row r="63" spans="1:30" ht="33" customHeight="1" x14ac:dyDescent="0.25">
      <c r="A63" s="41" t="s">
        <v>20</v>
      </c>
      <c r="B63" s="117" t="s">
        <v>109</v>
      </c>
      <c r="C63" s="212">
        <f>1464274+50000</f>
        <v>1514274</v>
      </c>
      <c r="D63" s="212">
        <f t="shared" si="13"/>
        <v>90856.44</v>
      </c>
      <c r="E63" s="212">
        <f t="shared" si="14"/>
        <v>90856.44</v>
      </c>
      <c r="F63" s="212">
        <f t="shared" si="15"/>
        <v>90856.44</v>
      </c>
      <c r="G63" s="212">
        <f t="shared" si="16"/>
        <v>272569.32</v>
      </c>
      <c r="H63" s="212">
        <f t="shared" si="17"/>
        <v>105999.18000000001</v>
      </c>
      <c r="I63" s="212">
        <f t="shared" si="18"/>
        <v>136284.66</v>
      </c>
      <c r="J63" s="212">
        <f t="shared" si="19"/>
        <v>136284.66</v>
      </c>
      <c r="K63" s="212">
        <f t="shared" si="7"/>
        <v>378568.5</v>
      </c>
      <c r="L63" s="212">
        <f t="shared" si="20"/>
        <v>136284.66</v>
      </c>
      <c r="M63" s="212">
        <f t="shared" si="21"/>
        <v>136284.66</v>
      </c>
      <c r="N63" s="212">
        <f t="shared" si="22"/>
        <v>136284.66</v>
      </c>
      <c r="O63" s="212">
        <f t="shared" si="8"/>
        <v>408853.98</v>
      </c>
      <c r="P63" s="212">
        <f t="shared" si="9"/>
        <v>151427.4</v>
      </c>
      <c r="Q63" s="212">
        <f t="shared" si="10"/>
        <v>151427.4</v>
      </c>
      <c r="R63" s="212">
        <f t="shared" si="11"/>
        <v>151427.4</v>
      </c>
      <c r="S63" s="212">
        <f t="shared" si="12"/>
        <v>454282.19999999995</v>
      </c>
      <c r="T63" s="147">
        <f t="shared" si="6"/>
        <v>1362846.5999999999</v>
      </c>
      <c r="V63" s="137">
        <v>1464274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x14ac:dyDescent="0.25">
      <c r="A65" s="41" t="s">
        <v>10</v>
      </c>
      <c r="B65" s="117" t="s">
        <v>74</v>
      </c>
      <c r="C65" s="212">
        <v>10575</v>
      </c>
      <c r="D65" s="212">
        <f t="shared" si="13"/>
        <v>634.5</v>
      </c>
      <c r="E65" s="212">
        <f t="shared" si="14"/>
        <v>634.5</v>
      </c>
      <c r="F65" s="212">
        <f t="shared" si="15"/>
        <v>634.5</v>
      </c>
      <c r="G65" s="212">
        <f t="shared" si="16"/>
        <v>1903.5</v>
      </c>
      <c r="H65" s="212">
        <f t="shared" si="17"/>
        <v>740.25000000000011</v>
      </c>
      <c r="I65" s="212">
        <f t="shared" si="18"/>
        <v>951.75</v>
      </c>
      <c r="J65" s="212">
        <f t="shared" si="19"/>
        <v>951.75</v>
      </c>
      <c r="K65" s="212">
        <f t="shared" si="7"/>
        <v>2643.75</v>
      </c>
      <c r="L65" s="212">
        <f t="shared" si="20"/>
        <v>951.75</v>
      </c>
      <c r="M65" s="212">
        <f t="shared" si="21"/>
        <v>951.75</v>
      </c>
      <c r="N65" s="212">
        <f t="shared" si="22"/>
        <v>951.75</v>
      </c>
      <c r="O65" s="212">
        <f t="shared" si="8"/>
        <v>2855.25</v>
      </c>
      <c r="P65" s="212">
        <f t="shared" si="9"/>
        <v>1057.5</v>
      </c>
      <c r="Q65" s="212">
        <f t="shared" si="10"/>
        <v>1057.5</v>
      </c>
      <c r="R65" s="212">
        <f t="shared" si="11"/>
        <v>1057.5</v>
      </c>
      <c r="S65" s="212">
        <f t="shared" si="12"/>
        <v>3172.5</v>
      </c>
      <c r="T65" s="147">
        <f t="shared" si="6"/>
        <v>9517.5</v>
      </c>
      <c r="V65" s="137">
        <v>10575</v>
      </c>
    </row>
    <row r="66" spans="1:30" ht="33" customHeight="1" x14ac:dyDescent="0.25">
      <c r="A66" s="41">
        <v>56118</v>
      </c>
      <c r="B66" s="117" t="s">
        <v>75</v>
      </c>
      <c r="C66" s="212">
        <f>865655+40000</f>
        <v>905655</v>
      </c>
      <c r="D66" s="212">
        <f t="shared" si="13"/>
        <v>54339.299999999996</v>
      </c>
      <c r="E66" s="212">
        <f t="shared" si="14"/>
        <v>54339.299999999996</v>
      </c>
      <c r="F66" s="212">
        <f t="shared" si="15"/>
        <v>54339.299999999996</v>
      </c>
      <c r="G66" s="212">
        <f t="shared" si="16"/>
        <v>163017.9</v>
      </c>
      <c r="H66" s="212">
        <f t="shared" si="17"/>
        <v>63395.850000000006</v>
      </c>
      <c r="I66" s="212">
        <f t="shared" si="18"/>
        <v>81508.95</v>
      </c>
      <c r="J66" s="212">
        <f t="shared" si="19"/>
        <v>81508.95</v>
      </c>
      <c r="K66" s="212">
        <f t="shared" si="7"/>
        <v>226413.75</v>
      </c>
      <c r="L66" s="212">
        <f t="shared" si="20"/>
        <v>81508.95</v>
      </c>
      <c r="M66" s="212">
        <f t="shared" si="21"/>
        <v>81508.95</v>
      </c>
      <c r="N66" s="212">
        <f t="shared" si="22"/>
        <v>81508.95</v>
      </c>
      <c r="O66" s="212">
        <f t="shared" si="8"/>
        <v>244526.84999999998</v>
      </c>
      <c r="P66" s="212">
        <f t="shared" si="9"/>
        <v>90565.5</v>
      </c>
      <c r="Q66" s="212">
        <f t="shared" si="10"/>
        <v>90565.5</v>
      </c>
      <c r="R66" s="212">
        <f t="shared" si="11"/>
        <v>90565.5</v>
      </c>
      <c r="S66" s="212">
        <f t="shared" si="12"/>
        <v>271696.5</v>
      </c>
      <c r="T66" s="147">
        <f t="shared" si="6"/>
        <v>815089.5</v>
      </c>
      <c r="V66" s="137">
        <v>865655</v>
      </c>
    </row>
    <row r="67" spans="1:30" ht="33" customHeight="1" x14ac:dyDescent="0.25">
      <c r="A67" s="41" t="s">
        <v>21</v>
      </c>
      <c r="B67" s="117" t="s">
        <v>76</v>
      </c>
      <c r="C67" s="212">
        <v>303718</v>
      </c>
      <c r="D67" s="212">
        <f t="shared" si="13"/>
        <v>18223.079999999998</v>
      </c>
      <c r="E67" s="212">
        <f t="shared" si="14"/>
        <v>18223.079999999998</v>
      </c>
      <c r="F67" s="212">
        <f t="shared" si="15"/>
        <v>18223.079999999998</v>
      </c>
      <c r="G67" s="212">
        <f t="shared" si="16"/>
        <v>54669.239999999991</v>
      </c>
      <c r="H67" s="212">
        <f t="shared" si="17"/>
        <v>21260.260000000002</v>
      </c>
      <c r="I67" s="212">
        <f t="shared" si="18"/>
        <v>27334.62</v>
      </c>
      <c r="J67" s="212">
        <f t="shared" si="19"/>
        <v>27334.62</v>
      </c>
      <c r="K67" s="212">
        <f t="shared" si="7"/>
        <v>75929.5</v>
      </c>
      <c r="L67" s="212">
        <f t="shared" si="20"/>
        <v>27334.62</v>
      </c>
      <c r="M67" s="212">
        <f t="shared" si="21"/>
        <v>27334.62</v>
      </c>
      <c r="N67" s="212">
        <f t="shared" si="22"/>
        <v>27334.62</v>
      </c>
      <c r="O67" s="212">
        <f t="shared" si="8"/>
        <v>82003.86</v>
      </c>
      <c r="P67" s="212">
        <f t="shared" si="9"/>
        <v>30371.800000000003</v>
      </c>
      <c r="Q67" s="212">
        <f t="shared" si="10"/>
        <v>30371.800000000003</v>
      </c>
      <c r="R67" s="212">
        <f t="shared" si="11"/>
        <v>30371.800000000003</v>
      </c>
      <c r="S67" s="212">
        <f t="shared" si="12"/>
        <v>91115.400000000009</v>
      </c>
      <c r="T67" s="147">
        <f t="shared" si="6"/>
        <v>273346.19999999995</v>
      </c>
      <c r="V67" s="137">
        <v>303718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964147</v>
      </c>
      <c r="D68" s="212">
        <f t="shared" si="13"/>
        <v>57848.82</v>
      </c>
      <c r="E68" s="212">
        <f t="shared" si="14"/>
        <v>57848.82</v>
      </c>
      <c r="F68" s="212">
        <f t="shared" si="15"/>
        <v>57848.82</v>
      </c>
      <c r="G68" s="212">
        <f t="shared" si="16"/>
        <v>173546.46</v>
      </c>
      <c r="H68" s="212">
        <f t="shared" si="17"/>
        <v>67490.290000000008</v>
      </c>
      <c r="I68" s="212">
        <f t="shared" si="18"/>
        <v>86773.23</v>
      </c>
      <c r="J68" s="212">
        <f t="shared" si="19"/>
        <v>86773.23</v>
      </c>
      <c r="K68" s="212">
        <f t="shared" si="7"/>
        <v>241036.75</v>
      </c>
      <c r="L68" s="212">
        <f t="shared" si="20"/>
        <v>86773.23</v>
      </c>
      <c r="M68" s="212">
        <f t="shared" si="21"/>
        <v>86773.23</v>
      </c>
      <c r="N68" s="212">
        <f t="shared" si="22"/>
        <v>86773.23</v>
      </c>
      <c r="O68" s="212">
        <f t="shared" si="8"/>
        <v>260319.69</v>
      </c>
      <c r="P68" s="212">
        <f t="shared" si="9"/>
        <v>96414.700000000012</v>
      </c>
      <c r="Q68" s="212">
        <f t="shared" si="10"/>
        <v>96414.700000000012</v>
      </c>
      <c r="R68" s="212">
        <f t="shared" si="11"/>
        <v>96414.700000000012</v>
      </c>
      <c r="S68" s="212">
        <f t="shared" si="12"/>
        <v>289244.10000000003</v>
      </c>
      <c r="T68" s="147">
        <f t="shared" si="6"/>
        <v>867732.29999999981</v>
      </c>
      <c r="U68" s="139"/>
      <c r="V68" s="137">
        <v>964147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2419000</v>
      </c>
      <c r="D69" s="167">
        <f t="shared" si="13"/>
        <v>145140</v>
      </c>
      <c r="E69" s="167">
        <f t="shared" si="14"/>
        <v>145140</v>
      </c>
      <c r="F69" s="167">
        <f t="shared" si="15"/>
        <v>145140</v>
      </c>
      <c r="G69" s="167">
        <f t="shared" si="16"/>
        <v>435420</v>
      </c>
      <c r="H69" s="167">
        <f t="shared" si="17"/>
        <v>169330.00000000003</v>
      </c>
      <c r="I69" s="167">
        <f t="shared" si="18"/>
        <v>217710</v>
      </c>
      <c r="J69" s="167">
        <f t="shared" si="19"/>
        <v>217710</v>
      </c>
      <c r="K69" s="167">
        <f t="shared" si="7"/>
        <v>604750</v>
      </c>
      <c r="L69" s="167">
        <f t="shared" si="20"/>
        <v>217710</v>
      </c>
      <c r="M69" s="167">
        <f t="shared" si="21"/>
        <v>217710</v>
      </c>
      <c r="N69" s="167">
        <f t="shared" si="22"/>
        <v>217710</v>
      </c>
      <c r="O69" s="167">
        <f t="shared" si="8"/>
        <v>653130</v>
      </c>
      <c r="P69" s="167">
        <f t="shared" si="9"/>
        <v>241900</v>
      </c>
      <c r="Q69" s="167">
        <f t="shared" si="10"/>
        <v>241900</v>
      </c>
      <c r="R69" s="167">
        <f t="shared" si="11"/>
        <v>241900</v>
      </c>
      <c r="S69" s="167">
        <f t="shared" si="12"/>
        <v>725700</v>
      </c>
      <c r="T69" s="147">
        <f t="shared" si="6"/>
        <v>2177100</v>
      </c>
      <c r="V69" s="137">
        <v>2339000</v>
      </c>
    </row>
    <row r="70" spans="1:30" ht="33" customHeight="1" x14ac:dyDescent="0.25">
      <c r="A70" s="55">
        <v>56202</v>
      </c>
      <c r="B70" s="255" t="s">
        <v>79</v>
      </c>
      <c r="C70" s="212">
        <v>208000</v>
      </c>
      <c r="D70" s="213">
        <f t="shared" si="13"/>
        <v>12480</v>
      </c>
      <c r="E70" s="213">
        <f t="shared" si="14"/>
        <v>12480</v>
      </c>
      <c r="F70" s="213">
        <f t="shared" si="15"/>
        <v>12480</v>
      </c>
      <c r="G70" s="212">
        <f t="shared" si="16"/>
        <v>37440</v>
      </c>
      <c r="H70" s="212">
        <f t="shared" si="17"/>
        <v>14560.000000000002</v>
      </c>
      <c r="I70" s="212">
        <f t="shared" si="18"/>
        <v>18720</v>
      </c>
      <c r="J70" s="212">
        <f t="shared" si="19"/>
        <v>18720</v>
      </c>
      <c r="K70" s="212">
        <f t="shared" si="7"/>
        <v>52000</v>
      </c>
      <c r="L70" s="212">
        <f t="shared" si="20"/>
        <v>18720</v>
      </c>
      <c r="M70" s="212">
        <f t="shared" si="21"/>
        <v>18720</v>
      </c>
      <c r="N70" s="212">
        <f t="shared" si="22"/>
        <v>18720</v>
      </c>
      <c r="O70" s="212">
        <f t="shared" si="8"/>
        <v>56160</v>
      </c>
      <c r="P70" s="212">
        <f t="shared" si="9"/>
        <v>20800</v>
      </c>
      <c r="Q70" s="212">
        <f t="shared" si="10"/>
        <v>20800</v>
      </c>
      <c r="R70" s="212">
        <f t="shared" si="11"/>
        <v>20800</v>
      </c>
      <c r="S70" s="212">
        <f t="shared" si="12"/>
        <v>62400</v>
      </c>
      <c r="T70" s="147">
        <f t="shared" si="6"/>
        <v>187200</v>
      </c>
      <c r="V70" s="137">
        <v>208000</v>
      </c>
    </row>
    <row r="71" spans="1:30" s="140" customFormat="1" ht="33" customHeight="1" collapsed="1" x14ac:dyDescent="0.25">
      <c r="A71" s="55">
        <v>56206</v>
      </c>
      <c r="B71" s="120" t="s">
        <v>80</v>
      </c>
      <c r="C71" s="212">
        <v>9000</v>
      </c>
      <c r="D71" s="213">
        <f t="shared" si="13"/>
        <v>540</v>
      </c>
      <c r="E71" s="213">
        <f t="shared" si="14"/>
        <v>540</v>
      </c>
      <c r="F71" s="213">
        <f t="shared" si="15"/>
        <v>540</v>
      </c>
      <c r="G71" s="212">
        <f t="shared" si="16"/>
        <v>1620</v>
      </c>
      <c r="H71" s="212">
        <f t="shared" si="17"/>
        <v>630.00000000000011</v>
      </c>
      <c r="I71" s="212">
        <f t="shared" si="18"/>
        <v>810</v>
      </c>
      <c r="J71" s="212">
        <f t="shared" si="19"/>
        <v>810</v>
      </c>
      <c r="K71" s="212">
        <f t="shared" si="7"/>
        <v>2250</v>
      </c>
      <c r="L71" s="212">
        <f t="shared" si="20"/>
        <v>810</v>
      </c>
      <c r="M71" s="212">
        <f t="shared" si="21"/>
        <v>810</v>
      </c>
      <c r="N71" s="212">
        <f t="shared" si="22"/>
        <v>810</v>
      </c>
      <c r="O71" s="212">
        <f t="shared" si="8"/>
        <v>2430</v>
      </c>
      <c r="P71" s="212">
        <f t="shared" si="9"/>
        <v>900</v>
      </c>
      <c r="Q71" s="212">
        <f t="shared" si="10"/>
        <v>900</v>
      </c>
      <c r="R71" s="212">
        <f t="shared" si="11"/>
        <v>900</v>
      </c>
      <c r="S71" s="212">
        <f t="shared" si="12"/>
        <v>2700</v>
      </c>
      <c r="T71" s="147">
        <f t="shared" si="6"/>
        <v>8100</v>
      </c>
      <c r="U71" s="139"/>
      <c r="V71" s="137">
        <v>9000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62000</v>
      </c>
      <c r="D72" s="213">
        <f t="shared" si="13"/>
        <v>3720</v>
      </c>
      <c r="E72" s="213">
        <f t="shared" si="14"/>
        <v>3720</v>
      </c>
      <c r="F72" s="213">
        <f t="shared" si="15"/>
        <v>3720</v>
      </c>
      <c r="G72" s="212">
        <f t="shared" si="16"/>
        <v>11160</v>
      </c>
      <c r="H72" s="212">
        <f t="shared" si="17"/>
        <v>4340</v>
      </c>
      <c r="I72" s="212">
        <f t="shared" si="18"/>
        <v>5580</v>
      </c>
      <c r="J72" s="212">
        <f t="shared" si="19"/>
        <v>5580</v>
      </c>
      <c r="K72" s="212">
        <f t="shared" si="7"/>
        <v>15500</v>
      </c>
      <c r="L72" s="212">
        <f t="shared" si="20"/>
        <v>5580</v>
      </c>
      <c r="M72" s="212">
        <f t="shared" si="21"/>
        <v>5580</v>
      </c>
      <c r="N72" s="212">
        <f t="shared" si="22"/>
        <v>5580</v>
      </c>
      <c r="O72" s="212">
        <f t="shared" si="8"/>
        <v>16740</v>
      </c>
      <c r="P72" s="212">
        <f t="shared" si="9"/>
        <v>6200</v>
      </c>
      <c r="Q72" s="212">
        <f t="shared" si="10"/>
        <v>6200</v>
      </c>
      <c r="R72" s="212">
        <f t="shared" si="11"/>
        <v>6200</v>
      </c>
      <c r="S72" s="212">
        <f t="shared" si="12"/>
        <v>18600</v>
      </c>
      <c r="T72" s="147">
        <f t="shared" si="6"/>
        <v>55800</v>
      </c>
      <c r="U72" s="153"/>
      <c r="V72" s="137">
        <v>62000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353000</v>
      </c>
      <c r="D73" s="213">
        <f t="shared" si="13"/>
        <v>21180</v>
      </c>
      <c r="E73" s="213">
        <f t="shared" si="14"/>
        <v>21180</v>
      </c>
      <c r="F73" s="213">
        <f t="shared" si="15"/>
        <v>21180</v>
      </c>
      <c r="G73" s="212">
        <f t="shared" si="16"/>
        <v>63540</v>
      </c>
      <c r="H73" s="212">
        <f t="shared" si="17"/>
        <v>24710.000000000004</v>
      </c>
      <c r="I73" s="212">
        <f t="shared" si="18"/>
        <v>31770</v>
      </c>
      <c r="J73" s="212">
        <f t="shared" si="19"/>
        <v>31770</v>
      </c>
      <c r="K73" s="212">
        <f t="shared" si="7"/>
        <v>88250</v>
      </c>
      <c r="L73" s="212">
        <f t="shared" si="20"/>
        <v>31770</v>
      </c>
      <c r="M73" s="212">
        <f t="shared" si="21"/>
        <v>31770</v>
      </c>
      <c r="N73" s="212">
        <f t="shared" si="22"/>
        <v>31770</v>
      </c>
      <c r="O73" s="212">
        <f t="shared" si="8"/>
        <v>95310</v>
      </c>
      <c r="P73" s="212">
        <f t="shared" si="9"/>
        <v>35300</v>
      </c>
      <c r="Q73" s="212">
        <f t="shared" si="10"/>
        <v>35300</v>
      </c>
      <c r="R73" s="212">
        <f t="shared" si="11"/>
        <v>35300</v>
      </c>
      <c r="S73" s="212">
        <f t="shared" si="12"/>
        <v>105900</v>
      </c>
      <c r="T73" s="147">
        <f t="shared" si="6"/>
        <v>317700</v>
      </c>
      <c r="V73" s="137">
        <v>353000</v>
      </c>
    </row>
    <row r="74" spans="1:30" ht="33" customHeight="1" collapsed="1" x14ac:dyDescent="0.25">
      <c r="A74" s="41">
        <v>56218</v>
      </c>
      <c r="B74" s="255" t="s">
        <v>83</v>
      </c>
      <c r="C74" s="212">
        <v>1787000</v>
      </c>
      <c r="D74" s="213">
        <f t="shared" si="13"/>
        <v>107220</v>
      </c>
      <c r="E74" s="213">
        <f t="shared" si="14"/>
        <v>107220</v>
      </c>
      <c r="F74" s="213">
        <f t="shared" si="15"/>
        <v>107220</v>
      </c>
      <c r="G74" s="212">
        <f t="shared" si="16"/>
        <v>321660</v>
      </c>
      <c r="H74" s="212">
        <f t="shared" si="17"/>
        <v>125090.00000000001</v>
      </c>
      <c r="I74" s="212">
        <f t="shared" si="18"/>
        <v>160830</v>
      </c>
      <c r="J74" s="212">
        <f t="shared" si="19"/>
        <v>160830</v>
      </c>
      <c r="K74" s="212">
        <f t="shared" si="7"/>
        <v>446750</v>
      </c>
      <c r="L74" s="212">
        <f t="shared" si="20"/>
        <v>160830</v>
      </c>
      <c r="M74" s="212">
        <f t="shared" si="21"/>
        <v>160830</v>
      </c>
      <c r="N74" s="212">
        <f t="shared" si="22"/>
        <v>160830</v>
      </c>
      <c r="O74" s="212">
        <f t="shared" si="8"/>
        <v>482490</v>
      </c>
      <c r="P74" s="212">
        <f t="shared" si="9"/>
        <v>178700</v>
      </c>
      <c r="Q74" s="212">
        <f t="shared" si="10"/>
        <v>178700</v>
      </c>
      <c r="R74" s="212">
        <f t="shared" si="11"/>
        <v>178700</v>
      </c>
      <c r="S74" s="212">
        <f t="shared" si="12"/>
        <v>536100</v>
      </c>
      <c r="T74" s="147">
        <f t="shared" si="6"/>
        <v>1608300</v>
      </c>
      <c r="V74" s="137">
        <v>1707000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124300</v>
      </c>
      <c r="D75" s="167">
        <f t="shared" si="13"/>
        <v>7458</v>
      </c>
      <c r="E75" s="167">
        <f t="shared" si="14"/>
        <v>7458</v>
      </c>
      <c r="F75" s="167">
        <f t="shared" si="15"/>
        <v>7458</v>
      </c>
      <c r="G75" s="167">
        <f t="shared" si="16"/>
        <v>22374</v>
      </c>
      <c r="H75" s="167">
        <f t="shared" si="17"/>
        <v>8701</v>
      </c>
      <c r="I75" s="167">
        <f t="shared" si="18"/>
        <v>11187</v>
      </c>
      <c r="J75" s="167">
        <f t="shared" si="19"/>
        <v>11187</v>
      </c>
      <c r="K75" s="167">
        <f t="shared" si="7"/>
        <v>31075</v>
      </c>
      <c r="L75" s="167">
        <f t="shared" si="20"/>
        <v>11187</v>
      </c>
      <c r="M75" s="167">
        <f t="shared" si="21"/>
        <v>11187</v>
      </c>
      <c r="N75" s="167">
        <f t="shared" si="22"/>
        <v>11187</v>
      </c>
      <c r="O75" s="167">
        <f t="shared" si="8"/>
        <v>33561</v>
      </c>
      <c r="P75" s="167">
        <f t="shared" si="9"/>
        <v>12430</v>
      </c>
      <c r="Q75" s="167">
        <f t="shared" si="10"/>
        <v>12430</v>
      </c>
      <c r="R75" s="167">
        <f t="shared" si="11"/>
        <v>12430</v>
      </c>
      <c r="S75" s="167">
        <f t="shared" si="12"/>
        <v>37290</v>
      </c>
      <c r="T75" s="147">
        <f t="shared" si="6"/>
        <v>111870</v>
      </c>
      <c r="V75" s="137">
        <v>124300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29000</v>
      </c>
      <c r="D76" s="212">
        <f t="shared" si="13"/>
        <v>1740</v>
      </c>
      <c r="E76" s="212">
        <f t="shared" si="14"/>
        <v>1740</v>
      </c>
      <c r="F76" s="212">
        <f t="shared" si="15"/>
        <v>1740</v>
      </c>
      <c r="G76" s="212">
        <f t="shared" si="16"/>
        <v>5220</v>
      </c>
      <c r="H76" s="212">
        <f t="shared" si="17"/>
        <v>2030.0000000000002</v>
      </c>
      <c r="I76" s="212">
        <f t="shared" si="18"/>
        <v>2610</v>
      </c>
      <c r="J76" s="212">
        <f t="shared" si="19"/>
        <v>2610</v>
      </c>
      <c r="K76" s="212">
        <f t="shared" si="7"/>
        <v>7250</v>
      </c>
      <c r="L76" s="212">
        <f t="shared" si="20"/>
        <v>2610</v>
      </c>
      <c r="M76" s="212">
        <f t="shared" si="21"/>
        <v>2610</v>
      </c>
      <c r="N76" s="212">
        <f t="shared" si="22"/>
        <v>2610</v>
      </c>
      <c r="O76" s="212">
        <f t="shared" si="8"/>
        <v>7830</v>
      </c>
      <c r="P76" s="212">
        <f t="shared" si="9"/>
        <v>2900</v>
      </c>
      <c r="Q76" s="212">
        <f t="shared" si="10"/>
        <v>2900</v>
      </c>
      <c r="R76" s="212">
        <f t="shared" si="11"/>
        <v>2900</v>
      </c>
      <c r="S76" s="212">
        <f t="shared" si="12"/>
        <v>8700</v>
      </c>
      <c r="T76" s="147">
        <f t="shared" si="6"/>
        <v>26100</v>
      </c>
      <c r="U76" s="139"/>
      <c r="V76" s="137">
        <v>29000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5300</v>
      </c>
      <c r="D77" s="212">
        <f t="shared" si="13"/>
        <v>318</v>
      </c>
      <c r="E77" s="212">
        <f t="shared" si="14"/>
        <v>318</v>
      </c>
      <c r="F77" s="212">
        <f t="shared" si="15"/>
        <v>318</v>
      </c>
      <c r="G77" s="212">
        <f t="shared" si="16"/>
        <v>954</v>
      </c>
      <c r="H77" s="212">
        <f t="shared" si="17"/>
        <v>371.00000000000006</v>
      </c>
      <c r="I77" s="212">
        <f t="shared" si="18"/>
        <v>477</v>
      </c>
      <c r="J77" s="212">
        <f t="shared" si="19"/>
        <v>477</v>
      </c>
      <c r="K77" s="212">
        <f t="shared" si="7"/>
        <v>1325</v>
      </c>
      <c r="L77" s="212">
        <f t="shared" si="20"/>
        <v>477</v>
      </c>
      <c r="M77" s="212">
        <f t="shared" si="21"/>
        <v>477</v>
      </c>
      <c r="N77" s="212">
        <f t="shared" si="22"/>
        <v>477</v>
      </c>
      <c r="O77" s="212">
        <f t="shared" si="8"/>
        <v>1431</v>
      </c>
      <c r="P77" s="212">
        <f t="shared" si="9"/>
        <v>530</v>
      </c>
      <c r="Q77" s="212">
        <f t="shared" si="10"/>
        <v>530</v>
      </c>
      <c r="R77" s="212">
        <f t="shared" si="11"/>
        <v>530</v>
      </c>
      <c r="S77" s="212">
        <f t="shared" si="12"/>
        <v>1590</v>
      </c>
      <c r="T77" s="147">
        <f t="shared" si="6"/>
        <v>4770</v>
      </c>
      <c r="U77" s="139"/>
      <c r="V77" s="137">
        <v>5300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90000</v>
      </c>
      <c r="D78" s="212">
        <f t="shared" si="13"/>
        <v>5400</v>
      </c>
      <c r="E78" s="212">
        <f t="shared" si="14"/>
        <v>5400</v>
      </c>
      <c r="F78" s="212">
        <f t="shared" si="15"/>
        <v>5400</v>
      </c>
      <c r="G78" s="212">
        <f t="shared" si="16"/>
        <v>16200</v>
      </c>
      <c r="H78" s="212">
        <f t="shared" si="17"/>
        <v>6300.0000000000009</v>
      </c>
      <c r="I78" s="212">
        <f t="shared" si="18"/>
        <v>8100</v>
      </c>
      <c r="J78" s="212">
        <f t="shared" si="19"/>
        <v>8100</v>
      </c>
      <c r="K78" s="212">
        <f t="shared" si="7"/>
        <v>22500</v>
      </c>
      <c r="L78" s="212">
        <f t="shared" si="20"/>
        <v>8100</v>
      </c>
      <c r="M78" s="212">
        <f t="shared" si="21"/>
        <v>8100</v>
      </c>
      <c r="N78" s="212">
        <f t="shared" si="22"/>
        <v>8100</v>
      </c>
      <c r="O78" s="212">
        <f t="shared" si="8"/>
        <v>24300</v>
      </c>
      <c r="P78" s="212">
        <f t="shared" si="9"/>
        <v>9000</v>
      </c>
      <c r="Q78" s="212">
        <f t="shared" si="10"/>
        <v>9000</v>
      </c>
      <c r="R78" s="212">
        <f t="shared" si="11"/>
        <v>9000</v>
      </c>
      <c r="S78" s="212">
        <f t="shared" si="12"/>
        <v>27000</v>
      </c>
      <c r="T78" s="147">
        <f t="shared" si="6"/>
        <v>81000</v>
      </c>
      <c r="U78" s="139"/>
      <c r="V78" s="137">
        <v>90000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432000</v>
      </c>
      <c r="D79" s="167">
        <f t="shared" si="13"/>
        <v>25920</v>
      </c>
      <c r="E79" s="167">
        <f t="shared" si="14"/>
        <v>25920</v>
      </c>
      <c r="F79" s="167">
        <f t="shared" si="15"/>
        <v>25920</v>
      </c>
      <c r="G79" s="167">
        <f t="shared" si="16"/>
        <v>77760</v>
      </c>
      <c r="H79" s="167">
        <f t="shared" si="17"/>
        <v>30240.000000000004</v>
      </c>
      <c r="I79" s="167">
        <f t="shared" si="18"/>
        <v>38880</v>
      </c>
      <c r="J79" s="167">
        <f t="shared" si="19"/>
        <v>38880</v>
      </c>
      <c r="K79" s="167">
        <f t="shared" si="7"/>
        <v>108000</v>
      </c>
      <c r="L79" s="167">
        <f t="shared" si="20"/>
        <v>38880</v>
      </c>
      <c r="M79" s="167">
        <f t="shared" si="21"/>
        <v>38880</v>
      </c>
      <c r="N79" s="167">
        <f t="shared" si="22"/>
        <v>38880</v>
      </c>
      <c r="O79" s="167">
        <f t="shared" si="8"/>
        <v>116640</v>
      </c>
      <c r="P79" s="167">
        <f t="shared" si="9"/>
        <v>43200</v>
      </c>
      <c r="Q79" s="167">
        <f t="shared" si="10"/>
        <v>43200</v>
      </c>
      <c r="R79" s="167">
        <f t="shared" si="11"/>
        <v>43200</v>
      </c>
      <c r="S79" s="167">
        <f t="shared" si="12"/>
        <v>129600</v>
      </c>
      <c r="T79" s="147">
        <f t="shared" ref="T79:T99" si="23">D79+E79+F79+H79+I79+J79+L79+M79+N79+P79+Q79</f>
        <v>388800</v>
      </c>
      <c r="V79" s="137">
        <v>432000</v>
      </c>
    </row>
    <row r="80" spans="1:30" ht="33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6">
        <v>56406</v>
      </c>
      <c r="B81" s="132" t="s">
        <v>111</v>
      </c>
      <c r="C81" s="212">
        <v>312000</v>
      </c>
      <c r="D81" s="213">
        <f t="shared" si="13"/>
        <v>18720</v>
      </c>
      <c r="E81" s="213">
        <f t="shared" si="14"/>
        <v>18720</v>
      </c>
      <c r="F81" s="213">
        <f t="shared" si="15"/>
        <v>18720</v>
      </c>
      <c r="G81" s="212">
        <f t="shared" si="16"/>
        <v>56160</v>
      </c>
      <c r="H81" s="212">
        <f t="shared" si="17"/>
        <v>21840.000000000004</v>
      </c>
      <c r="I81" s="212">
        <f t="shared" si="18"/>
        <v>28080</v>
      </c>
      <c r="J81" s="212">
        <f t="shared" si="19"/>
        <v>28080</v>
      </c>
      <c r="K81" s="212">
        <f t="shared" si="7"/>
        <v>78000</v>
      </c>
      <c r="L81" s="212">
        <f t="shared" si="20"/>
        <v>28080</v>
      </c>
      <c r="M81" s="212">
        <f t="shared" si="21"/>
        <v>28080</v>
      </c>
      <c r="N81" s="212">
        <f t="shared" si="22"/>
        <v>28080</v>
      </c>
      <c r="O81" s="212">
        <f t="shared" si="8"/>
        <v>84240</v>
      </c>
      <c r="P81" s="212">
        <f t="shared" si="9"/>
        <v>31200</v>
      </c>
      <c r="Q81" s="212">
        <f t="shared" si="10"/>
        <v>31200</v>
      </c>
      <c r="R81" s="212">
        <f t="shared" si="11"/>
        <v>31200</v>
      </c>
      <c r="S81" s="212">
        <f t="shared" si="12"/>
        <v>93600</v>
      </c>
      <c r="T81" s="147">
        <f t="shared" si="23"/>
        <v>280800</v>
      </c>
      <c r="V81" s="137">
        <v>312000</v>
      </c>
    </row>
    <row r="82" spans="1:30" ht="33" customHeight="1" collapsed="1" x14ac:dyDescent="0.25">
      <c r="A82" s="57" t="s">
        <v>100</v>
      </c>
      <c r="B82" s="122" t="s">
        <v>114</v>
      </c>
      <c r="C82" s="212">
        <v>60000</v>
      </c>
      <c r="D82" s="213">
        <f t="shared" si="13"/>
        <v>3600</v>
      </c>
      <c r="E82" s="213">
        <f t="shared" si="14"/>
        <v>3600</v>
      </c>
      <c r="F82" s="213">
        <f t="shared" si="15"/>
        <v>3600</v>
      </c>
      <c r="G82" s="212">
        <f t="shared" si="16"/>
        <v>10800</v>
      </c>
      <c r="H82" s="212">
        <f t="shared" si="17"/>
        <v>4200</v>
      </c>
      <c r="I82" s="212">
        <f t="shared" si="18"/>
        <v>5400</v>
      </c>
      <c r="J82" s="212">
        <f t="shared" si="19"/>
        <v>5400</v>
      </c>
      <c r="K82" s="212">
        <f t="shared" ref="K82:K99" si="24">SUM(H82:J82)</f>
        <v>15000</v>
      </c>
      <c r="L82" s="212">
        <f t="shared" si="20"/>
        <v>5400</v>
      </c>
      <c r="M82" s="212">
        <f t="shared" si="21"/>
        <v>5400</v>
      </c>
      <c r="N82" s="212">
        <f t="shared" si="22"/>
        <v>5400</v>
      </c>
      <c r="O82" s="212">
        <f t="shared" ref="O82:O99" si="25">SUM(L82:N82)</f>
        <v>16200</v>
      </c>
      <c r="P82" s="212">
        <f t="shared" ref="P82:P99" si="26">C82*0.1</f>
        <v>6000</v>
      </c>
      <c r="Q82" s="212">
        <f t="shared" ref="Q82:Q99" si="27">C82*0.1</f>
        <v>6000</v>
      </c>
      <c r="R82" s="212">
        <f t="shared" ref="R82:R99" si="28">C82*0.1</f>
        <v>6000</v>
      </c>
      <c r="S82" s="212">
        <f t="shared" ref="S82:S99" si="29">SUM(P82:R82)</f>
        <v>18000</v>
      </c>
      <c r="T82" s="147">
        <f t="shared" si="23"/>
        <v>54000</v>
      </c>
      <c r="V82" s="137">
        <v>60000</v>
      </c>
    </row>
    <row r="83" spans="1:30" s="140" customFormat="1" ht="33" customHeight="1" collapsed="1" x14ac:dyDescent="0.25">
      <c r="A83" s="55">
        <v>56418</v>
      </c>
      <c r="B83" s="122" t="s">
        <v>113</v>
      </c>
      <c r="C83" s="212">
        <v>10000</v>
      </c>
      <c r="D83" s="213">
        <f t="shared" ref="D83:D99" si="30">C83*0.06</f>
        <v>600</v>
      </c>
      <c r="E83" s="213">
        <f t="shared" ref="E83:E99" si="31">C83*0.06</f>
        <v>600</v>
      </c>
      <c r="F83" s="213">
        <f t="shared" ref="F83:F99" si="32">C83*0.06</f>
        <v>600</v>
      </c>
      <c r="G83" s="212">
        <f t="shared" ref="G83:G99" si="33">SUM(D83:F83)</f>
        <v>1800</v>
      </c>
      <c r="H83" s="212">
        <f t="shared" ref="H83:H99" si="34">C83*0.07</f>
        <v>700.00000000000011</v>
      </c>
      <c r="I83" s="212">
        <f t="shared" ref="I83:I99" si="35">C83*0.09</f>
        <v>900</v>
      </c>
      <c r="J83" s="212">
        <f t="shared" ref="J83:J99" si="36">C83*0.09</f>
        <v>900</v>
      </c>
      <c r="K83" s="212">
        <f t="shared" si="24"/>
        <v>2500</v>
      </c>
      <c r="L83" s="212">
        <f t="shared" ref="L83:L99" si="37">C83*0.09</f>
        <v>900</v>
      </c>
      <c r="M83" s="212">
        <f t="shared" ref="M83:M99" si="38">C83*0.09</f>
        <v>900</v>
      </c>
      <c r="N83" s="212">
        <f t="shared" ref="N83:N99" si="39">C83*0.09</f>
        <v>900</v>
      </c>
      <c r="O83" s="212">
        <f t="shared" si="25"/>
        <v>2700</v>
      </c>
      <c r="P83" s="212">
        <f t="shared" si="26"/>
        <v>1000</v>
      </c>
      <c r="Q83" s="212">
        <f t="shared" si="27"/>
        <v>1000</v>
      </c>
      <c r="R83" s="212">
        <f t="shared" si="28"/>
        <v>1000</v>
      </c>
      <c r="S83" s="212">
        <f t="shared" si="29"/>
        <v>3000</v>
      </c>
      <c r="T83" s="147">
        <f t="shared" si="23"/>
        <v>9000</v>
      </c>
      <c r="U83" s="139"/>
      <c r="V83" s="137">
        <v>10000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1042500</v>
      </c>
      <c r="D84" s="167">
        <f t="shared" si="30"/>
        <v>62550</v>
      </c>
      <c r="E84" s="167">
        <f t="shared" si="31"/>
        <v>62550</v>
      </c>
      <c r="F84" s="167">
        <f t="shared" si="32"/>
        <v>62550</v>
      </c>
      <c r="G84" s="167">
        <f t="shared" si="33"/>
        <v>187650</v>
      </c>
      <c r="H84" s="167">
        <f t="shared" si="34"/>
        <v>72975</v>
      </c>
      <c r="I84" s="167">
        <f t="shared" si="35"/>
        <v>93825</v>
      </c>
      <c r="J84" s="167">
        <f t="shared" si="36"/>
        <v>93825</v>
      </c>
      <c r="K84" s="167">
        <f t="shared" si="24"/>
        <v>260625</v>
      </c>
      <c r="L84" s="167">
        <f t="shared" si="37"/>
        <v>93825</v>
      </c>
      <c r="M84" s="167">
        <f t="shared" si="38"/>
        <v>93825</v>
      </c>
      <c r="N84" s="167">
        <f t="shared" si="39"/>
        <v>93825</v>
      </c>
      <c r="O84" s="167">
        <f t="shared" si="25"/>
        <v>281475</v>
      </c>
      <c r="P84" s="167">
        <f t="shared" si="26"/>
        <v>104250</v>
      </c>
      <c r="Q84" s="167">
        <f t="shared" si="27"/>
        <v>104250</v>
      </c>
      <c r="R84" s="167">
        <f t="shared" si="28"/>
        <v>104250</v>
      </c>
      <c r="S84" s="167">
        <f t="shared" si="29"/>
        <v>312750</v>
      </c>
      <c r="T84" s="147">
        <f t="shared" si="23"/>
        <v>938250</v>
      </c>
      <c r="V84" s="137">
        <v>1267500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952000</v>
      </c>
      <c r="D86" s="212">
        <f t="shared" si="30"/>
        <v>57120</v>
      </c>
      <c r="E86" s="212">
        <f t="shared" si="31"/>
        <v>57120</v>
      </c>
      <c r="F86" s="212">
        <f t="shared" si="32"/>
        <v>57120</v>
      </c>
      <c r="G86" s="212">
        <f t="shared" si="33"/>
        <v>171360</v>
      </c>
      <c r="H86" s="212">
        <f t="shared" si="34"/>
        <v>66640</v>
      </c>
      <c r="I86" s="212">
        <f t="shared" si="35"/>
        <v>85680</v>
      </c>
      <c r="J86" s="212">
        <f t="shared" si="36"/>
        <v>85680</v>
      </c>
      <c r="K86" s="212">
        <f t="shared" si="24"/>
        <v>238000</v>
      </c>
      <c r="L86" s="212">
        <f t="shared" si="37"/>
        <v>85680</v>
      </c>
      <c r="M86" s="212">
        <f t="shared" si="38"/>
        <v>85680</v>
      </c>
      <c r="N86" s="212">
        <f t="shared" si="39"/>
        <v>85680</v>
      </c>
      <c r="O86" s="212">
        <f t="shared" si="25"/>
        <v>257040</v>
      </c>
      <c r="P86" s="212">
        <f t="shared" si="26"/>
        <v>95200</v>
      </c>
      <c r="Q86" s="212">
        <f t="shared" si="27"/>
        <v>95200</v>
      </c>
      <c r="R86" s="212">
        <f t="shared" si="28"/>
        <v>95200</v>
      </c>
      <c r="S86" s="212">
        <f t="shared" si="29"/>
        <v>285600</v>
      </c>
      <c r="T86" s="147">
        <f t="shared" si="23"/>
        <v>856800</v>
      </c>
      <c r="U86" s="139"/>
      <c r="V86" s="137">
        <v>952000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2548751</v>
      </c>
      <c r="D88" s="118">
        <f t="shared" si="30"/>
        <v>152925.06</v>
      </c>
      <c r="E88" s="118">
        <f t="shared" si="31"/>
        <v>152925.06</v>
      </c>
      <c r="F88" s="118">
        <f t="shared" si="32"/>
        <v>152925.06</v>
      </c>
      <c r="G88" s="118">
        <f t="shared" si="33"/>
        <v>458775.18</v>
      </c>
      <c r="H88" s="118">
        <f t="shared" si="34"/>
        <v>178412.57</v>
      </c>
      <c r="I88" s="118">
        <f t="shared" si="35"/>
        <v>229387.59</v>
      </c>
      <c r="J88" s="118">
        <f t="shared" si="36"/>
        <v>229387.59</v>
      </c>
      <c r="K88" s="118">
        <f t="shared" si="24"/>
        <v>637187.75</v>
      </c>
      <c r="L88" s="118">
        <f t="shared" si="37"/>
        <v>229387.59</v>
      </c>
      <c r="M88" s="118">
        <f t="shared" si="38"/>
        <v>229387.59</v>
      </c>
      <c r="N88" s="118">
        <f t="shared" si="39"/>
        <v>229387.59</v>
      </c>
      <c r="O88" s="118">
        <f t="shared" si="25"/>
        <v>688162.77</v>
      </c>
      <c r="P88" s="118">
        <f t="shared" si="26"/>
        <v>254875.1</v>
      </c>
      <c r="Q88" s="118">
        <f t="shared" si="27"/>
        <v>254875.1</v>
      </c>
      <c r="R88" s="118">
        <f t="shared" si="28"/>
        <v>254875.1</v>
      </c>
      <c r="S88" s="118">
        <f t="shared" si="29"/>
        <v>764625.3</v>
      </c>
      <c r="T88" s="147">
        <f t="shared" si="23"/>
        <v>2293875.9000000004</v>
      </c>
      <c r="V88" s="137">
        <v>2548751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384909</v>
      </c>
      <c r="D89" s="167">
        <f t="shared" si="30"/>
        <v>23094.54</v>
      </c>
      <c r="E89" s="167">
        <f t="shared" si="31"/>
        <v>23094.54</v>
      </c>
      <c r="F89" s="167">
        <f t="shared" si="32"/>
        <v>23094.54</v>
      </c>
      <c r="G89" s="167">
        <f t="shared" si="33"/>
        <v>69283.62</v>
      </c>
      <c r="H89" s="167">
        <f t="shared" si="34"/>
        <v>26943.63</v>
      </c>
      <c r="I89" s="167">
        <f t="shared" si="35"/>
        <v>34641.81</v>
      </c>
      <c r="J89" s="167">
        <f t="shared" si="36"/>
        <v>34641.81</v>
      </c>
      <c r="K89" s="167">
        <f t="shared" si="24"/>
        <v>96227.25</v>
      </c>
      <c r="L89" s="167">
        <f t="shared" si="37"/>
        <v>34641.81</v>
      </c>
      <c r="M89" s="167">
        <f t="shared" si="38"/>
        <v>34641.81</v>
      </c>
      <c r="N89" s="167">
        <f t="shared" si="39"/>
        <v>34641.81</v>
      </c>
      <c r="O89" s="167">
        <f t="shared" si="25"/>
        <v>103925.43</v>
      </c>
      <c r="P89" s="167">
        <f t="shared" si="26"/>
        <v>38490.9</v>
      </c>
      <c r="Q89" s="167">
        <f t="shared" si="27"/>
        <v>38490.9</v>
      </c>
      <c r="R89" s="167">
        <f t="shared" si="28"/>
        <v>38490.9</v>
      </c>
      <c r="S89" s="167">
        <f t="shared" si="29"/>
        <v>115472.70000000001</v>
      </c>
      <c r="T89" s="147">
        <f t="shared" si="23"/>
        <v>346418.10000000003</v>
      </c>
      <c r="V89" s="137">
        <v>384909</v>
      </c>
    </row>
    <row r="90" spans="1:30" ht="33" customHeight="1" x14ac:dyDescent="0.25">
      <c r="A90" s="41" t="s">
        <v>28</v>
      </c>
      <c r="B90" s="125" t="s">
        <v>115</v>
      </c>
      <c r="C90" s="212">
        <v>236000</v>
      </c>
      <c r="D90" s="212">
        <f t="shared" si="30"/>
        <v>14160</v>
      </c>
      <c r="E90" s="212">
        <f t="shared" si="31"/>
        <v>14160</v>
      </c>
      <c r="F90" s="212">
        <f t="shared" si="32"/>
        <v>14160</v>
      </c>
      <c r="G90" s="212">
        <f t="shared" si="33"/>
        <v>42480</v>
      </c>
      <c r="H90" s="212">
        <f t="shared" si="34"/>
        <v>16520</v>
      </c>
      <c r="I90" s="212">
        <f t="shared" si="35"/>
        <v>21240</v>
      </c>
      <c r="J90" s="212">
        <f t="shared" si="36"/>
        <v>21240</v>
      </c>
      <c r="K90" s="212">
        <f t="shared" si="24"/>
        <v>59000</v>
      </c>
      <c r="L90" s="212">
        <f t="shared" si="37"/>
        <v>21240</v>
      </c>
      <c r="M90" s="212">
        <f t="shared" si="38"/>
        <v>21240</v>
      </c>
      <c r="N90" s="212">
        <f t="shared" si="39"/>
        <v>21240</v>
      </c>
      <c r="O90" s="212">
        <f t="shared" si="25"/>
        <v>63720</v>
      </c>
      <c r="P90" s="212">
        <f t="shared" si="26"/>
        <v>23600</v>
      </c>
      <c r="Q90" s="212">
        <f t="shared" si="27"/>
        <v>23600</v>
      </c>
      <c r="R90" s="212">
        <f t="shared" si="28"/>
        <v>23600</v>
      </c>
      <c r="S90" s="212">
        <f t="shared" si="29"/>
        <v>70800</v>
      </c>
      <c r="T90" s="147">
        <f t="shared" si="23"/>
        <v>212400</v>
      </c>
      <c r="V90" s="137">
        <v>236000</v>
      </c>
    </row>
    <row r="91" spans="1:30" ht="33" customHeight="1" x14ac:dyDescent="0.25">
      <c r="A91" s="54">
        <v>56710</v>
      </c>
      <c r="B91" s="125" t="s">
        <v>92</v>
      </c>
      <c r="C91" s="212">
        <v>6000</v>
      </c>
      <c r="D91" s="212">
        <f t="shared" si="30"/>
        <v>360</v>
      </c>
      <c r="E91" s="212">
        <f t="shared" si="31"/>
        <v>360</v>
      </c>
      <c r="F91" s="212">
        <f t="shared" si="32"/>
        <v>360</v>
      </c>
      <c r="G91" s="212">
        <f t="shared" si="33"/>
        <v>1080</v>
      </c>
      <c r="H91" s="212">
        <f t="shared" si="34"/>
        <v>420.00000000000006</v>
      </c>
      <c r="I91" s="212">
        <f t="shared" si="35"/>
        <v>540</v>
      </c>
      <c r="J91" s="212">
        <f t="shared" si="36"/>
        <v>540</v>
      </c>
      <c r="K91" s="212">
        <f t="shared" si="24"/>
        <v>1500</v>
      </c>
      <c r="L91" s="212">
        <f t="shared" si="37"/>
        <v>540</v>
      </c>
      <c r="M91" s="212">
        <f t="shared" si="38"/>
        <v>540</v>
      </c>
      <c r="N91" s="212">
        <f t="shared" si="39"/>
        <v>540</v>
      </c>
      <c r="O91" s="212">
        <f t="shared" si="25"/>
        <v>1620</v>
      </c>
      <c r="P91" s="212">
        <f t="shared" si="26"/>
        <v>600</v>
      </c>
      <c r="Q91" s="212">
        <f t="shared" si="27"/>
        <v>600</v>
      </c>
      <c r="R91" s="212">
        <f t="shared" si="28"/>
        <v>600</v>
      </c>
      <c r="S91" s="212">
        <f t="shared" si="29"/>
        <v>1800</v>
      </c>
      <c r="T91" s="147">
        <f t="shared" si="23"/>
        <v>5400</v>
      </c>
      <c r="V91" s="137">
        <v>6000</v>
      </c>
    </row>
    <row r="92" spans="1:30" ht="33" customHeight="1" x14ac:dyDescent="0.25">
      <c r="A92" s="41">
        <v>56714</v>
      </c>
      <c r="B92" s="122" t="s">
        <v>107</v>
      </c>
      <c r="C92" s="212">
        <v>115466</v>
      </c>
      <c r="D92" s="213">
        <f t="shared" si="30"/>
        <v>6927.96</v>
      </c>
      <c r="E92" s="213">
        <f t="shared" si="31"/>
        <v>6927.96</v>
      </c>
      <c r="F92" s="213">
        <f t="shared" si="32"/>
        <v>6927.96</v>
      </c>
      <c r="G92" s="212">
        <f t="shared" si="33"/>
        <v>20783.88</v>
      </c>
      <c r="H92" s="212">
        <f t="shared" si="34"/>
        <v>8082.6200000000008</v>
      </c>
      <c r="I92" s="212">
        <f t="shared" si="35"/>
        <v>10391.94</v>
      </c>
      <c r="J92" s="212">
        <f t="shared" si="36"/>
        <v>10391.94</v>
      </c>
      <c r="K92" s="212">
        <f t="shared" si="24"/>
        <v>28866.5</v>
      </c>
      <c r="L92" s="212">
        <f t="shared" si="37"/>
        <v>10391.94</v>
      </c>
      <c r="M92" s="212">
        <f t="shared" si="38"/>
        <v>10391.94</v>
      </c>
      <c r="N92" s="212">
        <f t="shared" si="39"/>
        <v>10391.94</v>
      </c>
      <c r="O92" s="212">
        <f t="shared" si="25"/>
        <v>31175.82</v>
      </c>
      <c r="P92" s="212">
        <f t="shared" si="26"/>
        <v>11546.6</v>
      </c>
      <c r="Q92" s="212">
        <f t="shared" si="27"/>
        <v>11546.6</v>
      </c>
      <c r="R92" s="212">
        <f t="shared" si="28"/>
        <v>11546.6</v>
      </c>
      <c r="S92" s="212">
        <f t="shared" si="29"/>
        <v>34639.800000000003</v>
      </c>
      <c r="T92" s="147">
        <f t="shared" si="23"/>
        <v>103919.40000000002</v>
      </c>
      <c r="V92" s="137">
        <v>115466</v>
      </c>
    </row>
    <row r="93" spans="1:30" ht="33" customHeight="1" collapsed="1" x14ac:dyDescent="0.25">
      <c r="A93" s="55" t="s">
        <v>5</v>
      </c>
      <c r="B93" s="124" t="s">
        <v>108</v>
      </c>
      <c r="C93" s="212">
        <v>27443</v>
      </c>
      <c r="D93" s="213">
        <f t="shared" si="30"/>
        <v>1646.58</v>
      </c>
      <c r="E93" s="213">
        <f t="shared" si="31"/>
        <v>1646.58</v>
      </c>
      <c r="F93" s="213">
        <f t="shared" si="32"/>
        <v>1646.58</v>
      </c>
      <c r="G93" s="212">
        <f t="shared" si="33"/>
        <v>4939.74</v>
      </c>
      <c r="H93" s="212">
        <f t="shared" si="34"/>
        <v>1921.0100000000002</v>
      </c>
      <c r="I93" s="212">
        <f t="shared" si="35"/>
        <v>2469.87</v>
      </c>
      <c r="J93" s="212">
        <f t="shared" si="36"/>
        <v>2469.87</v>
      </c>
      <c r="K93" s="212">
        <f t="shared" si="24"/>
        <v>6860.75</v>
      </c>
      <c r="L93" s="212">
        <f t="shared" si="37"/>
        <v>2469.87</v>
      </c>
      <c r="M93" s="212">
        <f t="shared" si="38"/>
        <v>2469.87</v>
      </c>
      <c r="N93" s="212">
        <f t="shared" si="39"/>
        <v>2469.87</v>
      </c>
      <c r="O93" s="212">
        <f t="shared" si="25"/>
        <v>7409.61</v>
      </c>
      <c r="P93" s="212">
        <f t="shared" si="26"/>
        <v>2744.3</v>
      </c>
      <c r="Q93" s="212">
        <f t="shared" si="27"/>
        <v>2744.3</v>
      </c>
      <c r="R93" s="212">
        <f t="shared" si="28"/>
        <v>2744.3</v>
      </c>
      <c r="S93" s="212">
        <f t="shared" si="29"/>
        <v>8232.9000000000015</v>
      </c>
      <c r="T93" s="147">
        <f t="shared" si="23"/>
        <v>24698.699999999993</v>
      </c>
      <c r="V93" s="137">
        <v>27443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2001298</v>
      </c>
      <c r="D94" s="167">
        <f t="shared" si="30"/>
        <v>120077.87999999999</v>
      </c>
      <c r="E94" s="167">
        <f t="shared" si="31"/>
        <v>120077.87999999999</v>
      </c>
      <c r="F94" s="167">
        <f t="shared" si="32"/>
        <v>120077.87999999999</v>
      </c>
      <c r="G94" s="167">
        <f t="shared" si="33"/>
        <v>360233.63999999996</v>
      </c>
      <c r="H94" s="167">
        <f t="shared" si="34"/>
        <v>140090.86000000002</v>
      </c>
      <c r="I94" s="167">
        <f t="shared" si="35"/>
        <v>180116.82</v>
      </c>
      <c r="J94" s="167">
        <f t="shared" si="36"/>
        <v>180116.82</v>
      </c>
      <c r="K94" s="167">
        <f t="shared" si="24"/>
        <v>500324.50000000006</v>
      </c>
      <c r="L94" s="167">
        <f t="shared" si="37"/>
        <v>180116.82</v>
      </c>
      <c r="M94" s="167">
        <f t="shared" si="38"/>
        <v>180116.82</v>
      </c>
      <c r="N94" s="167">
        <f t="shared" si="39"/>
        <v>180116.82</v>
      </c>
      <c r="O94" s="167">
        <f t="shared" si="25"/>
        <v>540350.46</v>
      </c>
      <c r="P94" s="167">
        <f t="shared" si="26"/>
        <v>200129.80000000002</v>
      </c>
      <c r="Q94" s="167">
        <f t="shared" si="27"/>
        <v>200129.80000000002</v>
      </c>
      <c r="R94" s="167">
        <f t="shared" si="28"/>
        <v>200129.80000000002</v>
      </c>
      <c r="S94" s="167">
        <f t="shared" si="29"/>
        <v>600389.4</v>
      </c>
      <c r="T94" s="147">
        <f t="shared" si="23"/>
        <v>1801168.2000000004</v>
      </c>
      <c r="V94" s="137">
        <v>2001298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1987047</v>
      </c>
      <c r="D95" s="212">
        <f t="shared" si="30"/>
        <v>119222.81999999999</v>
      </c>
      <c r="E95" s="212">
        <f t="shared" si="31"/>
        <v>119222.81999999999</v>
      </c>
      <c r="F95" s="212">
        <f t="shared" si="32"/>
        <v>119222.81999999999</v>
      </c>
      <c r="G95" s="212">
        <f t="shared" si="33"/>
        <v>357668.45999999996</v>
      </c>
      <c r="H95" s="212">
        <f t="shared" si="34"/>
        <v>139093.29</v>
      </c>
      <c r="I95" s="212">
        <f t="shared" si="35"/>
        <v>178834.22999999998</v>
      </c>
      <c r="J95" s="212">
        <f t="shared" si="36"/>
        <v>178834.22999999998</v>
      </c>
      <c r="K95" s="212">
        <f t="shared" si="24"/>
        <v>496761.75</v>
      </c>
      <c r="L95" s="212">
        <f t="shared" si="37"/>
        <v>178834.22999999998</v>
      </c>
      <c r="M95" s="212">
        <f t="shared" si="38"/>
        <v>178834.22999999998</v>
      </c>
      <c r="N95" s="212">
        <f t="shared" si="39"/>
        <v>178834.22999999998</v>
      </c>
      <c r="O95" s="212">
        <f t="shared" si="25"/>
        <v>536502.68999999994</v>
      </c>
      <c r="P95" s="212">
        <f t="shared" si="26"/>
        <v>198704.7</v>
      </c>
      <c r="Q95" s="212">
        <f t="shared" si="27"/>
        <v>198704.7</v>
      </c>
      <c r="R95" s="212">
        <f t="shared" si="28"/>
        <v>198704.7</v>
      </c>
      <c r="S95" s="212">
        <f t="shared" si="29"/>
        <v>596114.10000000009</v>
      </c>
      <c r="T95" s="147">
        <f t="shared" si="23"/>
        <v>1788342.2999999998</v>
      </c>
      <c r="U95" s="139"/>
      <c r="V95" s="137">
        <v>1987047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x14ac:dyDescent="0.25">
      <c r="A96" s="41" t="s">
        <v>96</v>
      </c>
      <c r="B96" s="117" t="s">
        <v>94</v>
      </c>
      <c r="C96" s="212">
        <v>14251</v>
      </c>
      <c r="D96" s="212">
        <f t="shared" si="30"/>
        <v>855.06</v>
      </c>
      <c r="E96" s="212">
        <f t="shared" si="31"/>
        <v>855.06</v>
      </c>
      <c r="F96" s="212">
        <f t="shared" si="32"/>
        <v>855.06</v>
      </c>
      <c r="G96" s="212">
        <f t="shared" si="33"/>
        <v>2565.1799999999998</v>
      </c>
      <c r="H96" s="212">
        <f t="shared" si="34"/>
        <v>997.57</v>
      </c>
      <c r="I96" s="212">
        <f t="shared" si="35"/>
        <v>1282.5899999999999</v>
      </c>
      <c r="J96" s="212">
        <f t="shared" si="36"/>
        <v>1282.5899999999999</v>
      </c>
      <c r="K96" s="212">
        <f t="shared" si="24"/>
        <v>3562.75</v>
      </c>
      <c r="L96" s="212">
        <f t="shared" si="37"/>
        <v>1282.5899999999999</v>
      </c>
      <c r="M96" s="212">
        <f t="shared" si="38"/>
        <v>1282.5899999999999</v>
      </c>
      <c r="N96" s="212">
        <f t="shared" si="39"/>
        <v>1282.5899999999999</v>
      </c>
      <c r="O96" s="212">
        <f t="shared" si="25"/>
        <v>3847.7699999999995</v>
      </c>
      <c r="P96" s="212">
        <f t="shared" si="26"/>
        <v>1425.1000000000001</v>
      </c>
      <c r="Q96" s="212">
        <f t="shared" si="27"/>
        <v>1425.1000000000001</v>
      </c>
      <c r="R96" s="212">
        <f t="shared" si="28"/>
        <v>1425.1000000000001</v>
      </c>
      <c r="S96" s="212">
        <f t="shared" si="29"/>
        <v>4275.3</v>
      </c>
      <c r="T96" s="147">
        <f t="shared" si="23"/>
        <v>12825.900000000001</v>
      </c>
      <c r="U96" s="139"/>
      <c r="V96" s="137">
        <v>14251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1225078</v>
      </c>
      <c r="D97" s="118">
        <f t="shared" si="30"/>
        <v>73504.679999999993</v>
      </c>
      <c r="E97" s="118">
        <f t="shared" si="31"/>
        <v>73504.679999999993</v>
      </c>
      <c r="F97" s="118">
        <f t="shared" si="32"/>
        <v>73504.679999999993</v>
      </c>
      <c r="G97" s="118">
        <f t="shared" si="33"/>
        <v>220514.03999999998</v>
      </c>
      <c r="H97" s="118">
        <f t="shared" si="34"/>
        <v>85755.46</v>
      </c>
      <c r="I97" s="118">
        <f t="shared" si="35"/>
        <v>110257.01999999999</v>
      </c>
      <c r="J97" s="118">
        <f t="shared" si="36"/>
        <v>110257.01999999999</v>
      </c>
      <c r="K97" s="118">
        <f t="shared" si="24"/>
        <v>306269.5</v>
      </c>
      <c r="L97" s="118">
        <f t="shared" si="37"/>
        <v>110257.01999999999</v>
      </c>
      <c r="M97" s="118">
        <f t="shared" si="38"/>
        <v>110257.01999999999</v>
      </c>
      <c r="N97" s="118">
        <f t="shared" si="39"/>
        <v>110257.01999999999</v>
      </c>
      <c r="O97" s="118">
        <f t="shared" si="25"/>
        <v>330771.05999999994</v>
      </c>
      <c r="P97" s="118">
        <f t="shared" si="26"/>
        <v>122507.8</v>
      </c>
      <c r="Q97" s="118">
        <f t="shared" si="27"/>
        <v>122507.8</v>
      </c>
      <c r="R97" s="118">
        <f t="shared" si="28"/>
        <v>122507.8</v>
      </c>
      <c r="S97" s="118">
        <f t="shared" si="29"/>
        <v>367523.4</v>
      </c>
      <c r="T97" s="147">
        <f t="shared" si="23"/>
        <v>1102570.2000000002</v>
      </c>
      <c r="V97" s="137">
        <v>1225078</v>
      </c>
    </row>
    <row r="98" spans="1:33" ht="38.25" customHeight="1" x14ac:dyDescent="0.25">
      <c r="A98" s="55" t="s">
        <v>284</v>
      </c>
      <c r="B98" s="117" t="s">
        <v>285</v>
      </c>
      <c r="C98" s="212">
        <v>210074</v>
      </c>
      <c r="D98" s="212">
        <f t="shared" si="30"/>
        <v>12604.439999999999</v>
      </c>
      <c r="E98" s="212">
        <f t="shared" si="31"/>
        <v>12604.439999999999</v>
      </c>
      <c r="F98" s="212">
        <f t="shared" si="32"/>
        <v>12604.439999999999</v>
      </c>
      <c r="G98" s="212">
        <f t="shared" si="33"/>
        <v>37813.319999999992</v>
      </c>
      <c r="H98" s="212">
        <f t="shared" si="34"/>
        <v>14705.180000000002</v>
      </c>
      <c r="I98" s="212">
        <f t="shared" si="35"/>
        <v>18906.66</v>
      </c>
      <c r="J98" s="212">
        <f t="shared" si="36"/>
        <v>18906.66</v>
      </c>
      <c r="K98" s="212">
        <f t="shared" si="24"/>
        <v>52518.5</v>
      </c>
      <c r="L98" s="212">
        <f t="shared" si="37"/>
        <v>18906.66</v>
      </c>
      <c r="M98" s="212">
        <f t="shared" si="38"/>
        <v>18906.66</v>
      </c>
      <c r="N98" s="212">
        <f t="shared" si="39"/>
        <v>18906.66</v>
      </c>
      <c r="O98" s="212">
        <f t="shared" si="25"/>
        <v>56719.979999999996</v>
      </c>
      <c r="P98" s="212">
        <f t="shared" si="26"/>
        <v>21007.4</v>
      </c>
      <c r="Q98" s="212">
        <f t="shared" si="27"/>
        <v>21007.4</v>
      </c>
      <c r="R98" s="212">
        <f t="shared" si="28"/>
        <v>21007.4</v>
      </c>
      <c r="S98" s="212">
        <f t="shared" si="29"/>
        <v>63022.200000000004</v>
      </c>
      <c r="T98" s="147">
        <f t="shared" si="23"/>
        <v>189066.59999999998</v>
      </c>
      <c r="V98" s="137">
        <v>210074</v>
      </c>
    </row>
    <row r="99" spans="1:33" s="147" customFormat="1" ht="33" customHeight="1" x14ac:dyDescent="0.25">
      <c r="A99" s="116"/>
      <c r="B99" s="116" t="s">
        <v>95</v>
      </c>
      <c r="C99" s="168">
        <f>C16-C47</f>
        <v>4500000</v>
      </c>
      <c r="D99" s="168">
        <f t="shared" si="30"/>
        <v>270000</v>
      </c>
      <c r="E99" s="168">
        <f t="shared" si="31"/>
        <v>270000</v>
      </c>
      <c r="F99" s="168">
        <f t="shared" si="32"/>
        <v>270000</v>
      </c>
      <c r="G99" s="168">
        <f t="shared" si="33"/>
        <v>810000</v>
      </c>
      <c r="H99" s="168">
        <f t="shared" si="34"/>
        <v>315000.00000000006</v>
      </c>
      <c r="I99" s="168">
        <f t="shared" si="35"/>
        <v>405000</v>
      </c>
      <c r="J99" s="168">
        <f t="shared" si="36"/>
        <v>405000</v>
      </c>
      <c r="K99" s="168">
        <f t="shared" si="24"/>
        <v>1125000</v>
      </c>
      <c r="L99" s="168">
        <f t="shared" si="37"/>
        <v>405000</v>
      </c>
      <c r="M99" s="168">
        <f t="shared" si="38"/>
        <v>405000</v>
      </c>
      <c r="N99" s="168">
        <f t="shared" si="39"/>
        <v>405000</v>
      </c>
      <c r="O99" s="168">
        <f t="shared" si="25"/>
        <v>1215000</v>
      </c>
      <c r="P99" s="168">
        <f t="shared" si="26"/>
        <v>450000</v>
      </c>
      <c r="Q99" s="168">
        <f t="shared" si="27"/>
        <v>450000</v>
      </c>
      <c r="R99" s="168">
        <f t="shared" si="28"/>
        <v>450000</v>
      </c>
      <c r="S99" s="168">
        <f t="shared" si="29"/>
        <v>1350000</v>
      </c>
      <c r="T99" s="147">
        <f t="shared" si="23"/>
        <v>4050000</v>
      </c>
      <c r="V99" s="137">
        <v>4500000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0.10816885937764638</v>
      </c>
      <c r="D100" s="158">
        <f t="shared" si="40"/>
        <v>0.10816885937764639</v>
      </c>
      <c r="E100" s="158">
        <f t="shared" si="40"/>
        <v>0.10816885937764639</v>
      </c>
      <c r="F100" s="158">
        <f t="shared" si="40"/>
        <v>0.10816885937764639</v>
      </c>
      <c r="G100" s="158">
        <f t="shared" si="40"/>
        <v>0.10816885937764639</v>
      </c>
      <c r="H100" s="158">
        <f t="shared" si="40"/>
        <v>0.10816885937764638</v>
      </c>
      <c r="I100" s="158">
        <f t="shared" si="40"/>
        <v>0.10816885937764638</v>
      </c>
      <c r="J100" s="158">
        <f t="shared" si="40"/>
        <v>0.10816885937764638</v>
      </c>
      <c r="K100" s="158">
        <f t="shared" si="40"/>
        <v>0.10816885937764638</v>
      </c>
      <c r="L100" s="158">
        <f t="shared" si="40"/>
        <v>0.10816885937764638</v>
      </c>
      <c r="M100" s="158">
        <f t="shared" si="40"/>
        <v>0.10816885937764638</v>
      </c>
      <c r="N100" s="158">
        <f t="shared" si="40"/>
        <v>0.10816885937764638</v>
      </c>
      <c r="O100" s="158">
        <f t="shared" si="40"/>
        <v>0.10816885937764639</v>
      </c>
      <c r="P100" s="158">
        <f t="shared" si="40"/>
        <v>0.10816885937764638</v>
      </c>
      <c r="Q100" s="158">
        <f t="shared" si="40"/>
        <v>0.10816885937764638</v>
      </c>
      <c r="R100" s="158">
        <f t="shared" si="40"/>
        <v>0.10816885937764638</v>
      </c>
      <c r="S100" s="170">
        <f t="shared" si="40"/>
        <v>0.10816885937764636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980051.92</v>
      </c>
    </row>
    <row r="108" spans="1:33" x14ac:dyDescent="0.25">
      <c r="C108" s="189">
        <f>+C99-C106</f>
        <v>3519948.08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28" fitToHeight="2" orientation="portrait" verticalDpi="200" r:id="rId1"/>
  <headerFooter alignWithMargins="0"/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9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75" sqref="C75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31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4" t="s">
        <v>135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40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38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53084919</v>
      </c>
      <c r="D16" s="168">
        <f>C16*0.06</f>
        <v>3185095.1399999997</v>
      </c>
      <c r="E16" s="168">
        <f>C16*0.06</f>
        <v>3185095.1399999997</v>
      </c>
      <c r="F16" s="168">
        <f>C16*0.06</f>
        <v>3185095.1399999997</v>
      </c>
      <c r="G16" s="168">
        <f>SUM(D16:F16)</f>
        <v>9555285.4199999981</v>
      </c>
      <c r="H16" s="168">
        <f>C16*0.07</f>
        <v>3715944.3300000005</v>
      </c>
      <c r="I16" s="168">
        <f>C16*0.09</f>
        <v>4777642.71</v>
      </c>
      <c r="J16" s="168">
        <f>C16*0.09</f>
        <v>4777642.71</v>
      </c>
      <c r="K16" s="168">
        <f t="shared" ref="K16" si="0">SUM(H16:J16)</f>
        <v>13271229.75</v>
      </c>
      <c r="L16" s="168">
        <f>C16*0.09</f>
        <v>4777642.71</v>
      </c>
      <c r="M16" s="168">
        <f>C16*0.09</f>
        <v>4777642.71</v>
      </c>
      <c r="N16" s="168">
        <f>C16*0.09</f>
        <v>4777642.71</v>
      </c>
      <c r="O16" s="168">
        <f t="shared" ref="O16" si="1">SUM(L16:N16)</f>
        <v>14332928.129999999</v>
      </c>
      <c r="P16" s="168">
        <f t="shared" ref="P16" si="2">C16*0.1</f>
        <v>5308491.9000000004</v>
      </c>
      <c r="Q16" s="168">
        <f t="shared" ref="Q16" si="3">C16*0.1</f>
        <v>5308491.9000000004</v>
      </c>
      <c r="R16" s="168">
        <f t="shared" ref="R16" si="4">C16*0.1</f>
        <v>5308491.9000000004</v>
      </c>
      <c r="S16" s="168">
        <f t="shared" ref="S16" si="5">SUM(P16:R16)</f>
        <v>15925475.700000001</v>
      </c>
      <c r="T16" s="147">
        <f>D16+E16+F16+H16+I16+J16+L16+M16+N16+P16+Q16</f>
        <v>47776427.099999994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41292961</v>
      </c>
      <c r="D18" s="167">
        <f>C18*0.06</f>
        <v>2477577.6599999997</v>
      </c>
      <c r="E18" s="167">
        <f>C18*0.06</f>
        <v>2477577.6599999997</v>
      </c>
      <c r="F18" s="167">
        <f>C18*0.06</f>
        <v>2477577.6599999997</v>
      </c>
      <c r="G18" s="167">
        <f>SUM(D18:F18)</f>
        <v>7432732.9799999986</v>
      </c>
      <c r="H18" s="167">
        <f>C18*0.07</f>
        <v>2890507.2700000005</v>
      </c>
      <c r="I18" s="167">
        <f>C18*0.09</f>
        <v>3716366.4899999998</v>
      </c>
      <c r="J18" s="167">
        <f>C18*0.09</f>
        <v>3716366.4899999998</v>
      </c>
      <c r="K18" s="167">
        <f t="shared" ref="K18:K81" si="7">SUM(H18:J18)</f>
        <v>10323240.25</v>
      </c>
      <c r="L18" s="167">
        <f>C18*0.09</f>
        <v>3716366.4899999998</v>
      </c>
      <c r="M18" s="167">
        <f>C18*0.09</f>
        <v>3716366.4899999998</v>
      </c>
      <c r="N18" s="167">
        <f>C18*0.09</f>
        <v>3716366.4899999998</v>
      </c>
      <c r="O18" s="167">
        <f t="shared" ref="O18:O81" si="8">SUM(L18:N18)</f>
        <v>11149099.469999999</v>
      </c>
      <c r="P18" s="167">
        <f t="shared" ref="P18:P81" si="9">C18*0.1</f>
        <v>4129296.1</v>
      </c>
      <c r="Q18" s="167">
        <f t="shared" ref="Q18:Q81" si="10">C18*0.1</f>
        <v>4129296.1</v>
      </c>
      <c r="R18" s="167">
        <f t="shared" ref="R18:R81" si="11">C18*0.1</f>
        <v>4129296.1</v>
      </c>
      <c r="S18" s="167">
        <f t="shared" ref="S18:S81" si="12">SUM(P18:R18)</f>
        <v>12387888.300000001</v>
      </c>
      <c r="T18" s="147">
        <f t="shared" si="6"/>
        <v>37163664.899999999</v>
      </c>
    </row>
    <row r="19" spans="1:30" ht="33" customHeight="1" x14ac:dyDescent="0.25">
      <c r="A19" s="41" t="s">
        <v>13</v>
      </c>
      <c r="B19" s="119" t="s">
        <v>120</v>
      </c>
      <c r="C19" s="212">
        <v>7061384</v>
      </c>
      <c r="D19" s="212">
        <f t="shared" ref="D19:D82" si="13">C19*0.06</f>
        <v>423683.04</v>
      </c>
      <c r="E19" s="212">
        <f t="shared" ref="E19:E82" si="14">C19*0.06</f>
        <v>423683.04</v>
      </c>
      <c r="F19" s="212">
        <f t="shared" ref="F19:F82" si="15">C19*0.06</f>
        <v>423683.04</v>
      </c>
      <c r="G19" s="212">
        <f t="shared" ref="G19:G82" si="16">SUM(D19:F19)</f>
        <v>1271049.1199999999</v>
      </c>
      <c r="H19" s="212">
        <f t="shared" ref="H19:H82" si="17">C19*0.07</f>
        <v>494296.88000000006</v>
      </c>
      <c r="I19" s="212">
        <f t="shared" ref="I19:I82" si="18">C19*0.09</f>
        <v>635524.55999999994</v>
      </c>
      <c r="J19" s="212">
        <f t="shared" ref="J19:J82" si="19">C19*0.09</f>
        <v>635524.55999999994</v>
      </c>
      <c r="K19" s="212">
        <f t="shared" si="7"/>
        <v>1765346</v>
      </c>
      <c r="L19" s="212">
        <f t="shared" ref="L19:L82" si="20">C19*0.09</f>
        <v>635524.55999999994</v>
      </c>
      <c r="M19" s="212">
        <f t="shared" ref="M19:M82" si="21">C19*0.09</f>
        <v>635524.55999999994</v>
      </c>
      <c r="N19" s="212">
        <f t="shared" ref="N19:N82" si="22">C19*0.09</f>
        <v>635524.55999999994</v>
      </c>
      <c r="O19" s="212">
        <f t="shared" si="8"/>
        <v>1906573.6799999997</v>
      </c>
      <c r="P19" s="212">
        <f t="shared" si="9"/>
        <v>706138.4</v>
      </c>
      <c r="Q19" s="212">
        <f t="shared" si="10"/>
        <v>706138.4</v>
      </c>
      <c r="R19" s="212">
        <f t="shared" si="11"/>
        <v>706138.4</v>
      </c>
      <c r="S19" s="212">
        <f t="shared" si="12"/>
        <v>2118415.2000000002</v>
      </c>
      <c r="T19" s="147">
        <f t="shared" si="6"/>
        <v>6355245.6000000006</v>
      </c>
      <c r="V19" s="137">
        <v>7061384</v>
      </c>
    </row>
    <row r="20" spans="1:30" ht="33" customHeight="1" x14ac:dyDescent="0.25">
      <c r="A20" s="41" t="s">
        <v>42</v>
      </c>
      <c r="B20" s="119" t="s">
        <v>146</v>
      </c>
      <c r="C20" s="212">
        <v>34170761</v>
      </c>
      <c r="D20" s="212">
        <f t="shared" si="13"/>
        <v>2050245.66</v>
      </c>
      <c r="E20" s="212">
        <f t="shared" si="14"/>
        <v>2050245.66</v>
      </c>
      <c r="F20" s="212">
        <f t="shared" si="15"/>
        <v>2050245.66</v>
      </c>
      <c r="G20" s="212">
        <f t="shared" si="16"/>
        <v>6150736.9799999995</v>
      </c>
      <c r="H20" s="212">
        <f t="shared" si="17"/>
        <v>2391953.27</v>
      </c>
      <c r="I20" s="212">
        <f t="shared" si="18"/>
        <v>3075368.4899999998</v>
      </c>
      <c r="J20" s="212">
        <f t="shared" si="19"/>
        <v>3075368.4899999998</v>
      </c>
      <c r="K20" s="212">
        <f t="shared" si="7"/>
        <v>8542690.25</v>
      </c>
      <c r="L20" s="212">
        <f t="shared" si="20"/>
        <v>3075368.4899999998</v>
      </c>
      <c r="M20" s="212">
        <f t="shared" si="21"/>
        <v>3075368.4899999998</v>
      </c>
      <c r="N20" s="212">
        <f t="shared" si="22"/>
        <v>3075368.4899999998</v>
      </c>
      <c r="O20" s="212">
        <f t="shared" si="8"/>
        <v>9226105.4699999988</v>
      </c>
      <c r="P20" s="212">
        <f t="shared" si="9"/>
        <v>3417076.1</v>
      </c>
      <c r="Q20" s="212">
        <f t="shared" si="10"/>
        <v>3417076.1</v>
      </c>
      <c r="R20" s="212">
        <f t="shared" si="11"/>
        <v>3417076.1</v>
      </c>
      <c r="S20" s="212">
        <f t="shared" si="12"/>
        <v>10251228.300000001</v>
      </c>
      <c r="T20" s="147">
        <f t="shared" si="6"/>
        <v>30753684.899999999</v>
      </c>
      <c r="V20" s="137">
        <v>34170761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60816</v>
      </c>
      <c r="D26" s="212">
        <f t="shared" si="13"/>
        <v>3648.96</v>
      </c>
      <c r="E26" s="212">
        <f t="shared" si="14"/>
        <v>3648.96</v>
      </c>
      <c r="F26" s="212">
        <f t="shared" si="15"/>
        <v>3648.96</v>
      </c>
      <c r="G26" s="212">
        <f t="shared" si="16"/>
        <v>10946.880000000001</v>
      </c>
      <c r="H26" s="212">
        <f t="shared" si="17"/>
        <v>4257.1200000000008</v>
      </c>
      <c r="I26" s="212">
        <f t="shared" si="18"/>
        <v>5473.44</v>
      </c>
      <c r="J26" s="212">
        <f t="shared" si="19"/>
        <v>5473.44</v>
      </c>
      <c r="K26" s="212">
        <f t="shared" si="7"/>
        <v>15204</v>
      </c>
      <c r="L26" s="212">
        <f t="shared" si="20"/>
        <v>5473.44</v>
      </c>
      <c r="M26" s="212">
        <f t="shared" si="21"/>
        <v>5473.44</v>
      </c>
      <c r="N26" s="212">
        <f t="shared" si="22"/>
        <v>5473.44</v>
      </c>
      <c r="O26" s="212">
        <f t="shared" si="8"/>
        <v>16420.32</v>
      </c>
      <c r="P26" s="212">
        <f t="shared" si="9"/>
        <v>6081.6</v>
      </c>
      <c r="Q26" s="212">
        <f t="shared" si="10"/>
        <v>6081.6</v>
      </c>
      <c r="R26" s="212">
        <f t="shared" si="11"/>
        <v>6081.6</v>
      </c>
      <c r="S26" s="212">
        <f t="shared" si="12"/>
        <v>18244.800000000003</v>
      </c>
      <c r="T26" s="147">
        <f t="shared" si="6"/>
        <v>54734.400000000001</v>
      </c>
      <c r="V26" s="137">
        <v>60816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x14ac:dyDescent="0.25">
      <c r="A30" s="118"/>
      <c r="B30" s="118" t="s">
        <v>49</v>
      </c>
      <c r="C30" s="167">
        <f>SUM(C31:C36)+C37+C42</f>
        <v>11791958</v>
      </c>
      <c r="D30" s="167">
        <f t="shared" si="13"/>
        <v>707517.48</v>
      </c>
      <c r="E30" s="167">
        <f t="shared" si="14"/>
        <v>707517.48</v>
      </c>
      <c r="F30" s="167">
        <f t="shared" si="15"/>
        <v>707517.48</v>
      </c>
      <c r="G30" s="167">
        <f t="shared" si="16"/>
        <v>2122552.44</v>
      </c>
      <c r="H30" s="167">
        <f t="shared" si="17"/>
        <v>825437.06</v>
      </c>
      <c r="I30" s="167">
        <f t="shared" si="18"/>
        <v>1061276.22</v>
      </c>
      <c r="J30" s="167">
        <f t="shared" si="19"/>
        <v>1061276.22</v>
      </c>
      <c r="K30" s="167">
        <f t="shared" si="7"/>
        <v>2947989.5</v>
      </c>
      <c r="L30" s="167">
        <f t="shared" si="20"/>
        <v>1061276.22</v>
      </c>
      <c r="M30" s="167">
        <f t="shared" si="21"/>
        <v>1061276.22</v>
      </c>
      <c r="N30" s="167">
        <f t="shared" si="22"/>
        <v>1061276.22</v>
      </c>
      <c r="O30" s="167">
        <f t="shared" si="8"/>
        <v>3183828.66</v>
      </c>
      <c r="P30" s="167">
        <f t="shared" si="9"/>
        <v>1179195.8</v>
      </c>
      <c r="Q30" s="167">
        <f t="shared" si="10"/>
        <v>1179195.8</v>
      </c>
      <c r="R30" s="167">
        <f t="shared" si="11"/>
        <v>1179195.8</v>
      </c>
      <c r="S30" s="167">
        <f t="shared" si="12"/>
        <v>3537587.4000000004</v>
      </c>
      <c r="T30" s="147">
        <f t="shared" si="6"/>
        <v>10612762.199999999</v>
      </c>
      <c r="V30" s="137">
        <v>11791958</v>
      </c>
    </row>
    <row r="31" spans="1:30" ht="33" customHeight="1" x14ac:dyDescent="0.25">
      <c r="A31" s="41">
        <v>45217</v>
      </c>
      <c r="B31" s="120" t="s">
        <v>50</v>
      </c>
      <c r="C31" s="212">
        <v>15000</v>
      </c>
      <c r="D31" s="212">
        <f t="shared" si="13"/>
        <v>900</v>
      </c>
      <c r="E31" s="212">
        <f t="shared" si="14"/>
        <v>900</v>
      </c>
      <c r="F31" s="212">
        <f t="shared" si="15"/>
        <v>900</v>
      </c>
      <c r="G31" s="212">
        <f t="shared" si="16"/>
        <v>2700</v>
      </c>
      <c r="H31" s="212">
        <f t="shared" si="17"/>
        <v>1050</v>
      </c>
      <c r="I31" s="212">
        <f t="shared" si="18"/>
        <v>1350</v>
      </c>
      <c r="J31" s="212">
        <f t="shared" si="19"/>
        <v>1350</v>
      </c>
      <c r="K31" s="212">
        <f t="shared" si="7"/>
        <v>3750</v>
      </c>
      <c r="L31" s="212">
        <f t="shared" si="20"/>
        <v>1350</v>
      </c>
      <c r="M31" s="212">
        <f t="shared" si="21"/>
        <v>1350</v>
      </c>
      <c r="N31" s="212">
        <f t="shared" si="22"/>
        <v>1350</v>
      </c>
      <c r="O31" s="212">
        <f t="shared" si="8"/>
        <v>4050</v>
      </c>
      <c r="P31" s="212">
        <f t="shared" si="9"/>
        <v>1500</v>
      </c>
      <c r="Q31" s="212">
        <f t="shared" si="10"/>
        <v>1500</v>
      </c>
      <c r="R31" s="212">
        <f t="shared" si="11"/>
        <v>1500</v>
      </c>
      <c r="S31" s="212">
        <f t="shared" si="12"/>
        <v>4500</v>
      </c>
      <c r="T31" s="147">
        <f t="shared" si="6"/>
        <v>13500</v>
      </c>
      <c r="V31" s="137">
        <v>15000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12000</v>
      </c>
      <c r="D32" s="212">
        <f t="shared" si="13"/>
        <v>720</v>
      </c>
      <c r="E32" s="212">
        <f t="shared" si="14"/>
        <v>720</v>
      </c>
      <c r="F32" s="212">
        <f t="shared" si="15"/>
        <v>720</v>
      </c>
      <c r="G32" s="212">
        <f t="shared" si="16"/>
        <v>2160</v>
      </c>
      <c r="H32" s="212">
        <f t="shared" si="17"/>
        <v>840.00000000000011</v>
      </c>
      <c r="I32" s="212">
        <f t="shared" si="18"/>
        <v>1080</v>
      </c>
      <c r="J32" s="212">
        <f t="shared" si="19"/>
        <v>1080</v>
      </c>
      <c r="K32" s="212">
        <f t="shared" si="7"/>
        <v>3000</v>
      </c>
      <c r="L32" s="212">
        <f t="shared" si="20"/>
        <v>1080</v>
      </c>
      <c r="M32" s="212">
        <f t="shared" si="21"/>
        <v>1080</v>
      </c>
      <c r="N32" s="212">
        <f t="shared" si="22"/>
        <v>1080</v>
      </c>
      <c r="O32" s="212">
        <f t="shared" si="8"/>
        <v>3240</v>
      </c>
      <c r="P32" s="212">
        <f t="shared" si="9"/>
        <v>1200</v>
      </c>
      <c r="Q32" s="212">
        <f t="shared" si="10"/>
        <v>1200</v>
      </c>
      <c r="R32" s="212">
        <f t="shared" si="11"/>
        <v>1200</v>
      </c>
      <c r="S32" s="212">
        <f t="shared" si="12"/>
        <v>3600</v>
      </c>
      <c r="T32" s="147">
        <f t="shared" si="6"/>
        <v>10800</v>
      </c>
      <c r="U32" s="139"/>
      <c r="V32" s="137">
        <v>12000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1220282</v>
      </c>
      <c r="D33" s="212">
        <f t="shared" si="13"/>
        <v>73216.92</v>
      </c>
      <c r="E33" s="212">
        <f t="shared" si="14"/>
        <v>73216.92</v>
      </c>
      <c r="F33" s="212">
        <f t="shared" si="15"/>
        <v>73216.92</v>
      </c>
      <c r="G33" s="212">
        <f t="shared" si="16"/>
        <v>219650.76</v>
      </c>
      <c r="H33" s="212">
        <f t="shared" si="17"/>
        <v>85419.74</v>
      </c>
      <c r="I33" s="212">
        <f t="shared" si="18"/>
        <v>109825.37999999999</v>
      </c>
      <c r="J33" s="212">
        <f t="shared" si="19"/>
        <v>109825.37999999999</v>
      </c>
      <c r="K33" s="212">
        <f t="shared" si="7"/>
        <v>305070.5</v>
      </c>
      <c r="L33" s="212">
        <f t="shared" si="20"/>
        <v>109825.37999999999</v>
      </c>
      <c r="M33" s="212">
        <f t="shared" si="21"/>
        <v>109825.37999999999</v>
      </c>
      <c r="N33" s="212">
        <f t="shared" si="22"/>
        <v>109825.37999999999</v>
      </c>
      <c r="O33" s="212">
        <f t="shared" si="8"/>
        <v>329476.13999999996</v>
      </c>
      <c r="P33" s="212">
        <f t="shared" si="9"/>
        <v>122028.20000000001</v>
      </c>
      <c r="Q33" s="212">
        <f t="shared" si="10"/>
        <v>122028.20000000001</v>
      </c>
      <c r="R33" s="212">
        <f t="shared" si="11"/>
        <v>122028.20000000001</v>
      </c>
      <c r="S33" s="212">
        <f t="shared" si="12"/>
        <v>366084.60000000003</v>
      </c>
      <c r="T33" s="147">
        <f t="shared" si="6"/>
        <v>1098253.8</v>
      </c>
      <c r="U33" s="139"/>
      <c r="V33" s="137">
        <v>1220282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1215000</v>
      </c>
      <c r="D34" s="212">
        <f t="shared" si="13"/>
        <v>72900</v>
      </c>
      <c r="E34" s="212">
        <f t="shared" si="14"/>
        <v>72900</v>
      </c>
      <c r="F34" s="212">
        <f t="shared" si="15"/>
        <v>72900</v>
      </c>
      <c r="G34" s="212">
        <f t="shared" si="16"/>
        <v>218700</v>
      </c>
      <c r="H34" s="212">
        <f t="shared" si="17"/>
        <v>85050.000000000015</v>
      </c>
      <c r="I34" s="212">
        <f t="shared" si="18"/>
        <v>109350</v>
      </c>
      <c r="J34" s="212">
        <f t="shared" si="19"/>
        <v>109350</v>
      </c>
      <c r="K34" s="212">
        <f t="shared" si="7"/>
        <v>303750</v>
      </c>
      <c r="L34" s="212">
        <f t="shared" si="20"/>
        <v>109350</v>
      </c>
      <c r="M34" s="212">
        <f t="shared" si="21"/>
        <v>109350</v>
      </c>
      <c r="N34" s="212">
        <f t="shared" si="22"/>
        <v>109350</v>
      </c>
      <c r="O34" s="212">
        <f t="shared" si="8"/>
        <v>328050</v>
      </c>
      <c r="P34" s="212">
        <f t="shared" si="9"/>
        <v>121500</v>
      </c>
      <c r="Q34" s="212">
        <f t="shared" si="10"/>
        <v>121500</v>
      </c>
      <c r="R34" s="212">
        <f t="shared" si="11"/>
        <v>121500</v>
      </c>
      <c r="S34" s="212">
        <f t="shared" si="12"/>
        <v>364500</v>
      </c>
      <c r="T34" s="147">
        <f t="shared" si="6"/>
        <v>1093500</v>
      </c>
      <c r="V34" s="137">
        <v>1215000</v>
      </c>
    </row>
    <row r="35" spans="1:30" ht="33" customHeight="1" x14ac:dyDescent="0.25">
      <c r="A35" s="41" t="s">
        <v>286</v>
      </c>
      <c r="B35" s="120" t="s">
        <v>287</v>
      </c>
      <c r="C35" s="212">
        <v>576931</v>
      </c>
      <c r="D35" s="212">
        <f t="shared" si="13"/>
        <v>34615.86</v>
      </c>
      <c r="E35" s="212">
        <f t="shared" si="14"/>
        <v>34615.86</v>
      </c>
      <c r="F35" s="212">
        <f t="shared" si="15"/>
        <v>34615.86</v>
      </c>
      <c r="G35" s="212">
        <f t="shared" si="16"/>
        <v>103847.58</v>
      </c>
      <c r="H35" s="212">
        <f t="shared" si="17"/>
        <v>40385.170000000006</v>
      </c>
      <c r="I35" s="212">
        <f t="shared" si="18"/>
        <v>51923.79</v>
      </c>
      <c r="J35" s="212">
        <f t="shared" si="19"/>
        <v>51923.79</v>
      </c>
      <c r="K35" s="212">
        <f t="shared" si="7"/>
        <v>144232.75</v>
      </c>
      <c r="L35" s="212">
        <f t="shared" si="20"/>
        <v>51923.79</v>
      </c>
      <c r="M35" s="212">
        <f t="shared" si="21"/>
        <v>51923.79</v>
      </c>
      <c r="N35" s="212">
        <f t="shared" si="22"/>
        <v>51923.79</v>
      </c>
      <c r="O35" s="212">
        <f t="shared" si="8"/>
        <v>155771.37</v>
      </c>
      <c r="P35" s="212">
        <f t="shared" si="9"/>
        <v>57693.100000000006</v>
      </c>
      <c r="Q35" s="212">
        <f t="shared" si="10"/>
        <v>57693.100000000006</v>
      </c>
      <c r="R35" s="212">
        <f t="shared" si="11"/>
        <v>57693.100000000006</v>
      </c>
      <c r="S35" s="212">
        <f t="shared" si="12"/>
        <v>173079.30000000002</v>
      </c>
      <c r="T35" s="147"/>
      <c r="V35" s="137">
        <v>576931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1316068</v>
      </c>
      <c r="D36" s="212">
        <f t="shared" si="13"/>
        <v>78964.08</v>
      </c>
      <c r="E36" s="212">
        <f t="shared" si="14"/>
        <v>78964.08</v>
      </c>
      <c r="F36" s="212">
        <f t="shared" si="15"/>
        <v>78964.08</v>
      </c>
      <c r="G36" s="212">
        <f t="shared" si="16"/>
        <v>236892.24</v>
      </c>
      <c r="H36" s="212">
        <f t="shared" si="17"/>
        <v>92124.760000000009</v>
      </c>
      <c r="I36" s="212">
        <f t="shared" si="18"/>
        <v>118446.12</v>
      </c>
      <c r="J36" s="212">
        <f t="shared" si="19"/>
        <v>118446.12</v>
      </c>
      <c r="K36" s="212">
        <f t="shared" si="7"/>
        <v>329017</v>
      </c>
      <c r="L36" s="212">
        <f t="shared" si="20"/>
        <v>118446.12</v>
      </c>
      <c r="M36" s="212">
        <f t="shared" si="21"/>
        <v>118446.12</v>
      </c>
      <c r="N36" s="212">
        <f t="shared" si="22"/>
        <v>118446.12</v>
      </c>
      <c r="O36" s="212">
        <f t="shared" si="8"/>
        <v>355338.36</v>
      </c>
      <c r="P36" s="212">
        <f t="shared" si="9"/>
        <v>131606.80000000002</v>
      </c>
      <c r="Q36" s="212">
        <f t="shared" si="10"/>
        <v>131606.80000000002</v>
      </c>
      <c r="R36" s="212">
        <f t="shared" si="11"/>
        <v>131606.80000000002</v>
      </c>
      <c r="S36" s="212">
        <f t="shared" si="12"/>
        <v>394820.4</v>
      </c>
      <c r="T36" s="147">
        <f t="shared" si="6"/>
        <v>1184461.2</v>
      </c>
      <c r="U36" s="139"/>
      <c r="V36" s="137">
        <v>1316068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6952130</v>
      </c>
      <c r="D37" s="169">
        <f t="shared" si="13"/>
        <v>417127.8</v>
      </c>
      <c r="E37" s="169">
        <f t="shared" si="14"/>
        <v>417127.8</v>
      </c>
      <c r="F37" s="169">
        <f t="shared" si="15"/>
        <v>417127.8</v>
      </c>
      <c r="G37" s="169">
        <f t="shared" si="16"/>
        <v>1251383.3999999999</v>
      </c>
      <c r="H37" s="169">
        <f t="shared" si="17"/>
        <v>486649.10000000003</v>
      </c>
      <c r="I37" s="169">
        <f t="shared" si="18"/>
        <v>625691.69999999995</v>
      </c>
      <c r="J37" s="169">
        <f t="shared" si="19"/>
        <v>625691.69999999995</v>
      </c>
      <c r="K37" s="169">
        <f t="shared" si="7"/>
        <v>1738032.5</v>
      </c>
      <c r="L37" s="169">
        <f t="shared" si="20"/>
        <v>625691.69999999995</v>
      </c>
      <c r="M37" s="169">
        <f t="shared" si="21"/>
        <v>625691.69999999995</v>
      </c>
      <c r="N37" s="169">
        <f t="shared" si="22"/>
        <v>625691.69999999995</v>
      </c>
      <c r="O37" s="169">
        <f t="shared" si="8"/>
        <v>1877075.0999999999</v>
      </c>
      <c r="P37" s="169">
        <f t="shared" si="9"/>
        <v>695213</v>
      </c>
      <c r="Q37" s="169">
        <f t="shared" si="10"/>
        <v>695213</v>
      </c>
      <c r="R37" s="169">
        <f t="shared" si="11"/>
        <v>695213</v>
      </c>
      <c r="S37" s="169">
        <f t="shared" si="12"/>
        <v>2085639</v>
      </c>
      <c r="T37" s="147">
        <f t="shared" si="6"/>
        <v>6256917.0000000009</v>
      </c>
      <c r="V37" s="137">
        <v>6952130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5850</v>
      </c>
      <c r="D38" s="212">
        <f t="shared" si="13"/>
        <v>351</v>
      </c>
      <c r="E38" s="212">
        <f t="shared" si="14"/>
        <v>351</v>
      </c>
      <c r="F38" s="212">
        <f t="shared" si="15"/>
        <v>351</v>
      </c>
      <c r="G38" s="212">
        <f t="shared" si="16"/>
        <v>1053</v>
      </c>
      <c r="H38" s="212">
        <f t="shared" si="17"/>
        <v>409.50000000000006</v>
      </c>
      <c r="I38" s="212">
        <f t="shared" si="18"/>
        <v>526.5</v>
      </c>
      <c r="J38" s="212">
        <f t="shared" si="19"/>
        <v>526.5</v>
      </c>
      <c r="K38" s="212">
        <f t="shared" si="7"/>
        <v>1462.5</v>
      </c>
      <c r="L38" s="212">
        <f t="shared" si="20"/>
        <v>526.5</v>
      </c>
      <c r="M38" s="212">
        <f t="shared" si="21"/>
        <v>526.5</v>
      </c>
      <c r="N38" s="212">
        <f t="shared" si="22"/>
        <v>526.5</v>
      </c>
      <c r="O38" s="212">
        <f t="shared" si="8"/>
        <v>1579.5</v>
      </c>
      <c r="P38" s="212">
        <f t="shared" si="9"/>
        <v>585</v>
      </c>
      <c r="Q38" s="212">
        <f t="shared" si="10"/>
        <v>585</v>
      </c>
      <c r="R38" s="212">
        <f t="shared" si="11"/>
        <v>585</v>
      </c>
      <c r="S38" s="212">
        <f t="shared" si="12"/>
        <v>1755</v>
      </c>
      <c r="T38" s="147">
        <f t="shared" si="6"/>
        <v>5265</v>
      </c>
      <c r="U38" s="139"/>
      <c r="V38" s="137">
        <v>5850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1309771</v>
      </c>
      <c r="D39" s="212">
        <f t="shared" si="13"/>
        <v>78586.259999999995</v>
      </c>
      <c r="E39" s="212">
        <f t="shared" si="14"/>
        <v>78586.259999999995</v>
      </c>
      <c r="F39" s="212">
        <f t="shared" si="15"/>
        <v>78586.259999999995</v>
      </c>
      <c r="G39" s="212">
        <f t="shared" si="16"/>
        <v>235758.77999999997</v>
      </c>
      <c r="H39" s="212">
        <f t="shared" si="17"/>
        <v>91683.970000000016</v>
      </c>
      <c r="I39" s="212">
        <f t="shared" si="18"/>
        <v>117879.39</v>
      </c>
      <c r="J39" s="212">
        <f t="shared" si="19"/>
        <v>117879.39</v>
      </c>
      <c r="K39" s="212">
        <f t="shared" si="7"/>
        <v>327442.75</v>
      </c>
      <c r="L39" s="212">
        <f t="shared" si="20"/>
        <v>117879.39</v>
      </c>
      <c r="M39" s="212">
        <f t="shared" si="21"/>
        <v>117879.39</v>
      </c>
      <c r="N39" s="212">
        <f t="shared" si="22"/>
        <v>117879.39</v>
      </c>
      <c r="O39" s="212">
        <f t="shared" si="8"/>
        <v>353638.17</v>
      </c>
      <c r="P39" s="212">
        <f t="shared" si="9"/>
        <v>130977.1</v>
      </c>
      <c r="Q39" s="212">
        <f t="shared" si="10"/>
        <v>130977.1</v>
      </c>
      <c r="R39" s="212">
        <f t="shared" si="11"/>
        <v>130977.1</v>
      </c>
      <c r="S39" s="212">
        <f t="shared" si="12"/>
        <v>392931.30000000005</v>
      </c>
      <c r="T39" s="147">
        <f t="shared" si="6"/>
        <v>1178793.9000000001</v>
      </c>
      <c r="U39" s="139"/>
      <c r="V39" s="137">
        <v>1309771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5636509</v>
      </c>
      <c r="D40" s="212">
        <f t="shared" si="13"/>
        <v>338190.54</v>
      </c>
      <c r="E40" s="212">
        <f t="shared" si="14"/>
        <v>338190.54</v>
      </c>
      <c r="F40" s="212">
        <f t="shared" si="15"/>
        <v>338190.54</v>
      </c>
      <c r="G40" s="212">
        <f t="shared" si="16"/>
        <v>1014571.6199999999</v>
      </c>
      <c r="H40" s="212">
        <f t="shared" si="17"/>
        <v>394555.63000000006</v>
      </c>
      <c r="I40" s="212">
        <f t="shared" si="18"/>
        <v>507285.81</v>
      </c>
      <c r="J40" s="212">
        <f t="shared" si="19"/>
        <v>507285.81</v>
      </c>
      <c r="K40" s="212">
        <f t="shared" si="7"/>
        <v>1409127.25</v>
      </c>
      <c r="L40" s="212">
        <f t="shared" si="20"/>
        <v>507285.81</v>
      </c>
      <c r="M40" s="212">
        <f t="shared" si="21"/>
        <v>507285.81</v>
      </c>
      <c r="N40" s="212">
        <f t="shared" si="22"/>
        <v>507285.81</v>
      </c>
      <c r="O40" s="212">
        <f t="shared" si="8"/>
        <v>1521857.43</v>
      </c>
      <c r="P40" s="212">
        <f t="shared" si="9"/>
        <v>563650.9</v>
      </c>
      <c r="Q40" s="212">
        <f t="shared" si="10"/>
        <v>563650.9</v>
      </c>
      <c r="R40" s="212">
        <f t="shared" si="11"/>
        <v>563650.9</v>
      </c>
      <c r="S40" s="212">
        <f t="shared" si="12"/>
        <v>1690952.7000000002</v>
      </c>
      <c r="T40" s="147">
        <f t="shared" si="6"/>
        <v>5072858.1000000006</v>
      </c>
      <c r="V40" s="137">
        <v>5636509</v>
      </c>
    </row>
    <row r="41" spans="1:30" ht="33" customHeight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x14ac:dyDescent="0.25">
      <c r="A42" s="53">
        <v>45900</v>
      </c>
      <c r="B42" s="122" t="s">
        <v>60</v>
      </c>
      <c r="C42" s="169">
        <f>SUM(C43:C45)</f>
        <v>484547</v>
      </c>
      <c r="D42" s="169">
        <f t="shared" si="13"/>
        <v>29072.82</v>
      </c>
      <c r="E42" s="169">
        <f t="shared" si="14"/>
        <v>29072.82</v>
      </c>
      <c r="F42" s="169">
        <f t="shared" si="15"/>
        <v>29072.82</v>
      </c>
      <c r="G42" s="169">
        <f t="shared" si="16"/>
        <v>87218.459999999992</v>
      </c>
      <c r="H42" s="169">
        <f t="shared" si="17"/>
        <v>33918.29</v>
      </c>
      <c r="I42" s="169">
        <f t="shared" si="18"/>
        <v>43609.229999999996</v>
      </c>
      <c r="J42" s="169">
        <f t="shared" si="19"/>
        <v>43609.229999999996</v>
      </c>
      <c r="K42" s="169">
        <f t="shared" si="7"/>
        <v>121136.74999999999</v>
      </c>
      <c r="L42" s="169">
        <f t="shared" si="20"/>
        <v>43609.229999999996</v>
      </c>
      <c r="M42" s="169">
        <f t="shared" si="21"/>
        <v>43609.229999999996</v>
      </c>
      <c r="N42" s="169">
        <f t="shared" si="22"/>
        <v>43609.229999999996</v>
      </c>
      <c r="O42" s="169">
        <f t="shared" si="8"/>
        <v>130827.68999999999</v>
      </c>
      <c r="P42" s="169">
        <f t="shared" si="9"/>
        <v>48454.700000000004</v>
      </c>
      <c r="Q42" s="169">
        <f t="shared" si="10"/>
        <v>48454.700000000004</v>
      </c>
      <c r="R42" s="169">
        <f t="shared" si="11"/>
        <v>48454.700000000004</v>
      </c>
      <c r="S42" s="169">
        <f t="shared" si="12"/>
        <v>145364.1</v>
      </c>
      <c r="T42" s="147">
        <f t="shared" si="6"/>
        <v>436092.29999999993</v>
      </c>
      <c r="V42" s="137">
        <v>484548</v>
      </c>
    </row>
    <row r="43" spans="1:30" ht="33" customHeight="1" x14ac:dyDescent="0.25">
      <c r="A43" s="54" t="s">
        <v>62</v>
      </c>
      <c r="B43" s="119" t="s">
        <v>63</v>
      </c>
      <c r="C43" s="212">
        <v>43478</v>
      </c>
      <c r="D43" s="212">
        <f t="shared" si="13"/>
        <v>2608.6799999999998</v>
      </c>
      <c r="E43" s="212">
        <f t="shared" si="14"/>
        <v>2608.6799999999998</v>
      </c>
      <c r="F43" s="212">
        <f t="shared" si="15"/>
        <v>2608.6799999999998</v>
      </c>
      <c r="G43" s="212">
        <f t="shared" si="16"/>
        <v>7826.0399999999991</v>
      </c>
      <c r="H43" s="212">
        <f t="shared" si="17"/>
        <v>3043.4600000000005</v>
      </c>
      <c r="I43" s="212">
        <f t="shared" si="18"/>
        <v>3913.02</v>
      </c>
      <c r="J43" s="212">
        <f t="shared" si="19"/>
        <v>3913.02</v>
      </c>
      <c r="K43" s="212">
        <f t="shared" si="7"/>
        <v>10869.5</v>
      </c>
      <c r="L43" s="212">
        <f t="shared" si="20"/>
        <v>3913.02</v>
      </c>
      <c r="M43" s="212">
        <f t="shared" si="21"/>
        <v>3913.02</v>
      </c>
      <c r="N43" s="212">
        <f t="shared" si="22"/>
        <v>3913.02</v>
      </c>
      <c r="O43" s="212">
        <f t="shared" si="8"/>
        <v>11739.06</v>
      </c>
      <c r="P43" s="212">
        <f t="shared" si="9"/>
        <v>4347.8</v>
      </c>
      <c r="Q43" s="212">
        <f t="shared" si="10"/>
        <v>4347.8</v>
      </c>
      <c r="R43" s="212">
        <f t="shared" si="11"/>
        <v>4347.8</v>
      </c>
      <c r="S43" s="212">
        <f t="shared" si="12"/>
        <v>13043.400000000001</v>
      </c>
      <c r="T43" s="147">
        <f t="shared" si="6"/>
        <v>39130.200000000004</v>
      </c>
      <c r="V43" s="137">
        <v>43478</v>
      </c>
    </row>
    <row r="44" spans="1:30" ht="33" customHeight="1" x14ac:dyDescent="0.25">
      <c r="A44" s="41">
        <v>45921</v>
      </c>
      <c r="B44" s="119" t="s">
        <v>64</v>
      </c>
      <c r="C44" s="212">
        <v>430433</v>
      </c>
      <c r="D44" s="212">
        <f t="shared" si="13"/>
        <v>25825.98</v>
      </c>
      <c r="E44" s="212">
        <f t="shared" si="14"/>
        <v>25825.98</v>
      </c>
      <c r="F44" s="212">
        <f t="shared" si="15"/>
        <v>25825.98</v>
      </c>
      <c r="G44" s="212">
        <f t="shared" si="16"/>
        <v>77477.94</v>
      </c>
      <c r="H44" s="212">
        <f t="shared" si="17"/>
        <v>30130.31</v>
      </c>
      <c r="I44" s="212">
        <f t="shared" si="18"/>
        <v>38738.97</v>
      </c>
      <c r="J44" s="212">
        <f t="shared" si="19"/>
        <v>38738.97</v>
      </c>
      <c r="K44" s="212">
        <f t="shared" si="7"/>
        <v>107608.25</v>
      </c>
      <c r="L44" s="212">
        <f t="shared" si="20"/>
        <v>38738.97</v>
      </c>
      <c r="M44" s="212">
        <f t="shared" si="21"/>
        <v>38738.97</v>
      </c>
      <c r="N44" s="212">
        <f t="shared" si="22"/>
        <v>38738.97</v>
      </c>
      <c r="O44" s="212">
        <f t="shared" si="8"/>
        <v>116216.91</v>
      </c>
      <c r="P44" s="212">
        <f t="shared" si="9"/>
        <v>43043.3</v>
      </c>
      <c r="Q44" s="212">
        <f t="shared" si="10"/>
        <v>43043.3</v>
      </c>
      <c r="R44" s="212">
        <f t="shared" si="11"/>
        <v>43043.3</v>
      </c>
      <c r="S44" s="212">
        <f t="shared" si="12"/>
        <v>129129.90000000001</v>
      </c>
      <c r="T44" s="147">
        <f t="shared" si="6"/>
        <v>387389.69999999995</v>
      </c>
      <c r="V44" s="137">
        <v>430433</v>
      </c>
    </row>
    <row r="45" spans="1:30" ht="33" customHeight="1" x14ac:dyDescent="0.25">
      <c r="A45" s="41">
        <v>45994</v>
      </c>
      <c r="B45" s="119" t="s">
        <v>65</v>
      </c>
      <c r="C45" s="212">
        <v>10636</v>
      </c>
      <c r="D45" s="212">
        <f t="shared" si="13"/>
        <v>638.16</v>
      </c>
      <c r="E45" s="212">
        <f t="shared" si="14"/>
        <v>638.16</v>
      </c>
      <c r="F45" s="212">
        <f t="shared" si="15"/>
        <v>638.16</v>
      </c>
      <c r="G45" s="212">
        <f t="shared" si="16"/>
        <v>1914.48</v>
      </c>
      <c r="H45" s="212">
        <f t="shared" si="17"/>
        <v>744.5200000000001</v>
      </c>
      <c r="I45" s="212">
        <f t="shared" si="18"/>
        <v>957.24</v>
      </c>
      <c r="J45" s="212">
        <f t="shared" si="19"/>
        <v>957.24</v>
      </c>
      <c r="K45" s="212">
        <f t="shared" si="7"/>
        <v>2659</v>
      </c>
      <c r="L45" s="212">
        <f t="shared" si="20"/>
        <v>957.24</v>
      </c>
      <c r="M45" s="212">
        <f t="shared" si="21"/>
        <v>957.24</v>
      </c>
      <c r="N45" s="212">
        <f t="shared" si="22"/>
        <v>957.24</v>
      </c>
      <c r="O45" s="212">
        <f t="shared" si="8"/>
        <v>2871.7200000000003</v>
      </c>
      <c r="P45" s="212">
        <f t="shared" si="9"/>
        <v>1063.6000000000001</v>
      </c>
      <c r="Q45" s="212">
        <f t="shared" si="10"/>
        <v>1063.6000000000001</v>
      </c>
      <c r="R45" s="212">
        <f t="shared" si="11"/>
        <v>1063.6000000000001</v>
      </c>
      <c r="S45" s="212">
        <f t="shared" si="12"/>
        <v>3190.8</v>
      </c>
      <c r="T45" s="147">
        <f t="shared" si="6"/>
        <v>9572.4</v>
      </c>
      <c r="V45" s="137">
        <v>10636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45584919</v>
      </c>
      <c r="D47" s="168">
        <f t="shared" si="13"/>
        <v>2735095.14</v>
      </c>
      <c r="E47" s="168">
        <f t="shared" si="14"/>
        <v>2735095.14</v>
      </c>
      <c r="F47" s="168">
        <f t="shared" si="15"/>
        <v>2735095.14</v>
      </c>
      <c r="G47" s="168">
        <f t="shared" si="16"/>
        <v>8205285.4199999999</v>
      </c>
      <c r="H47" s="168">
        <f t="shared" si="17"/>
        <v>3190944.33</v>
      </c>
      <c r="I47" s="168">
        <f t="shared" si="18"/>
        <v>4102642.71</v>
      </c>
      <c r="J47" s="168">
        <f t="shared" si="19"/>
        <v>4102642.71</v>
      </c>
      <c r="K47" s="168">
        <f t="shared" si="7"/>
        <v>11396229.75</v>
      </c>
      <c r="L47" s="168">
        <f t="shared" si="20"/>
        <v>4102642.71</v>
      </c>
      <c r="M47" s="168">
        <f t="shared" si="21"/>
        <v>4102642.71</v>
      </c>
      <c r="N47" s="168">
        <f t="shared" si="22"/>
        <v>4102642.71</v>
      </c>
      <c r="O47" s="168">
        <f t="shared" si="8"/>
        <v>12307928.129999999</v>
      </c>
      <c r="P47" s="168">
        <f t="shared" si="9"/>
        <v>4558491.9000000004</v>
      </c>
      <c r="Q47" s="168">
        <f t="shared" si="10"/>
        <v>4558491.9000000004</v>
      </c>
      <c r="R47" s="168">
        <f t="shared" si="11"/>
        <v>4558491.9000000004</v>
      </c>
      <c r="S47" s="168">
        <f t="shared" si="12"/>
        <v>13675475.700000001</v>
      </c>
      <c r="T47" s="147">
        <f t="shared" si="6"/>
        <v>41026427.100000001</v>
      </c>
      <c r="V47" s="137">
        <v>45584919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23935924</v>
      </c>
      <c r="D49" s="167">
        <f t="shared" si="13"/>
        <v>1436155.44</v>
      </c>
      <c r="E49" s="167">
        <f t="shared" si="14"/>
        <v>1436155.44</v>
      </c>
      <c r="F49" s="167">
        <f t="shared" si="15"/>
        <v>1436155.44</v>
      </c>
      <c r="G49" s="167">
        <f t="shared" si="16"/>
        <v>4308466.32</v>
      </c>
      <c r="H49" s="167">
        <f t="shared" si="17"/>
        <v>1675514.6800000002</v>
      </c>
      <c r="I49" s="167">
        <f t="shared" si="18"/>
        <v>2154233.16</v>
      </c>
      <c r="J49" s="167">
        <f t="shared" si="19"/>
        <v>2154233.16</v>
      </c>
      <c r="K49" s="167">
        <f t="shared" si="7"/>
        <v>5983981</v>
      </c>
      <c r="L49" s="167">
        <f t="shared" si="20"/>
        <v>2154233.16</v>
      </c>
      <c r="M49" s="167">
        <f t="shared" si="21"/>
        <v>2154233.16</v>
      </c>
      <c r="N49" s="167">
        <f t="shared" si="22"/>
        <v>2154233.16</v>
      </c>
      <c r="O49" s="167">
        <f t="shared" si="8"/>
        <v>6462699.4800000004</v>
      </c>
      <c r="P49" s="167">
        <f t="shared" si="9"/>
        <v>2393592.4</v>
      </c>
      <c r="Q49" s="167">
        <f t="shared" si="10"/>
        <v>2393592.4</v>
      </c>
      <c r="R49" s="167">
        <f t="shared" si="11"/>
        <v>2393592.4</v>
      </c>
      <c r="S49" s="167">
        <f t="shared" si="12"/>
        <v>7180777.1999999993</v>
      </c>
      <c r="T49" s="147">
        <f t="shared" si="6"/>
        <v>21542331.599999998</v>
      </c>
      <c r="V49" s="137">
        <v>23935924</v>
      </c>
    </row>
    <row r="50" spans="1:30" ht="33" customHeight="1" x14ac:dyDescent="0.25">
      <c r="A50" s="55" t="s">
        <v>130</v>
      </c>
      <c r="B50" s="120" t="s">
        <v>124</v>
      </c>
      <c r="C50" s="212">
        <v>11850207</v>
      </c>
      <c r="D50" s="212">
        <f t="shared" si="13"/>
        <v>711012.41999999993</v>
      </c>
      <c r="E50" s="212">
        <f t="shared" si="14"/>
        <v>711012.41999999993</v>
      </c>
      <c r="F50" s="212">
        <f t="shared" si="15"/>
        <v>711012.41999999993</v>
      </c>
      <c r="G50" s="212">
        <f t="shared" si="16"/>
        <v>2133037.2599999998</v>
      </c>
      <c r="H50" s="212">
        <f t="shared" si="17"/>
        <v>829514.49000000011</v>
      </c>
      <c r="I50" s="212">
        <f t="shared" si="18"/>
        <v>1066518.6299999999</v>
      </c>
      <c r="J50" s="212">
        <f t="shared" si="19"/>
        <v>1066518.6299999999</v>
      </c>
      <c r="K50" s="212">
        <f t="shared" si="7"/>
        <v>2962551.75</v>
      </c>
      <c r="L50" s="212">
        <f t="shared" si="20"/>
        <v>1066518.6299999999</v>
      </c>
      <c r="M50" s="212">
        <f t="shared" si="21"/>
        <v>1066518.6299999999</v>
      </c>
      <c r="N50" s="212">
        <f t="shared" si="22"/>
        <v>1066518.6299999999</v>
      </c>
      <c r="O50" s="212">
        <f t="shared" si="8"/>
        <v>3199555.8899999997</v>
      </c>
      <c r="P50" s="212">
        <f t="shared" si="9"/>
        <v>1185020.7</v>
      </c>
      <c r="Q50" s="212">
        <f t="shared" si="10"/>
        <v>1185020.7</v>
      </c>
      <c r="R50" s="212">
        <f t="shared" si="11"/>
        <v>1185020.7</v>
      </c>
      <c r="S50" s="212">
        <f t="shared" si="12"/>
        <v>3555062.0999999996</v>
      </c>
      <c r="T50" s="147">
        <f t="shared" si="6"/>
        <v>10665186.299999999</v>
      </c>
      <c r="V50" s="137">
        <v>11850207</v>
      </c>
    </row>
    <row r="51" spans="1:30" ht="47.25" x14ac:dyDescent="0.25">
      <c r="A51" s="41" t="s">
        <v>133</v>
      </c>
      <c r="B51" s="117" t="s">
        <v>125</v>
      </c>
      <c r="C51" s="212">
        <v>381589</v>
      </c>
      <c r="D51" s="212">
        <f t="shared" si="13"/>
        <v>22895.34</v>
      </c>
      <c r="E51" s="212">
        <f t="shared" si="14"/>
        <v>22895.34</v>
      </c>
      <c r="F51" s="212">
        <f t="shared" si="15"/>
        <v>22895.34</v>
      </c>
      <c r="G51" s="212">
        <f t="shared" si="16"/>
        <v>68686.02</v>
      </c>
      <c r="H51" s="212">
        <f t="shared" si="17"/>
        <v>26711.230000000003</v>
      </c>
      <c r="I51" s="212">
        <f t="shared" si="18"/>
        <v>34343.01</v>
      </c>
      <c r="J51" s="212">
        <f t="shared" si="19"/>
        <v>34343.01</v>
      </c>
      <c r="K51" s="212">
        <f t="shared" si="7"/>
        <v>95397.25</v>
      </c>
      <c r="L51" s="212">
        <f t="shared" si="20"/>
        <v>34343.01</v>
      </c>
      <c r="M51" s="212">
        <f t="shared" si="21"/>
        <v>34343.01</v>
      </c>
      <c r="N51" s="212">
        <f t="shared" si="22"/>
        <v>34343.01</v>
      </c>
      <c r="O51" s="212">
        <f t="shared" si="8"/>
        <v>103029.03</v>
      </c>
      <c r="P51" s="212">
        <f t="shared" si="9"/>
        <v>38158.9</v>
      </c>
      <c r="Q51" s="212">
        <f t="shared" si="10"/>
        <v>38158.9</v>
      </c>
      <c r="R51" s="212">
        <f t="shared" si="11"/>
        <v>38158.9</v>
      </c>
      <c r="S51" s="212">
        <f t="shared" si="12"/>
        <v>114476.70000000001</v>
      </c>
      <c r="T51" s="147">
        <f t="shared" si="6"/>
        <v>343430.10000000009</v>
      </c>
      <c r="V51" s="137">
        <v>381589</v>
      </c>
    </row>
    <row r="52" spans="1:30" ht="33" customHeight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10359478</v>
      </c>
      <c r="D53" s="212">
        <f t="shared" si="13"/>
        <v>621568.67999999993</v>
      </c>
      <c r="E53" s="212">
        <f t="shared" si="14"/>
        <v>621568.67999999993</v>
      </c>
      <c r="F53" s="212">
        <f t="shared" si="15"/>
        <v>621568.67999999993</v>
      </c>
      <c r="G53" s="212">
        <f t="shared" si="16"/>
        <v>1864706.0399999998</v>
      </c>
      <c r="H53" s="212">
        <f t="shared" si="17"/>
        <v>725163.46000000008</v>
      </c>
      <c r="I53" s="212">
        <f t="shared" si="18"/>
        <v>932353.02</v>
      </c>
      <c r="J53" s="212">
        <f t="shared" si="19"/>
        <v>932353.02</v>
      </c>
      <c r="K53" s="212">
        <f t="shared" si="7"/>
        <v>2589869.5</v>
      </c>
      <c r="L53" s="212">
        <f t="shared" si="20"/>
        <v>932353.02</v>
      </c>
      <c r="M53" s="212">
        <f t="shared" si="21"/>
        <v>932353.02</v>
      </c>
      <c r="N53" s="212">
        <f t="shared" si="22"/>
        <v>932353.02</v>
      </c>
      <c r="O53" s="212">
        <f t="shared" si="8"/>
        <v>2797059.06</v>
      </c>
      <c r="P53" s="212">
        <f t="shared" si="9"/>
        <v>1035947.8</v>
      </c>
      <c r="Q53" s="212">
        <f t="shared" si="10"/>
        <v>1035947.8</v>
      </c>
      <c r="R53" s="212">
        <f t="shared" si="11"/>
        <v>1035947.8</v>
      </c>
      <c r="S53" s="212">
        <f t="shared" si="12"/>
        <v>3107843.4000000004</v>
      </c>
      <c r="T53" s="147">
        <f t="shared" si="6"/>
        <v>9323530.1999999993</v>
      </c>
      <c r="V53" s="137">
        <v>10359478</v>
      </c>
    </row>
    <row r="54" spans="1:30" ht="33" customHeight="1" x14ac:dyDescent="0.25">
      <c r="A54" s="55" t="s">
        <v>17</v>
      </c>
      <c r="B54" s="120" t="s">
        <v>128</v>
      </c>
      <c r="C54" s="212">
        <v>1344650</v>
      </c>
      <c r="D54" s="212">
        <f t="shared" si="13"/>
        <v>80679</v>
      </c>
      <c r="E54" s="212">
        <f t="shared" si="14"/>
        <v>80679</v>
      </c>
      <c r="F54" s="212">
        <f t="shared" si="15"/>
        <v>80679</v>
      </c>
      <c r="G54" s="212">
        <f t="shared" si="16"/>
        <v>242037</v>
      </c>
      <c r="H54" s="212">
        <f t="shared" si="17"/>
        <v>94125.500000000015</v>
      </c>
      <c r="I54" s="212">
        <f t="shared" si="18"/>
        <v>121018.5</v>
      </c>
      <c r="J54" s="212">
        <f t="shared" si="19"/>
        <v>121018.5</v>
      </c>
      <c r="K54" s="212">
        <f t="shared" si="7"/>
        <v>336162.5</v>
      </c>
      <c r="L54" s="212">
        <f t="shared" si="20"/>
        <v>121018.5</v>
      </c>
      <c r="M54" s="212">
        <f t="shared" si="21"/>
        <v>121018.5</v>
      </c>
      <c r="N54" s="212">
        <f t="shared" si="22"/>
        <v>121018.5</v>
      </c>
      <c r="O54" s="212">
        <f t="shared" si="8"/>
        <v>363055.5</v>
      </c>
      <c r="P54" s="212">
        <f t="shared" si="9"/>
        <v>134465</v>
      </c>
      <c r="Q54" s="212">
        <f t="shared" si="10"/>
        <v>134465</v>
      </c>
      <c r="R54" s="212">
        <f t="shared" si="11"/>
        <v>134465</v>
      </c>
      <c r="S54" s="212">
        <f t="shared" si="12"/>
        <v>403395</v>
      </c>
      <c r="T54" s="147">
        <f t="shared" si="6"/>
        <v>1210185</v>
      </c>
      <c r="V54" s="137">
        <v>1344650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881290</v>
      </c>
      <c r="D56" s="167">
        <f t="shared" si="13"/>
        <v>52877.4</v>
      </c>
      <c r="E56" s="167">
        <f t="shared" si="14"/>
        <v>52877.4</v>
      </c>
      <c r="F56" s="167">
        <f t="shared" si="15"/>
        <v>52877.4</v>
      </c>
      <c r="G56" s="167">
        <f t="shared" si="16"/>
        <v>158632.20000000001</v>
      </c>
      <c r="H56" s="167">
        <f t="shared" si="17"/>
        <v>61690.3</v>
      </c>
      <c r="I56" s="167">
        <f t="shared" si="18"/>
        <v>79316.099999999991</v>
      </c>
      <c r="J56" s="167">
        <f t="shared" si="19"/>
        <v>79316.099999999991</v>
      </c>
      <c r="K56" s="167">
        <f t="shared" si="7"/>
        <v>220322.5</v>
      </c>
      <c r="L56" s="167">
        <f t="shared" si="20"/>
        <v>79316.099999999991</v>
      </c>
      <c r="M56" s="167">
        <f t="shared" si="21"/>
        <v>79316.099999999991</v>
      </c>
      <c r="N56" s="167">
        <f t="shared" si="22"/>
        <v>79316.099999999991</v>
      </c>
      <c r="O56" s="167">
        <f t="shared" si="8"/>
        <v>237948.3</v>
      </c>
      <c r="P56" s="167">
        <f t="shared" si="9"/>
        <v>88129</v>
      </c>
      <c r="Q56" s="167">
        <f t="shared" si="10"/>
        <v>88129</v>
      </c>
      <c r="R56" s="167">
        <f t="shared" si="11"/>
        <v>88129</v>
      </c>
      <c r="S56" s="167">
        <f t="shared" si="12"/>
        <v>264387</v>
      </c>
      <c r="T56" s="147">
        <f t="shared" si="6"/>
        <v>793160.99999999988</v>
      </c>
      <c r="V56" s="137">
        <v>881290</v>
      </c>
    </row>
    <row r="57" spans="1:30" s="140" customFormat="1" ht="33" customHeight="1" x14ac:dyDescent="0.25">
      <c r="A57" s="41" t="s">
        <v>102</v>
      </c>
      <c r="B57" s="255" t="s">
        <v>101</v>
      </c>
      <c r="C57" s="212">
        <v>170009</v>
      </c>
      <c r="D57" s="212">
        <f t="shared" si="13"/>
        <v>10200.539999999999</v>
      </c>
      <c r="E57" s="212">
        <f t="shared" si="14"/>
        <v>10200.539999999999</v>
      </c>
      <c r="F57" s="212">
        <f t="shared" si="15"/>
        <v>10200.539999999999</v>
      </c>
      <c r="G57" s="212">
        <f t="shared" si="16"/>
        <v>30601.619999999995</v>
      </c>
      <c r="H57" s="212">
        <f t="shared" si="17"/>
        <v>11900.630000000001</v>
      </c>
      <c r="I57" s="212">
        <f t="shared" si="18"/>
        <v>15300.81</v>
      </c>
      <c r="J57" s="212">
        <f t="shared" si="19"/>
        <v>15300.81</v>
      </c>
      <c r="K57" s="212">
        <f t="shared" si="7"/>
        <v>42502.25</v>
      </c>
      <c r="L57" s="212">
        <f t="shared" si="20"/>
        <v>15300.81</v>
      </c>
      <c r="M57" s="212">
        <f t="shared" si="21"/>
        <v>15300.81</v>
      </c>
      <c r="N57" s="212">
        <f t="shared" si="22"/>
        <v>15300.81</v>
      </c>
      <c r="O57" s="212">
        <f t="shared" si="8"/>
        <v>45902.43</v>
      </c>
      <c r="P57" s="212">
        <f t="shared" si="9"/>
        <v>17000.900000000001</v>
      </c>
      <c r="Q57" s="212">
        <f t="shared" si="10"/>
        <v>17000.900000000001</v>
      </c>
      <c r="R57" s="212">
        <f t="shared" si="11"/>
        <v>17000.900000000001</v>
      </c>
      <c r="S57" s="212">
        <f t="shared" si="12"/>
        <v>51002.700000000004</v>
      </c>
      <c r="T57" s="147">
        <f t="shared" si="6"/>
        <v>153008.09999999998</v>
      </c>
      <c r="U57" s="139"/>
      <c r="V57" s="137">
        <v>170009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x14ac:dyDescent="0.25">
      <c r="A58" s="41">
        <v>55195</v>
      </c>
      <c r="B58" s="255" t="s">
        <v>70</v>
      </c>
      <c r="C58" s="212">
        <v>683180</v>
      </c>
      <c r="D58" s="212">
        <f t="shared" si="13"/>
        <v>40990.799999999996</v>
      </c>
      <c r="E58" s="212">
        <f t="shared" si="14"/>
        <v>40990.799999999996</v>
      </c>
      <c r="F58" s="212">
        <f t="shared" si="15"/>
        <v>40990.799999999996</v>
      </c>
      <c r="G58" s="212">
        <f t="shared" si="16"/>
        <v>122972.4</v>
      </c>
      <c r="H58" s="212">
        <f t="shared" si="17"/>
        <v>47822.600000000006</v>
      </c>
      <c r="I58" s="212">
        <f t="shared" si="18"/>
        <v>61486.2</v>
      </c>
      <c r="J58" s="212">
        <f t="shared" si="19"/>
        <v>61486.2</v>
      </c>
      <c r="K58" s="212">
        <f t="shared" si="7"/>
        <v>170795</v>
      </c>
      <c r="L58" s="212">
        <f t="shared" si="20"/>
        <v>61486.2</v>
      </c>
      <c r="M58" s="212">
        <f t="shared" si="21"/>
        <v>61486.2</v>
      </c>
      <c r="N58" s="212">
        <f t="shared" si="22"/>
        <v>61486.2</v>
      </c>
      <c r="O58" s="212">
        <f t="shared" si="8"/>
        <v>184458.59999999998</v>
      </c>
      <c r="P58" s="212">
        <f t="shared" si="9"/>
        <v>68318</v>
      </c>
      <c r="Q58" s="212">
        <f t="shared" si="10"/>
        <v>68318</v>
      </c>
      <c r="R58" s="212">
        <f t="shared" si="11"/>
        <v>68318</v>
      </c>
      <c r="S58" s="212">
        <f t="shared" si="12"/>
        <v>204954</v>
      </c>
      <c r="T58" s="147">
        <f t="shared" si="6"/>
        <v>614862</v>
      </c>
      <c r="U58" s="139"/>
      <c r="V58" s="137">
        <v>683180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x14ac:dyDescent="0.25">
      <c r="A59" s="257">
        <v>55300</v>
      </c>
      <c r="B59" s="258" t="s">
        <v>71</v>
      </c>
      <c r="C59" s="212">
        <v>26901</v>
      </c>
      <c r="D59" s="212">
        <f t="shared" si="13"/>
        <v>1614.06</v>
      </c>
      <c r="E59" s="212">
        <f t="shared" si="14"/>
        <v>1614.06</v>
      </c>
      <c r="F59" s="212">
        <f t="shared" si="15"/>
        <v>1614.06</v>
      </c>
      <c r="G59" s="212">
        <f t="shared" si="16"/>
        <v>4842.18</v>
      </c>
      <c r="H59" s="212">
        <f t="shared" si="17"/>
        <v>1883.0700000000002</v>
      </c>
      <c r="I59" s="212">
        <f t="shared" si="18"/>
        <v>2421.0899999999997</v>
      </c>
      <c r="J59" s="212">
        <f t="shared" si="19"/>
        <v>2421.0899999999997</v>
      </c>
      <c r="K59" s="212">
        <f t="shared" si="7"/>
        <v>6725.25</v>
      </c>
      <c r="L59" s="212">
        <f t="shared" si="20"/>
        <v>2421.0899999999997</v>
      </c>
      <c r="M59" s="212">
        <f t="shared" si="21"/>
        <v>2421.0899999999997</v>
      </c>
      <c r="N59" s="212">
        <f t="shared" si="22"/>
        <v>2421.0899999999997</v>
      </c>
      <c r="O59" s="212">
        <f t="shared" si="8"/>
        <v>7263.2699999999986</v>
      </c>
      <c r="P59" s="212">
        <f t="shared" si="9"/>
        <v>2690.1000000000004</v>
      </c>
      <c r="Q59" s="212">
        <f t="shared" si="10"/>
        <v>2690.1000000000004</v>
      </c>
      <c r="R59" s="212">
        <f t="shared" si="11"/>
        <v>2690.1000000000004</v>
      </c>
      <c r="S59" s="212">
        <f t="shared" si="12"/>
        <v>8070.3000000000011</v>
      </c>
      <c r="T59" s="147">
        <f t="shared" si="6"/>
        <v>24210.9</v>
      </c>
      <c r="V59" s="137">
        <v>26901</v>
      </c>
    </row>
    <row r="60" spans="1:30" s="140" customFormat="1" ht="33" customHeight="1" x14ac:dyDescent="0.25">
      <c r="A60" s="257" t="s">
        <v>8</v>
      </c>
      <c r="B60" s="258" t="s">
        <v>72</v>
      </c>
      <c r="C60" s="212">
        <v>1200</v>
      </c>
      <c r="D60" s="212">
        <f t="shared" si="13"/>
        <v>72</v>
      </c>
      <c r="E60" s="212">
        <f t="shared" si="14"/>
        <v>72</v>
      </c>
      <c r="F60" s="212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8264034</v>
      </c>
      <c r="D61" s="167">
        <f t="shared" si="13"/>
        <v>495842.04</v>
      </c>
      <c r="E61" s="167">
        <f t="shared" si="14"/>
        <v>495842.04</v>
      </c>
      <c r="F61" s="167">
        <f t="shared" si="15"/>
        <v>495842.04</v>
      </c>
      <c r="G61" s="167">
        <f t="shared" si="16"/>
        <v>1487526.1199999999</v>
      </c>
      <c r="H61" s="167">
        <f t="shared" si="17"/>
        <v>578482.38</v>
      </c>
      <c r="I61" s="167">
        <f t="shared" si="18"/>
        <v>743763.05999999994</v>
      </c>
      <c r="J61" s="167">
        <f t="shared" si="19"/>
        <v>743763.05999999994</v>
      </c>
      <c r="K61" s="167">
        <f t="shared" si="7"/>
        <v>2066008.5</v>
      </c>
      <c r="L61" s="167">
        <f t="shared" si="20"/>
        <v>743763.05999999994</v>
      </c>
      <c r="M61" s="167">
        <f t="shared" si="21"/>
        <v>743763.05999999994</v>
      </c>
      <c r="N61" s="167">
        <f t="shared" si="22"/>
        <v>743763.05999999994</v>
      </c>
      <c r="O61" s="167">
        <f t="shared" si="8"/>
        <v>2231289.1799999997</v>
      </c>
      <c r="P61" s="167">
        <f t="shared" si="9"/>
        <v>826403.4</v>
      </c>
      <c r="Q61" s="167">
        <f t="shared" si="10"/>
        <v>826403.4</v>
      </c>
      <c r="R61" s="167">
        <f t="shared" si="11"/>
        <v>826403.4</v>
      </c>
      <c r="S61" s="167">
        <f t="shared" si="12"/>
        <v>2479210.2000000002</v>
      </c>
      <c r="T61" s="147">
        <f t="shared" si="6"/>
        <v>7437630.5999999996</v>
      </c>
      <c r="V61" s="137">
        <v>8139033</v>
      </c>
    </row>
    <row r="62" spans="1:30" ht="33" customHeight="1" x14ac:dyDescent="0.25">
      <c r="A62" s="41">
        <v>56102</v>
      </c>
      <c r="B62" s="117" t="s">
        <v>110</v>
      </c>
      <c r="C62" s="212">
        <f>5074310+55000</f>
        <v>5129310</v>
      </c>
      <c r="D62" s="212">
        <f t="shared" si="13"/>
        <v>307758.59999999998</v>
      </c>
      <c r="E62" s="212">
        <f t="shared" si="14"/>
        <v>307758.59999999998</v>
      </c>
      <c r="F62" s="212">
        <f t="shared" si="15"/>
        <v>307758.59999999998</v>
      </c>
      <c r="G62" s="212">
        <f t="shared" si="16"/>
        <v>923275.79999999993</v>
      </c>
      <c r="H62" s="212">
        <f t="shared" si="17"/>
        <v>359051.7</v>
      </c>
      <c r="I62" s="212">
        <f t="shared" si="18"/>
        <v>461637.89999999997</v>
      </c>
      <c r="J62" s="212">
        <f t="shared" si="19"/>
        <v>461637.89999999997</v>
      </c>
      <c r="K62" s="212">
        <f t="shared" si="7"/>
        <v>1282327.5</v>
      </c>
      <c r="L62" s="212">
        <f t="shared" si="20"/>
        <v>461637.89999999997</v>
      </c>
      <c r="M62" s="212">
        <f t="shared" si="21"/>
        <v>461637.89999999997</v>
      </c>
      <c r="N62" s="212">
        <f t="shared" si="22"/>
        <v>461637.89999999997</v>
      </c>
      <c r="O62" s="212">
        <f t="shared" si="8"/>
        <v>1384913.7</v>
      </c>
      <c r="P62" s="212">
        <f t="shared" si="9"/>
        <v>512931</v>
      </c>
      <c r="Q62" s="212">
        <f t="shared" si="10"/>
        <v>512931</v>
      </c>
      <c r="R62" s="212">
        <f t="shared" si="11"/>
        <v>512931</v>
      </c>
      <c r="S62" s="212">
        <f t="shared" si="12"/>
        <v>1538793</v>
      </c>
      <c r="T62" s="147">
        <f t="shared" si="6"/>
        <v>4616379</v>
      </c>
      <c r="V62" s="137">
        <v>5074310</v>
      </c>
    </row>
    <row r="63" spans="1:30" ht="33" customHeight="1" x14ac:dyDescent="0.25">
      <c r="A63" s="41" t="s">
        <v>20</v>
      </c>
      <c r="B63" s="117" t="s">
        <v>109</v>
      </c>
      <c r="C63" s="212">
        <f>1158072+50000</f>
        <v>1208072</v>
      </c>
      <c r="D63" s="212">
        <f t="shared" si="13"/>
        <v>72484.319999999992</v>
      </c>
      <c r="E63" s="212">
        <f t="shared" si="14"/>
        <v>72484.319999999992</v>
      </c>
      <c r="F63" s="212">
        <f t="shared" si="15"/>
        <v>72484.319999999992</v>
      </c>
      <c r="G63" s="212">
        <f t="shared" si="16"/>
        <v>217452.95999999996</v>
      </c>
      <c r="H63" s="212">
        <f t="shared" si="17"/>
        <v>84565.040000000008</v>
      </c>
      <c r="I63" s="212">
        <f t="shared" si="18"/>
        <v>108726.48</v>
      </c>
      <c r="J63" s="212">
        <f t="shared" si="19"/>
        <v>108726.48</v>
      </c>
      <c r="K63" s="212">
        <f t="shared" si="7"/>
        <v>302018</v>
      </c>
      <c r="L63" s="212">
        <f t="shared" si="20"/>
        <v>108726.48</v>
      </c>
      <c r="M63" s="212">
        <f t="shared" si="21"/>
        <v>108726.48</v>
      </c>
      <c r="N63" s="212">
        <f t="shared" si="22"/>
        <v>108726.48</v>
      </c>
      <c r="O63" s="212">
        <f t="shared" si="8"/>
        <v>326179.44</v>
      </c>
      <c r="P63" s="212">
        <f t="shared" si="9"/>
        <v>120807.20000000001</v>
      </c>
      <c r="Q63" s="212">
        <f t="shared" si="10"/>
        <v>120807.20000000001</v>
      </c>
      <c r="R63" s="212">
        <f t="shared" si="11"/>
        <v>120807.20000000001</v>
      </c>
      <c r="S63" s="212">
        <f t="shared" si="12"/>
        <v>362421.60000000003</v>
      </c>
      <c r="T63" s="147">
        <f t="shared" si="6"/>
        <v>1087264.7999999998</v>
      </c>
      <c r="V63" s="137">
        <v>1158072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x14ac:dyDescent="0.25">
      <c r="A65" s="41" t="s">
        <v>10</v>
      </c>
      <c r="B65" s="117" t="s">
        <v>74</v>
      </c>
      <c r="C65" s="212">
        <v>0</v>
      </c>
      <c r="D65" s="212">
        <f t="shared" si="13"/>
        <v>0</v>
      </c>
      <c r="E65" s="212">
        <f t="shared" si="14"/>
        <v>0</v>
      </c>
      <c r="F65" s="212">
        <f t="shared" si="15"/>
        <v>0</v>
      </c>
      <c r="G65" s="212">
        <f t="shared" si="16"/>
        <v>0</v>
      </c>
      <c r="H65" s="212">
        <f t="shared" si="17"/>
        <v>0</v>
      </c>
      <c r="I65" s="212">
        <f t="shared" si="18"/>
        <v>0</v>
      </c>
      <c r="J65" s="212">
        <f t="shared" si="19"/>
        <v>0</v>
      </c>
      <c r="K65" s="212">
        <f t="shared" si="7"/>
        <v>0</v>
      </c>
      <c r="L65" s="212">
        <f t="shared" si="20"/>
        <v>0</v>
      </c>
      <c r="M65" s="212">
        <f t="shared" si="21"/>
        <v>0</v>
      </c>
      <c r="N65" s="212">
        <f t="shared" si="22"/>
        <v>0</v>
      </c>
      <c r="O65" s="212">
        <f t="shared" si="8"/>
        <v>0</v>
      </c>
      <c r="P65" s="212">
        <f t="shared" si="9"/>
        <v>0</v>
      </c>
      <c r="Q65" s="212">
        <f t="shared" si="10"/>
        <v>0</v>
      </c>
      <c r="R65" s="212">
        <f t="shared" si="11"/>
        <v>0</v>
      </c>
      <c r="S65" s="212">
        <f t="shared" si="12"/>
        <v>0</v>
      </c>
      <c r="T65" s="147">
        <f t="shared" si="6"/>
        <v>0</v>
      </c>
      <c r="V65" s="137">
        <v>0</v>
      </c>
    </row>
    <row r="66" spans="1:30" ht="33" customHeight="1" x14ac:dyDescent="0.25">
      <c r="A66" s="41">
        <v>56118</v>
      </c>
      <c r="B66" s="117" t="s">
        <v>75</v>
      </c>
      <c r="C66" s="212">
        <f>766060+20000</f>
        <v>786060</v>
      </c>
      <c r="D66" s="212">
        <f t="shared" si="13"/>
        <v>47163.6</v>
      </c>
      <c r="E66" s="212">
        <f t="shared" si="14"/>
        <v>47163.6</v>
      </c>
      <c r="F66" s="212">
        <f t="shared" si="15"/>
        <v>47163.6</v>
      </c>
      <c r="G66" s="212">
        <f t="shared" si="16"/>
        <v>141490.79999999999</v>
      </c>
      <c r="H66" s="212">
        <f t="shared" si="17"/>
        <v>55024.200000000004</v>
      </c>
      <c r="I66" s="212">
        <f t="shared" si="18"/>
        <v>70745.399999999994</v>
      </c>
      <c r="J66" s="212">
        <f t="shared" si="19"/>
        <v>70745.399999999994</v>
      </c>
      <c r="K66" s="212">
        <f t="shared" si="7"/>
        <v>196515</v>
      </c>
      <c r="L66" s="212">
        <f t="shared" si="20"/>
        <v>70745.399999999994</v>
      </c>
      <c r="M66" s="212">
        <f t="shared" si="21"/>
        <v>70745.399999999994</v>
      </c>
      <c r="N66" s="212">
        <f t="shared" si="22"/>
        <v>70745.399999999994</v>
      </c>
      <c r="O66" s="212">
        <f t="shared" si="8"/>
        <v>212236.19999999998</v>
      </c>
      <c r="P66" s="212">
        <f t="shared" si="9"/>
        <v>78606</v>
      </c>
      <c r="Q66" s="212">
        <f t="shared" si="10"/>
        <v>78606</v>
      </c>
      <c r="R66" s="212">
        <f t="shared" si="11"/>
        <v>78606</v>
      </c>
      <c r="S66" s="212">
        <f t="shared" si="12"/>
        <v>235818</v>
      </c>
      <c r="T66" s="147">
        <f t="shared" si="6"/>
        <v>707454.00000000012</v>
      </c>
      <c r="V66" s="137">
        <v>766060</v>
      </c>
    </row>
    <row r="67" spans="1:30" ht="33" customHeight="1" x14ac:dyDescent="0.25">
      <c r="A67" s="41" t="s">
        <v>21</v>
      </c>
      <c r="B67" s="117" t="s">
        <v>76</v>
      </c>
      <c r="C67" s="212">
        <v>281213</v>
      </c>
      <c r="D67" s="212">
        <f t="shared" si="13"/>
        <v>16872.78</v>
      </c>
      <c r="E67" s="212">
        <f t="shared" si="14"/>
        <v>16872.78</v>
      </c>
      <c r="F67" s="212">
        <f t="shared" si="15"/>
        <v>16872.78</v>
      </c>
      <c r="G67" s="212">
        <f t="shared" si="16"/>
        <v>50618.34</v>
      </c>
      <c r="H67" s="212">
        <f t="shared" si="17"/>
        <v>19684.910000000003</v>
      </c>
      <c r="I67" s="212">
        <f t="shared" si="18"/>
        <v>25309.17</v>
      </c>
      <c r="J67" s="212">
        <f t="shared" si="19"/>
        <v>25309.17</v>
      </c>
      <c r="K67" s="212">
        <f t="shared" si="7"/>
        <v>70303.25</v>
      </c>
      <c r="L67" s="212">
        <f t="shared" si="20"/>
        <v>25309.17</v>
      </c>
      <c r="M67" s="212">
        <f t="shared" si="21"/>
        <v>25309.17</v>
      </c>
      <c r="N67" s="212">
        <f t="shared" si="22"/>
        <v>25309.17</v>
      </c>
      <c r="O67" s="212">
        <f t="shared" si="8"/>
        <v>75927.509999999995</v>
      </c>
      <c r="P67" s="212">
        <f t="shared" si="9"/>
        <v>28121.300000000003</v>
      </c>
      <c r="Q67" s="212">
        <f t="shared" si="10"/>
        <v>28121.300000000003</v>
      </c>
      <c r="R67" s="212">
        <f t="shared" si="11"/>
        <v>28121.300000000003</v>
      </c>
      <c r="S67" s="212">
        <f t="shared" si="12"/>
        <v>84363.900000000009</v>
      </c>
      <c r="T67" s="147">
        <f t="shared" si="6"/>
        <v>253091.69999999995</v>
      </c>
      <c r="V67" s="137">
        <v>281213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859379</v>
      </c>
      <c r="D68" s="212">
        <f t="shared" si="13"/>
        <v>51562.74</v>
      </c>
      <c r="E68" s="212">
        <f t="shared" si="14"/>
        <v>51562.74</v>
      </c>
      <c r="F68" s="212">
        <f t="shared" si="15"/>
        <v>51562.74</v>
      </c>
      <c r="G68" s="212">
        <f t="shared" si="16"/>
        <v>154688.22</v>
      </c>
      <c r="H68" s="212">
        <f t="shared" si="17"/>
        <v>60156.530000000006</v>
      </c>
      <c r="I68" s="212">
        <f t="shared" si="18"/>
        <v>77344.11</v>
      </c>
      <c r="J68" s="212">
        <f t="shared" si="19"/>
        <v>77344.11</v>
      </c>
      <c r="K68" s="212">
        <f t="shared" si="7"/>
        <v>214844.75</v>
      </c>
      <c r="L68" s="212">
        <f t="shared" si="20"/>
        <v>77344.11</v>
      </c>
      <c r="M68" s="212">
        <f t="shared" si="21"/>
        <v>77344.11</v>
      </c>
      <c r="N68" s="212">
        <f t="shared" si="22"/>
        <v>77344.11</v>
      </c>
      <c r="O68" s="212">
        <f t="shared" si="8"/>
        <v>232032.33000000002</v>
      </c>
      <c r="P68" s="212">
        <f t="shared" si="9"/>
        <v>85937.900000000009</v>
      </c>
      <c r="Q68" s="212">
        <f t="shared" si="10"/>
        <v>85937.900000000009</v>
      </c>
      <c r="R68" s="212">
        <f t="shared" si="11"/>
        <v>85937.900000000009</v>
      </c>
      <c r="S68" s="212">
        <f t="shared" si="12"/>
        <v>257813.7</v>
      </c>
      <c r="T68" s="147">
        <f t="shared" si="6"/>
        <v>773441.1</v>
      </c>
      <c r="U68" s="139"/>
      <c r="V68" s="137">
        <v>859379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2753000</v>
      </c>
      <c r="D69" s="167">
        <f t="shared" si="13"/>
        <v>165180</v>
      </c>
      <c r="E69" s="167">
        <f t="shared" si="14"/>
        <v>165180</v>
      </c>
      <c r="F69" s="167">
        <f t="shared" si="15"/>
        <v>165180</v>
      </c>
      <c r="G69" s="167">
        <f t="shared" si="16"/>
        <v>495540</v>
      </c>
      <c r="H69" s="167">
        <f t="shared" si="17"/>
        <v>192710.00000000003</v>
      </c>
      <c r="I69" s="167">
        <f t="shared" si="18"/>
        <v>247770</v>
      </c>
      <c r="J69" s="167">
        <f t="shared" si="19"/>
        <v>247770</v>
      </c>
      <c r="K69" s="167">
        <f t="shared" si="7"/>
        <v>688250</v>
      </c>
      <c r="L69" s="167">
        <f t="shared" si="20"/>
        <v>247770</v>
      </c>
      <c r="M69" s="167">
        <f t="shared" si="21"/>
        <v>247770</v>
      </c>
      <c r="N69" s="167">
        <f t="shared" si="22"/>
        <v>247770</v>
      </c>
      <c r="O69" s="167">
        <f t="shared" si="8"/>
        <v>743310</v>
      </c>
      <c r="P69" s="167">
        <f t="shared" si="9"/>
        <v>275300</v>
      </c>
      <c r="Q69" s="167">
        <f t="shared" si="10"/>
        <v>275300</v>
      </c>
      <c r="R69" s="167">
        <f t="shared" si="11"/>
        <v>275300</v>
      </c>
      <c r="S69" s="167">
        <f t="shared" si="12"/>
        <v>825900</v>
      </c>
      <c r="T69" s="147">
        <f t="shared" si="6"/>
        <v>2477700</v>
      </c>
      <c r="V69" s="137">
        <v>2673000</v>
      </c>
    </row>
    <row r="70" spans="1:30" ht="33" customHeight="1" x14ac:dyDescent="0.25">
      <c r="A70" s="55">
        <v>56202</v>
      </c>
      <c r="B70" s="255" t="s">
        <v>79</v>
      </c>
      <c r="C70" s="212">
        <v>296000</v>
      </c>
      <c r="D70" s="212">
        <f t="shared" si="13"/>
        <v>17760</v>
      </c>
      <c r="E70" s="212">
        <f t="shared" si="14"/>
        <v>17760</v>
      </c>
      <c r="F70" s="212">
        <f t="shared" si="15"/>
        <v>17760</v>
      </c>
      <c r="G70" s="212">
        <f t="shared" si="16"/>
        <v>53280</v>
      </c>
      <c r="H70" s="212">
        <f t="shared" si="17"/>
        <v>20720.000000000004</v>
      </c>
      <c r="I70" s="212">
        <f t="shared" si="18"/>
        <v>26640</v>
      </c>
      <c r="J70" s="212">
        <f t="shared" si="19"/>
        <v>26640</v>
      </c>
      <c r="K70" s="212">
        <f t="shared" si="7"/>
        <v>74000</v>
      </c>
      <c r="L70" s="212">
        <f t="shared" si="20"/>
        <v>26640</v>
      </c>
      <c r="M70" s="212">
        <f t="shared" si="21"/>
        <v>26640</v>
      </c>
      <c r="N70" s="212">
        <f t="shared" si="22"/>
        <v>26640</v>
      </c>
      <c r="O70" s="212">
        <f t="shared" si="8"/>
        <v>79920</v>
      </c>
      <c r="P70" s="212">
        <f t="shared" si="9"/>
        <v>29600</v>
      </c>
      <c r="Q70" s="212">
        <f t="shared" si="10"/>
        <v>29600</v>
      </c>
      <c r="R70" s="212">
        <f t="shared" si="11"/>
        <v>29600</v>
      </c>
      <c r="S70" s="212">
        <f t="shared" si="12"/>
        <v>88800</v>
      </c>
      <c r="T70" s="147">
        <f t="shared" si="6"/>
        <v>266400</v>
      </c>
      <c r="V70" s="137">
        <v>296000</v>
      </c>
    </row>
    <row r="71" spans="1:30" s="140" customFormat="1" ht="33" customHeight="1" x14ac:dyDescent="0.25">
      <c r="A71" s="55">
        <v>56206</v>
      </c>
      <c r="B71" s="120" t="s">
        <v>80</v>
      </c>
      <c r="C71" s="212">
        <v>4000</v>
      </c>
      <c r="D71" s="212">
        <f t="shared" si="13"/>
        <v>240</v>
      </c>
      <c r="E71" s="212">
        <f t="shared" si="14"/>
        <v>240</v>
      </c>
      <c r="F71" s="212">
        <f t="shared" si="15"/>
        <v>240</v>
      </c>
      <c r="G71" s="212">
        <f t="shared" si="16"/>
        <v>720</v>
      </c>
      <c r="H71" s="212">
        <f t="shared" si="17"/>
        <v>280</v>
      </c>
      <c r="I71" s="212">
        <f t="shared" si="18"/>
        <v>360</v>
      </c>
      <c r="J71" s="212">
        <f t="shared" si="19"/>
        <v>360</v>
      </c>
      <c r="K71" s="212">
        <f t="shared" si="7"/>
        <v>1000</v>
      </c>
      <c r="L71" s="212">
        <f t="shared" si="20"/>
        <v>360</v>
      </c>
      <c r="M71" s="212">
        <f t="shared" si="21"/>
        <v>360</v>
      </c>
      <c r="N71" s="212">
        <f t="shared" si="22"/>
        <v>360</v>
      </c>
      <c r="O71" s="212">
        <f t="shared" si="8"/>
        <v>1080</v>
      </c>
      <c r="P71" s="212">
        <f t="shared" si="9"/>
        <v>400</v>
      </c>
      <c r="Q71" s="212">
        <f t="shared" si="10"/>
        <v>400</v>
      </c>
      <c r="R71" s="212">
        <f t="shared" si="11"/>
        <v>400</v>
      </c>
      <c r="S71" s="212">
        <f t="shared" si="12"/>
        <v>1200</v>
      </c>
      <c r="T71" s="147">
        <f t="shared" si="6"/>
        <v>3600</v>
      </c>
      <c r="U71" s="139"/>
      <c r="V71" s="137">
        <v>4000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60000</v>
      </c>
      <c r="D72" s="212">
        <f t="shared" si="13"/>
        <v>3600</v>
      </c>
      <c r="E72" s="212">
        <f t="shared" si="14"/>
        <v>3600</v>
      </c>
      <c r="F72" s="212">
        <f t="shared" si="15"/>
        <v>3600</v>
      </c>
      <c r="G72" s="212">
        <f t="shared" si="16"/>
        <v>10800</v>
      </c>
      <c r="H72" s="212">
        <f t="shared" si="17"/>
        <v>4200</v>
      </c>
      <c r="I72" s="212">
        <f t="shared" si="18"/>
        <v>5400</v>
      </c>
      <c r="J72" s="212">
        <f t="shared" si="19"/>
        <v>5400</v>
      </c>
      <c r="K72" s="212">
        <f t="shared" si="7"/>
        <v>15000</v>
      </c>
      <c r="L72" s="212">
        <f t="shared" si="20"/>
        <v>5400</v>
      </c>
      <c r="M72" s="212">
        <f t="shared" si="21"/>
        <v>5400</v>
      </c>
      <c r="N72" s="212">
        <f t="shared" si="22"/>
        <v>5400</v>
      </c>
      <c r="O72" s="212">
        <f t="shared" si="8"/>
        <v>16200</v>
      </c>
      <c r="P72" s="212">
        <f t="shared" si="9"/>
        <v>6000</v>
      </c>
      <c r="Q72" s="212">
        <f t="shared" si="10"/>
        <v>6000</v>
      </c>
      <c r="R72" s="212">
        <f t="shared" si="11"/>
        <v>6000</v>
      </c>
      <c r="S72" s="212">
        <f t="shared" si="12"/>
        <v>18000</v>
      </c>
      <c r="T72" s="147">
        <f t="shared" si="6"/>
        <v>54000</v>
      </c>
      <c r="U72" s="153"/>
      <c r="V72" s="137">
        <v>60000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282000</v>
      </c>
      <c r="D73" s="212">
        <f t="shared" si="13"/>
        <v>16920</v>
      </c>
      <c r="E73" s="212">
        <f t="shared" si="14"/>
        <v>16920</v>
      </c>
      <c r="F73" s="212">
        <f t="shared" si="15"/>
        <v>16920</v>
      </c>
      <c r="G73" s="212">
        <f t="shared" si="16"/>
        <v>50760</v>
      </c>
      <c r="H73" s="212">
        <f t="shared" si="17"/>
        <v>19740.000000000004</v>
      </c>
      <c r="I73" s="212">
        <f t="shared" si="18"/>
        <v>25380</v>
      </c>
      <c r="J73" s="212">
        <f t="shared" si="19"/>
        <v>25380</v>
      </c>
      <c r="K73" s="212">
        <f t="shared" si="7"/>
        <v>70500</v>
      </c>
      <c r="L73" s="212">
        <f t="shared" si="20"/>
        <v>25380</v>
      </c>
      <c r="M73" s="212">
        <f t="shared" si="21"/>
        <v>25380</v>
      </c>
      <c r="N73" s="212">
        <f t="shared" si="22"/>
        <v>25380</v>
      </c>
      <c r="O73" s="212">
        <f t="shared" si="8"/>
        <v>76140</v>
      </c>
      <c r="P73" s="212">
        <f t="shared" si="9"/>
        <v>28200</v>
      </c>
      <c r="Q73" s="212">
        <f t="shared" si="10"/>
        <v>28200</v>
      </c>
      <c r="R73" s="212">
        <f t="shared" si="11"/>
        <v>28200</v>
      </c>
      <c r="S73" s="212">
        <f t="shared" si="12"/>
        <v>84600</v>
      </c>
      <c r="T73" s="147">
        <f t="shared" si="6"/>
        <v>253800</v>
      </c>
      <c r="V73" s="137">
        <v>282000</v>
      </c>
    </row>
    <row r="74" spans="1:30" ht="33" customHeight="1" x14ac:dyDescent="0.25">
      <c r="A74" s="41">
        <v>56218</v>
      </c>
      <c r="B74" s="255" t="s">
        <v>83</v>
      </c>
      <c r="C74" s="212">
        <v>2111000</v>
      </c>
      <c r="D74" s="212">
        <f t="shared" si="13"/>
        <v>126660</v>
      </c>
      <c r="E74" s="212">
        <f t="shared" si="14"/>
        <v>126660</v>
      </c>
      <c r="F74" s="212">
        <f t="shared" si="15"/>
        <v>126660</v>
      </c>
      <c r="G74" s="212">
        <f t="shared" si="16"/>
        <v>379980</v>
      </c>
      <c r="H74" s="212">
        <f t="shared" si="17"/>
        <v>147770</v>
      </c>
      <c r="I74" s="212">
        <f t="shared" si="18"/>
        <v>189990</v>
      </c>
      <c r="J74" s="212">
        <f t="shared" si="19"/>
        <v>189990</v>
      </c>
      <c r="K74" s="212">
        <f t="shared" si="7"/>
        <v>527750</v>
      </c>
      <c r="L74" s="212">
        <f t="shared" si="20"/>
        <v>189990</v>
      </c>
      <c r="M74" s="212">
        <f t="shared" si="21"/>
        <v>189990</v>
      </c>
      <c r="N74" s="212">
        <f t="shared" si="22"/>
        <v>189990</v>
      </c>
      <c r="O74" s="212">
        <f t="shared" si="8"/>
        <v>569970</v>
      </c>
      <c r="P74" s="212">
        <f t="shared" si="9"/>
        <v>211100</v>
      </c>
      <c r="Q74" s="212">
        <f t="shared" si="10"/>
        <v>211100</v>
      </c>
      <c r="R74" s="212">
        <f t="shared" si="11"/>
        <v>211100</v>
      </c>
      <c r="S74" s="212">
        <f t="shared" si="12"/>
        <v>633300</v>
      </c>
      <c r="T74" s="147">
        <f t="shared" si="6"/>
        <v>1899900</v>
      </c>
      <c r="V74" s="137">
        <v>2031000</v>
      </c>
    </row>
    <row r="75" spans="1:30" s="147" customFormat="1" ht="33" customHeight="1" x14ac:dyDescent="0.25">
      <c r="A75" s="118">
        <v>56300</v>
      </c>
      <c r="B75" s="118" t="s">
        <v>84</v>
      </c>
      <c r="C75" s="167">
        <f>SUM(C76:C78)</f>
        <v>233000</v>
      </c>
      <c r="D75" s="167">
        <f t="shared" si="13"/>
        <v>13980</v>
      </c>
      <c r="E75" s="167">
        <f t="shared" si="14"/>
        <v>13980</v>
      </c>
      <c r="F75" s="167">
        <f t="shared" si="15"/>
        <v>13980</v>
      </c>
      <c r="G75" s="167">
        <f t="shared" si="16"/>
        <v>41940</v>
      </c>
      <c r="H75" s="167">
        <f t="shared" si="17"/>
        <v>16310.000000000002</v>
      </c>
      <c r="I75" s="167">
        <f t="shared" si="18"/>
        <v>20970</v>
      </c>
      <c r="J75" s="167">
        <f t="shared" si="19"/>
        <v>20970</v>
      </c>
      <c r="K75" s="167">
        <f t="shared" si="7"/>
        <v>58250</v>
      </c>
      <c r="L75" s="167">
        <f t="shared" si="20"/>
        <v>20970</v>
      </c>
      <c r="M75" s="167">
        <f t="shared" si="21"/>
        <v>20970</v>
      </c>
      <c r="N75" s="167">
        <f t="shared" si="22"/>
        <v>20970</v>
      </c>
      <c r="O75" s="167">
        <f t="shared" si="8"/>
        <v>62910</v>
      </c>
      <c r="P75" s="167">
        <f t="shared" si="9"/>
        <v>23300</v>
      </c>
      <c r="Q75" s="167">
        <f t="shared" si="10"/>
        <v>23300</v>
      </c>
      <c r="R75" s="167">
        <f t="shared" si="11"/>
        <v>23300</v>
      </c>
      <c r="S75" s="167">
        <f t="shared" si="12"/>
        <v>69900</v>
      </c>
      <c r="T75" s="147">
        <f t="shared" si="6"/>
        <v>209700</v>
      </c>
      <c r="V75" s="137">
        <v>213000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135000</v>
      </c>
      <c r="D76" s="212">
        <f t="shared" si="13"/>
        <v>8100</v>
      </c>
      <c r="E76" s="212">
        <f t="shared" si="14"/>
        <v>8100</v>
      </c>
      <c r="F76" s="212">
        <f t="shared" si="15"/>
        <v>8100</v>
      </c>
      <c r="G76" s="212">
        <f t="shared" si="16"/>
        <v>24300</v>
      </c>
      <c r="H76" s="212">
        <f t="shared" si="17"/>
        <v>9450</v>
      </c>
      <c r="I76" s="212">
        <f t="shared" si="18"/>
        <v>12150</v>
      </c>
      <c r="J76" s="212">
        <f t="shared" si="19"/>
        <v>12150</v>
      </c>
      <c r="K76" s="212">
        <f t="shared" si="7"/>
        <v>33750</v>
      </c>
      <c r="L76" s="212">
        <f t="shared" si="20"/>
        <v>12150</v>
      </c>
      <c r="M76" s="212">
        <f t="shared" si="21"/>
        <v>12150</v>
      </c>
      <c r="N76" s="212">
        <f t="shared" si="22"/>
        <v>12150</v>
      </c>
      <c r="O76" s="212">
        <f t="shared" si="8"/>
        <v>36450</v>
      </c>
      <c r="P76" s="212">
        <f t="shared" si="9"/>
        <v>13500</v>
      </c>
      <c r="Q76" s="212">
        <f t="shared" si="10"/>
        <v>13500</v>
      </c>
      <c r="R76" s="212">
        <f t="shared" si="11"/>
        <v>13500</v>
      </c>
      <c r="S76" s="212">
        <f t="shared" si="12"/>
        <v>40500</v>
      </c>
      <c r="T76" s="147">
        <f t="shared" si="6"/>
        <v>121500</v>
      </c>
      <c r="U76" s="139"/>
      <c r="V76" s="137">
        <v>135000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6000</v>
      </c>
      <c r="D77" s="212">
        <f t="shared" si="13"/>
        <v>360</v>
      </c>
      <c r="E77" s="212">
        <f t="shared" si="14"/>
        <v>360</v>
      </c>
      <c r="F77" s="212">
        <f t="shared" si="15"/>
        <v>360</v>
      </c>
      <c r="G77" s="212">
        <f t="shared" si="16"/>
        <v>1080</v>
      </c>
      <c r="H77" s="212">
        <f t="shared" si="17"/>
        <v>420.00000000000006</v>
      </c>
      <c r="I77" s="212">
        <f t="shared" si="18"/>
        <v>540</v>
      </c>
      <c r="J77" s="212">
        <f t="shared" si="19"/>
        <v>540</v>
      </c>
      <c r="K77" s="212">
        <f t="shared" si="7"/>
        <v>1500</v>
      </c>
      <c r="L77" s="212">
        <f t="shared" si="20"/>
        <v>540</v>
      </c>
      <c r="M77" s="212">
        <f t="shared" si="21"/>
        <v>540</v>
      </c>
      <c r="N77" s="212">
        <f t="shared" si="22"/>
        <v>540</v>
      </c>
      <c r="O77" s="212">
        <f t="shared" si="8"/>
        <v>1620</v>
      </c>
      <c r="P77" s="212">
        <f t="shared" si="9"/>
        <v>600</v>
      </c>
      <c r="Q77" s="212">
        <f t="shared" si="10"/>
        <v>600</v>
      </c>
      <c r="R77" s="212">
        <f t="shared" si="11"/>
        <v>600</v>
      </c>
      <c r="S77" s="212">
        <f t="shared" si="12"/>
        <v>1800</v>
      </c>
      <c r="T77" s="147">
        <f t="shared" si="6"/>
        <v>5400</v>
      </c>
      <c r="U77" s="139"/>
      <c r="V77" s="137">
        <v>6000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92000</v>
      </c>
      <c r="D78" s="212">
        <f t="shared" si="13"/>
        <v>5520</v>
      </c>
      <c r="E78" s="212">
        <f t="shared" si="14"/>
        <v>5520</v>
      </c>
      <c r="F78" s="212">
        <f t="shared" si="15"/>
        <v>5520</v>
      </c>
      <c r="G78" s="212">
        <f t="shared" si="16"/>
        <v>16560</v>
      </c>
      <c r="H78" s="212">
        <f t="shared" si="17"/>
        <v>6440.0000000000009</v>
      </c>
      <c r="I78" s="212">
        <f t="shared" si="18"/>
        <v>8280</v>
      </c>
      <c r="J78" s="212">
        <f t="shared" si="19"/>
        <v>8280</v>
      </c>
      <c r="K78" s="212">
        <f t="shared" si="7"/>
        <v>23000</v>
      </c>
      <c r="L78" s="212">
        <f t="shared" si="20"/>
        <v>8280</v>
      </c>
      <c r="M78" s="212">
        <f t="shared" si="21"/>
        <v>8280</v>
      </c>
      <c r="N78" s="212">
        <f t="shared" si="22"/>
        <v>8280</v>
      </c>
      <c r="O78" s="212">
        <f t="shared" si="8"/>
        <v>24840</v>
      </c>
      <c r="P78" s="212">
        <f t="shared" si="9"/>
        <v>9200</v>
      </c>
      <c r="Q78" s="212">
        <f t="shared" si="10"/>
        <v>9200</v>
      </c>
      <c r="R78" s="212">
        <f t="shared" si="11"/>
        <v>9200</v>
      </c>
      <c r="S78" s="212">
        <f t="shared" si="12"/>
        <v>27600</v>
      </c>
      <c r="T78" s="147">
        <f t="shared" si="6"/>
        <v>82800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287000</v>
      </c>
      <c r="D79" s="167">
        <f t="shared" si="13"/>
        <v>17220</v>
      </c>
      <c r="E79" s="167">
        <f t="shared" si="14"/>
        <v>17220</v>
      </c>
      <c r="F79" s="167">
        <f t="shared" si="15"/>
        <v>17220</v>
      </c>
      <c r="G79" s="167">
        <f t="shared" si="16"/>
        <v>51660</v>
      </c>
      <c r="H79" s="167">
        <f t="shared" si="17"/>
        <v>20090.000000000004</v>
      </c>
      <c r="I79" s="167">
        <f t="shared" si="18"/>
        <v>25830</v>
      </c>
      <c r="J79" s="167">
        <f t="shared" si="19"/>
        <v>25830</v>
      </c>
      <c r="K79" s="167">
        <f t="shared" si="7"/>
        <v>71750</v>
      </c>
      <c r="L79" s="167">
        <f t="shared" si="20"/>
        <v>25830</v>
      </c>
      <c r="M79" s="167">
        <f t="shared" si="21"/>
        <v>25830</v>
      </c>
      <c r="N79" s="167">
        <f t="shared" si="22"/>
        <v>25830</v>
      </c>
      <c r="O79" s="167">
        <f t="shared" si="8"/>
        <v>77490</v>
      </c>
      <c r="P79" s="167">
        <f t="shared" si="9"/>
        <v>28700</v>
      </c>
      <c r="Q79" s="167">
        <f t="shared" si="10"/>
        <v>28700</v>
      </c>
      <c r="R79" s="167">
        <f t="shared" si="11"/>
        <v>28700</v>
      </c>
      <c r="S79" s="167">
        <f t="shared" si="12"/>
        <v>86100</v>
      </c>
      <c r="T79" s="147">
        <f t="shared" ref="T79:T99" si="23">D79+E79+F79+H79+I79+J79+L79+M79+N79+P79+Q79</f>
        <v>258300</v>
      </c>
      <c r="V79" s="137">
        <v>287000</v>
      </c>
    </row>
    <row r="80" spans="1:30" ht="33" customHeight="1" x14ac:dyDescent="0.25">
      <c r="A80" s="41">
        <v>56402</v>
      </c>
      <c r="B80" s="120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4">
        <v>56406</v>
      </c>
      <c r="B81" s="255" t="s">
        <v>111</v>
      </c>
      <c r="C81" s="212">
        <v>175000</v>
      </c>
      <c r="D81" s="213">
        <f t="shared" si="13"/>
        <v>10500</v>
      </c>
      <c r="E81" s="213">
        <f t="shared" si="14"/>
        <v>10500</v>
      </c>
      <c r="F81" s="213">
        <f t="shared" si="15"/>
        <v>10500</v>
      </c>
      <c r="G81" s="212">
        <f t="shared" si="16"/>
        <v>31500</v>
      </c>
      <c r="H81" s="212">
        <f t="shared" si="17"/>
        <v>12250.000000000002</v>
      </c>
      <c r="I81" s="212">
        <f t="shared" si="18"/>
        <v>15750</v>
      </c>
      <c r="J81" s="212">
        <f t="shared" si="19"/>
        <v>15750</v>
      </c>
      <c r="K81" s="212">
        <f t="shared" si="7"/>
        <v>43750</v>
      </c>
      <c r="L81" s="212">
        <f t="shared" si="20"/>
        <v>15750</v>
      </c>
      <c r="M81" s="212">
        <f t="shared" si="21"/>
        <v>15750</v>
      </c>
      <c r="N81" s="212">
        <f t="shared" si="22"/>
        <v>15750</v>
      </c>
      <c r="O81" s="212">
        <f t="shared" si="8"/>
        <v>47250</v>
      </c>
      <c r="P81" s="212">
        <f t="shared" si="9"/>
        <v>17500</v>
      </c>
      <c r="Q81" s="212">
        <f t="shared" si="10"/>
        <v>17500</v>
      </c>
      <c r="R81" s="212">
        <f t="shared" si="11"/>
        <v>17500</v>
      </c>
      <c r="S81" s="212">
        <f t="shared" si="12"/>
        <v>52500</v>
      </c>
      <c r="T81" s="147">
        <f t="shared" si="23"/>
        <v>157500</v>
      </c>
      <c r="V81" s="137">
        <v>175000</v>
      </c>
    </row>
    <row r="82" spans="1:30" ht="33" customHeight="1" x14ac:dyDescent="0.25">
      <c r="A82" s="55" t="s">
        <v>100</v>
      </c>
      <c r="B82" s="255" t="s">
        <v>114</v>
      </c>
      <c r="C82" s="212">
        <v>49000</v>
      </c>
      <c r="D82" s="213">
        <f t="shared" si="13"/>
        <v>2940</v>
      </c>
      <c r="E82" s="213">
        <f t="shared" si="14"/>
        <v>2940</v>
      </c>
      <c r="F82" s="213">
        <f t="shared" si="15"/>
        <v>2940</v>
      </c>
      <c r="G82" s="212">
        <f t="shared" si="16"/>
        <v>8820</v>
      </c>
      <c r="H82" s="212">
        <f t="shared" si="17"/>
        <v>3430.0000000000005</v>
      </c>
      <c r="I82" s="212">
        <f t="shared" si="18"/>
        <v>4410</v>
      </c>
      <c r="J82" s="212">
        <f t="shared" si="19"/>
        <v>4410</v>
      </c>
      <c r="K82" s="212">
        <f t="shared" ref="K82:K99" si="24">SUM(H82:J82)</f>
        <v>12250</v>
      </c>
      <c r="L82" s="212">
        <f t="shared" si="20"/>
        <v>4410</v>
      </c>
      <c r="M82" s="212">
        <f t="shared" si="21"/>
        <v>4410</v>
      </c>
      <c r="N82" s="212">
        <f t="shared" si="22"/>
        <v>4410</v>
      </c>
      <c r="O82" s="212">
        <f t="shared" ref="O82:O99" si="25">SUM(L82:N82)</f>
        <v>13230</v>
      </c>
      <c r="P82" s="212">
        <f t="shared" ref="P82:P99" si="26">C82*0.1</f>
        <v>4900</v>
      </c>
      <c r="Q82" s="212">
        <f t="shared" ref="Q82:Q99" si="27">C82*0.1</f>
        <v>4900</v>
      </c>
      <c r="R82" s="212">
        <f t="shared" ref="R82:R99" si="28">C82*0.1</f>
        <v>4900</v>
      </c>
      <c r="S82" s="212">
        <f t="shared" ref="S82:S99" si="29">SUM(P82:R82)</f>
        <v>14700</v>
      </c>
      <c r="T82" s="147">
        <f t="shared" si="23"/>
        <v>44100</v>
      </c>
      <c r="V82" s="137">
        <v>49000</v>
      </c>
    </row>
    <row r="83" spans="1:30" s="140" customFormat="1" ht="33" customHeight="1" x14ac:dyDescent="0.25">
      <c r="A83" s="55">
        <v>56418</v>
      </c>
      <c r="B83" s="255" t="s">
        <v>113</v>
      </c>
      <c r="C83" s="212">
        <v>13000</v>
      </c>
      <c r="D83" s="213">
        <f t="shared" ref="D83:D99" si="30">C83*0.06</f>
        <v>780</v>
      </c>
      <c r="E83" s="213">
        <f t="shared" ref="E83:E99" si="31">C83*0.06</f>
        <v>780</v>
      </c>
      <c r="F83" s="213">
        <f t="shared" ref="F83:F99" si="32">C83*0.06</f>
        <v>780</v>
      </c>
      <c r="G83" s="212">
        <f t="shared" ref="G83:G99" si="33">SUM(D83:F83)</f>
        <v>2340</v>
      </c>
      <c r="H83" s="212">
        <f t="shared" ref="H83:H99" si="34">C83*0.07</f>
        <v>910.00000000000011</v>
      </c>
      <c r="I83" s="212">
        <f t="shared" ref="I83:I99" si="35">C83*0.09</f>
        <v>1170</v>
      </c>
      <c r="J83" s="212">
        <f t="shared" ref="J83:J99" si="36">C83*0.09</f>
        <v>1170</v>
      </c>
      <c r="K83" s="212">
        <f t="shared" si="24"/>
        <v>3250</v>
      </c>
      <c r="L83" s="212">
        <f t="shared" ref="L83:L99" si="37">C83*0.09</f>
        <v>1170</v>
      </c>
      <c r="M83" s="212">
        <f t="shared" ref="M83:M99" si="38">C83*0.09</f>
        <v>1170</v>
      </c>
      <c r="N83" s="212">
        <f t="shared" ref="N83:N99" si="39">C83*0.09</f>
        <v>1170</v>
      </c>
      <c r="O83" s="212">
        <f t="shared" si="25"/>
        <v>3510</v>
      </c>
      <c r="P83" s="212">
        <f t="shared" si="26"/>
        <v>1300</v>
      </c>
      <c r="Q83" s="212">
        <f t="shared" si="27"/>
        <v>1300</v>
      </c>
      <c r="R83" s="212">
        <f t="shared" si="28"/>
        <v>1300</v>
      </c>
      <c r="S83" s="212">
        <f t="shared" si="29"/>
        <v>3900</v>
      </c>
      <c r="T83" s="147">
        <f t="shared" si="23"/>
        <v>11700</v>
      </c>
      <c r="U83" s="139"/>
      <c r="V83" s="137">
        <v>13000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x14ac:dyDescent="0.25">
      <c r="A84" s="118">
        <v>56500</v>
      </c>
      <c r="B84" s="118" t="s">
        <v>89</v>
      </c>
      <c r="C84" s="167">
        <f>SUM(C85:C87)</f>
        <v>901500</v>
      </c>
      <c r="D84" s="167">
        <f t="shared" si="30"/>
        <v>54090</v>
      </c>
      <c r="E84" s="167">
        <f t="shared" si="31"/>
        <v>54090</v>
      </c>
      <c r="F84" s="167">
        <f t="shared" si="32"/>
        <v>54090</v>
      </c>
      <c r="G84" s="167">
        <f t="shared" si="33"/>
        <v>162270</v>
      </c>
      <c r="H84" s="167">
        <f t="shared" si="34"/>
        <v>63105.000000000007</v>
      </c>
      <c r="I84" s="167">
        <f t="shared" si="35"/>
        <v>81135</v>
      </c>
      <c r="J84" s="167">
        <f t="shared" si="36"/>
        <v>81135</v>
      </c>
      <c r="K84" s="167">
        <f t="shared" si="24"/>
        <v>225375</v>
      </c>
      <c r="L84" s="167">
        <f t="shared" si="37"/>
        <v>81135</v>
      </c>
      <c r="M84" s="167">
        <f t="shared" si="38"/>
        <v>81135</v>
      </c>
      <c r="N84" s="167">
        <f t="shared" si="39"/>
        <v>81135</v>
      </c>
      <c r="O84" s="167">
        <f t="shared" si="25"/>
        <v>243405</v>
      </c>
      <c r="P84" s="167">
        <f t="shared" si="26"/>
        <v>90150</v>
      </c>
      <c r="Q84" s="167">
        <f t="shared" si="27"/>
        <v>90150</v>
      </c>
      <c r="R84" s="167">
        <f t="shared" si="28"/>
        <v>90150</v>
      </c>
      <c r="S84" s="167">
        <f t="shared" si="29"/>
        <v>270450</v>
      </c>
      <c r="T84" s="147">
        <f t="shared" si="23"/>
        <v>811350</v>
      </c>
      <c r="V84" s="137">
        <v>1126500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811000</v>
      </c>
      <c r="D86" s="212">
        <f t="shared" si="30"/>
        <v>48660</v>
      </c>
      <c r="E86" s="212">
        <f t="shared" si="31"/>
        <v>48660</v>
      </c>
      <c r="F86" s="212">
        <f t="shared" si="32"/>
        <v>48660</v>
      </c>
      <c r="G86" s="212">
        <f t="shared" si="33"/>
        <v>145980</v>
      </c>
      <c r="H86" s="212">
        <f t="shared" si="34"/>
        <v>56770.000000000007</v>
      </c>
      <c r="I86" s="212">
        <f t="shared" si="35"/>
        <v>72990</v>
      </c>
      <c r="J86" s="212">
        <f t="shared" si="36"/>
        <v>72990</v>
      </c>
      <c r="K86" s="212">
        <f t="shared" si="24"/>
        <v>202750</v>
      </c>
      <c r="L86" s="212">
        <f t="shared" si="37"/>
        <v>72990</v>
      </c>
      <c r="M86" s="212">
        <f t="shared" si="38"/>
        <v>72990</v>
      </c>
      <c r="N86" s="212">
        <f t="shared" si="39"/>
        <v>72990</v>
      </c>
      <c r="O86" s="212">
        <f t="shared" si="25"/>
        <v>218970</v>
      </c>
      <c r="P86" s="212">
        <f t="shared" si="26"/>
        <v>81100</v>
      </c>
      <c r="Q86" s="212">
        <f t="shared" si="27"/>
        <v>81100</v>
      </c>
      <c r="R86" s="212">
        <f t="shared" si="28"/>
        <v>81100</v>
      </c>
      <c r="S86" s="212">
        <f t="shared" si="29"/>
        <v>243300</v>
      </c>
      <c r="T86" s="147">
        <f t="shared" si="23"/>
        <v>729900</v>
      </c>
      <c r="U86" s="139"/>
      <c r="V86" s="137">
        <v>811000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2134751</v>
      </c>
      <c r="D88" s="118">
        <f t="shared" si="30"/>
        <v>128085.06</v>
      </c>
      <c r="E88" s="118">
        <f t="shared" si="31"/>
        <v>128085.06</v>
      </c>
      <c r="F88" s="118">
        <f t="shared" si="32"/>
        <v>128085.06</v>
      </c>
      <c r="G88" s="118">
        <f t="shared" si="33"/>
        <v>384255.18</v>
      </c>
      <c r="H88" s="118">
        <f t="shared" si="34"/>
        <v>149432.57</v>
      </c>
      <c r="I88" s="118">
        <f t="shared" si="35"/>
        <v>192127.59</v>
      </c>
      <c r="J88" s="118">
        <f t="shared" si="36"/>
        <v>192127.59</v>
      </c>
      <c r="K88" s="118">
        <f t="shared" si="24"/>
        <v>533687.75</v>
      </c>
      <c r="L88" s="118">
        <f t="shared" si="37"/>
        <v>192127.59</v>
      </c>
      <c r="M88" s="118">
        <f t="shared" si="38"/>
        <v>192127.59</v>
      </c>
      <c r="N88" s="118">
        <f t="shared" si="39"/>
        <v>192127.59</v>
      </c>
      <c r="O88" s="118">
        <f t="shared" si="25"/>
        <v>576382.77</v>
      </c>
      <c r="P88" s="118">
        <f t="shared" si="26"/>
        <v>213475.1</v>
      </c>
      <c r="Q88" s="118">
        <f t="shared" si="27"/>
        <v>213475.1</v>
      </c>
      <c r="R88" s="118">
        <f t="shared" si="28"/>
        <v>213475.1</v>
      </c>
      <c r="S88" s="118">
        <f t="shared" si="29"/>
        <v>640425.30000000005</v>
      </c>
      <c r="T88" s="147">
        <f t="shared" si="23"/>
        <v>1921275.9000000004</v>
      </c>
      <c r="V88" s="137">
        <v>2134751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373006</v>
      </c>
      <c r="D89" s="167">
        <f t="shared" si="30"/>
        <v>22380.36</v>
      </c>
      <c r="E89" s="167">
        <f t="shared" si="31"/>
        <v>22380.36</v>
      </c>
      <c r="F89" s="167">
        <f t="shared" si="32"/>
        <v>22380.36</v>
      </c>
      <c r="G89" s="167">
        <f t="shared" si="33"/>
        <v>67141.08</v>
      </c>
      <c r="H89" s="167">
        <f t="shared" si="34"/>
        <v>26110.420000000002</v>
      </c>
      <c r="I89" s="167">
        <f t="shared" si="35"/>
        <v>33570.54</v>
      </c>
      <c r="J89" s="167">
        <f t="shared" si="36"/>
        <v>33570.54</v>
      </c>
      <c r="K89" s="167">
        <f t="shared" si="24"/>
        <v>93251.5</v>
      </c>
      <c r="L89" s="167">
        <f t="shared" si="37"/>
        <v>33570.54</v>
      </c>
      <c r="M89" s="167">
        <f t="shared" si="38"/>
        <v>33570.54</v>
      </c>
      <c r="N89" s="167">
        <f t="shared" si="39"/>
        <v>33570.54</v>
      </c>
      <c r="O89" s="167">
        <f t="shared" si="25"/>
        <v>100711.62</v>
      </c>
      <c r="P89" s="167">
        <f t="shared" si="26"/>
        <v>37300.6</v>
      </c>
      <c r="Q89" s="167">
        <f t="shared" si="27"/>
        <v>37300.6</v>
      </c>
      <c r="R89" s="167">
        <f t="shared" si="28"/>
        <v>37300.6</v>
      </c>
      <c r="S89" s="167">
        <f t="shared" si="29"/>
        <v>111901.79999999999</v>
      </c>
      <c r="T89" s="147">
        <f t="shared" si="23"/>
        <v>335705.4</v>
      </c>
      <c r="V89" s="137">
        <v>373005</v>
      </c>
    </row>
    <row r="90" spans="1:30" ht="33" customHeight="1" x14ac:dyDescent="0.25">
      <c r="A90" s="41" t="s">
        <v>28</v>
      </c>
      <c r="B90" s="125" t="s">
        <v>115</v>
      </c>
      <c r="C90" s="212">
        <v>210000</v>
      </c>
      <c r="D90" s="212">
        <f t="shared" si="30"/>
        <v>12600</v>
      </c>
      <c r="E90" s="212">
        <f t="shared" si="31"/>
        <v>12600</v>
      </c>
      <c r="F90" s="212">
        <f t="shared" si="32"/>
        <v>12600</v>
      </c>
      <c r="G90" s="212">
        <f t="shared" si="33"/>
        <v>37800</v>
      </c>
      <c r="H90" s="212">
        <f t="shared" si="34"/>
        <v>14700.000000000002</v>
      </c>
      <c r="I90" s="212">
        <f t="shared" si="35"/>
        <v>18900</v>
      </c>
      <c r="J90" s="212">
        <f t="shared" si="36"/>
        <v>18900</v>
      </c>
      <c r="K90" s="212">
        <f t="shared" si="24"/>
        <v>52500</v>
      </c>
      <c r="L90" s="212">
        <f t="shared" si="37"/>
        <v>18900</v>
      </c>
      <c r="M90" s="212">
        <f t="shared" si="38"/>
        <v>18900</v>
      </c>
      <c r="N90" s="212">
        <f t="shared" si="39"/>
        <v>18900</v>
      </c>
      <c r="O90" s="212">
        <f t="shared" si="25"/>
        <v>56700</v>
      </c>
      <c r="P90" s="212">
        <f t="shared" si="26"/>
        <v>21000</v>
      </c>
      <c r="Q90" s="212">
        <f t="shared" si="27"/>
        <v>21000</v>
      </c>
      <c r="R90" s="212">
        <f t="shared" si="28"/>
        <v>21000</v>
      </c>
      <c r="S90" s="212">
        <f t="shared" si="29"/>
        <v>63000</v>
      </c>
      <c r="T90" s="147">
        <f t="shared" si="23"/>
        <v>189000</v>
      </c>
      <c r="V90" s="137">
        <v>210000</v>
      </c>
    </row>
    <row r="91" spans="1:30" ht="33" customHeight="1" x14ac:dyDescent="0.25">
      <c r="A91" s="54">
        <v>56710</v>
      </c>
      <c r="B91" s="125" t="s">
        <v>92</v>
      </c>
      <c r="C91" s="212">
        <v>5000</v>
      </c>
      <c r="D91" s="212">
        <f t="shared" si="30"/>
        <v>300</v>
      </c>
      <c r="E91" s="212">
        <f t="shared" si="31"/>
        <v>300</v>
      </c>
      <c r="F91" s="212">
        <f t="shared" si="32"/>
        <v>300</v>
      </c>
      <c r="G91" s="212">
        <f t="shared" si="33"/>
        <v>900</v>
      </c>
      <c r="H91" s="212">
        <f t="shared" si="34"/>
        <v>350.00000000000006</v>
      </c>
      <c r="I91" s="212">
        <f t="shared" si="35"/>
        <v>450</v>
      </c>
      <c r="J91" s="212">
        <f t="shared" si="36"/>
        <v>450</v>
      </c>
      <c r="K91" s="212">
        <f t="shared" si="24"/>
        <v>1250</v>
      </c>
      <c r="L91" s="212">
        <f t="shared" si="37"/>
        <v>450</v>
      </c>
      <c r="M91" s="212">
        <f t="shared" si="38"/>
        <v>450</v>
      </c>
      <c r="N91" s="212">
        <f t="shared" si="39"/>
        <v>450</v>
      </c>
      <c r="O91" s="212">
        <f t="shared" si="25"/>
        <v>1350</v>
      </c>
      <c r="P91" s="212">
        <f t="shared" si="26"/>
        <v>500</v>
      </c>
      <c r="Q91" s="212">
        <f t="shared" si="27"/>
        <v>500</v>
      </c>
      <c r="R91" s="212">
        <f t="shared" si="28"/>
        <v>500</v>
      </c>
      <c r="S91" s="212">
        <f t="shared" si="29"/>
        <v>1500</v>
      </c>
      <c r="T91" s="147">
        <f t="shared" si="23"/>
        <v>4500</v>
      </c>
      <c r="V91" s="137">
        <v>5000</v>
      </c>
    </row>
    <row r="92" spans="1:30" ht="33" customHeight="1" x14ac:dyDescent="0.25">
      <c r="A92" s="41">
        <v>56714</v>
      </c>
      <c r="B92" s="122" t="s">
        <v>107</v>
      </c>
      <c r="C92" s="212">
        <v>151193</v>
      </c>
      <c r="D92" s="213">
        <f t="shared" si="30"/>
        <v>9071.58</v>
      </c>
      <c r="E92" s="213">
        <f t="shared" si="31"/>
        <v>9071.58</v>
      </c>
      <c r="F92" s="213">
        <f t="shared" si="32"/>
        <v>9071.58</v>
      </c>
      <c r="G92" s="212">
        <f t="shared" si="33"/>
        <v>27214.739999999998</v>
      </c>
      <c r="H92" s="212">
        <f t="shared" si="34"/>
        <v>10583.51</v>
      </c>
      <c r="I92" s="212">
        <f t="shared" si="35"/>
        <v>13607.369999999999</v>
      </c>
      <c r="J92" s="212">
        <f t="shared" si="36"/>
        <v>13607.369999999999</v>
      </c>
      <c r="K92" s="212">
        <f t="shared" si="24"/>
        <v>37798.25</v>
      </c>
      <c r="L92" s="212">
        <f t="shared" si="37"/>
        <v>13607.369999999999</v>
      </c>
      <c r="M92" s="212">
        <f t="shared" si="38"/>
        <v>13607.369999999999</v>
      </c>
      <c r="N92" s="212">
        <f t="shared" si="39"/>
        <v>13607.369999999999</v>
      </c>
      <c r="O92" s="212">
        <f t="shared" si="25"/>
        <v>40822.11</v>
      </c>
      <c r="P92" s="212">
        <f t="shared" si="26"/>
        <v>15119.300000000001</v>
      </c>
      <c r="Q92" s="212">
        <f t="shared" si="27"/>
        <v>15119.300000000001</v>
      </c>
      <c r="R92" s="212">
        <f t="shared" si="28"/>
        <v>15119.300000000001</v>
      </c>
      <c r="S92" s="212">
        <f t="shared" si="29"/>
        <v>45357.9</v>
      </c>
      <c r="T92" s="147">
        <f t="shared" si="23"/>
        <v>136073.69999999998</v>
      </c>
      <c r="V92" s="137">
        <v>151193</v>
      </c>
    </row>
    <row r="93" spans="1:30" ht="33" customHeight="1" x14ac:dyDescent="0.25">
      <c r="A93" s="55" t="s">
        <v>5</v>
      </c>
      <c r="B93" s="124" t="s">
        <v>108</v>
      </c>
      <c r="C93" s="212">
        <v>6813</v>
      </c>
      <c r="D93" s="213">
        <f t="shared" si="30"/>
        <v>408.78</v>
      </c>
      <c r="E93" s="213">
        <f t="shared" si="31"/>
        <v>408.78</v>
      </c>
      <c r="F93" s="213">
        <f t="shared" si="32"/>
        <v>408.78</v>
      </c>
      <c r="G93" s="212">
        <f t="shared" si="33"/>
        <v>1226.3399999999999</v>
      </c>
      <c r="H93" s="212">
        <f t="shared" si="34"/>
        <v>476.91</v>
      </c>
      <c r="I93" s="212">
        <f t="shared" si="35"/>
        <v>613.16999999999996</v>
      </c>
      <c r="J93" s="212">
        <f t="shared" si="36"/>
        <v>613.16999999999996</v>
      </c>
      <c r="K93" s="212">
        <f t="shared" si="24"/>
        <v>1703.25</v>
      </c>
      <c r="L93" s="212">
        <f t="shared" si="37"/>
        <v>613.16999999999996</v>
      </c>
      <c r="M93" s="212">
        <f t="shared" si="38"/>
        <v>613.16999999999996</v>
      </c>
      <c r="N93" s="212">
        <f t="shared" si="39"/>
        <v>613.16999999999996</v>
      </c>
      <c r="O93" s="212">
        <f t="shared" si="25"/>
        <v>1839.5099999999998</v>
      </c>
      <c r="P93" s="212">
        <f t="shared" si="26"/>
        <v>681.30000000000007</v>
      </c>
      <c r="Q93" s="212">
        <f t="shared" si="27"/>
        <v>681.30000000000007</v>
      </c>
      <c r="R93" s="212">
        <f t="shared" si="28"/>
        <v>681.30000000000007</v>
      </c>
      <c r="S93" s="212">
        <f t="shared" si="29"/>
        <v>2043.9</v>
      </c>
      <c r="T93" s="147">
        <f t="shared" si="23"/>
        <v>6131.7000000000007</v>
      </c>
      <c r="V93" s="137">
        <v>6813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3329439</v>
      </c>
      <c r="D94" s="167">
        <f t="shared" si="30"/>
        <v>199766.34</v>
      </c>
      <c r="E94" s="167">
        <f t="shared" si="31"/>
        <v>199766.34</v>
      </c>
      <c r="F94" s="167">
        <f t="shared" si="32"/>
        <v>199766.34</v>
      </c>
      <c r="G94" s="167">
        <f t="shared" si="33"/>
        <v>599299.02</v>
      </c>
      <c r="H94" s="167">
        <f t="shared" si="34"/>
        <v>233060.73</v>
      </c>
      <c r="I94" s="167">
        <f t="shared" si="35"/>
        <v>299649.51</v>
      </c>
      <c r="J94" s="167">
        <f t="shared" si="36"/>
        <v>299649.51</v>
      </c>
      <c r="K94" s="167">
        <f t="shared" si="24"/>
        <v>832359.75</v>
      </c>
      <c r="L94" s="167">
        <f t="shared" si="37"/>
        <v>299649.51</v>
      </c>
      <c r="M94" s="167">
        <f t="shared" si="38"/>
        <v>299649.51</v>
      </c>
      <c r="N94" s="167">
        <f t="shared" si="39"/>
        <v>299649.51</v>
      </c>
      <c r="O94" s="167">
        <f t="shared" si="25"/>
        <v>898948.53</v>
      </c>
      <c r="P94" s="167">
        <f t="shared" si="26"/>
        <v>332943.90000000002</v>
      </c>
      <c r="Q94" s="167">
        <f t="shared" si="27"/>
        <v>332943.90000000002</v>
      </c>
      <c r="R94" s="167">
        <f t="shared" si="28"/>
        <v>332943.90000000002</v>
      </c>
      <c r="S94" s="167">
        <f t="shared" si="29"/>
        <v>998831.70000000007</v>
      </c>
      <c r="T94" s="147">
        <f t="shared" si="23"/>
        <v>2996495.0999999996</v>
      </c>
      <c r="V94" s="137">
        <v>3329439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3323625</v>
      </c>
      <c r="D95" s="212">
        <f t="shared" si="30"/>
        <v>199417.5</v>
      </c>
      <c r="E95" s="212">
        <f t="shared" si="31"/>
        <v>199417.5</v>
      </c>
      <c r="F95" s="212">
        <f t="shared" si="32"/>
        <v>199417.5</v>
      </c>
      <c r="G95" s="212">
        <f t="shared" si="33"/>
        <v>598252.5</v>
      </c>
      <c r="H95" s="212">
        <f t="shared" si="34"/>
        <v>232653.75000000003</v>
      </c>
      <c r="I95" s="212">
        <f t="shared" si="35"/>
        <v>299126.25</v>
      </c>
      <c r="J95" s="212">
        <f t="shared" si="36"/>
        <v>299126.25</v>
      </c>
      <c r="K95" s="212">
        <f t="shared" si="24"/>
        <v>830906.25</v>
      </c>
      <c r="L95" s="212">
        <f t="shared" si="37"/>
        <v>299126.25</v>
      </c>
      <c r="M95" s="212">
        <f t="shared" si="38"/>
        <v>299126.25</v>
      </c>
      <c r="N95" s="212">
        <f t="shared" si="39"/>
        <v>299126.25</v>
      </c>
      <c r="O95" s="212">
        <f t="shared" si="25"/>
        <v>897378.75</v>
      </c>
      <c r="P95" s="212">
        <f t="shared" si="26"/>
        <v>332362.5</v>
      </c>
      <c r="Q95" s="212">
        <f t="shared" si="27"/>
        <v>332362.5</v>
      </c>
      <c r="R95" s="212">
        <f t="shared" si="28"/>
        <v>332362.5</v>
      </c>
      <c r="S95" s="212">
        <f t="shared" si="29"/>
        <v>997087.5</v>
      </c>
      <c r="T95" s="147">
        <f t="shared" si="23"/>
        <v>2991262.5</v>
      </c>
      <c r="U95" s="139"/>
      <c r="V95" s="137">
        <v>3323625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x14ac:dyDescent="0.25">
      <c r="A96" s="41" t="s">
        <v>96</v>
      </c>
      <c r="B96" s="117" t="s">
        <v>94</v>
      </c>
      <c r="C96" s="212">
        <v>5814</v>
      </c>
      <c r="D96" s="212">
        <f t="shared" si="30"/>
        <v>348.84</v>
      </c>
      <c r="E96" s="212">
        <f t="shared" si="31"/>
        <v>348.84</v>
      </c>
      <c r="F96" s="212">
        <f t="shared" si="32"/>
        <v>348.84</v>
      </c>
      <c r="G96" s="212">
        <f t="shared" si="33"/>
        <v>1046.52</v>
      </c>
      <c r="H96" s="212">
        <f t="shared" si="34"/>
        <v>406.98</v>
      </c>
      <c r="I96" s="212">
        <f t="shared" si="35"/>
        <v>523.26</v>
      </c>
      <c r="J96" s="212">
        <f t="shared" si="36"/>
        <v>523.26</v>
      </c>
      <c r="K96" s="212">
        <f t="shared" si="24"/>
        <v>1453.5</v>
      </c>
      <c r="L96" s="212">
        <f t="shared" si="37"/>
        <v>523.26</v>
      </c>
      <c r="M96" s="212">
        <f t="shared" si="38"/>
        <v>523.26</v>
      </c>
      <c r="N96" s="212">
        <f t="shared" si="39"/>
        <v>523.26</v>
      </c>
      <c r="O96" s="212">
        <f t="shared" si="25"/>
        <v>1569.78</v>
      </c>
      <c r="P96" s="212">
        <f t="shared" si="26"/>
        <v>581.4</v>
      </c>
      <c r="Q96" s="212">
        <f t="shared" si="27"/>
        <v>581.4</v>
      </c>
      <c r="R96" s="212">
        <f t="shared" si="28"/>
        <v>581.4</v>
      </c>
      <c r="S96" s="212">
        <f t="shared" si="29"/>
        <v>1744.1999999999998</v>
      </c>
      <c r="T96" s="147">
        <f t="shared" si="23"/>
        <v>5232.5999999999995</v>
      </c>
      <c r="U96" s="139"/>
      <c r="V96" s="137">
        <v>5814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1925475</v>
      </c>
      <c r="D97" s="118">
        <f t="shared" si="30"/>
        <v>115528.5</v>
      </c>
      <c r="E97" s="118">
        <f t="shared" si="31"/>
        <v>115528.5</v>
      </c>
      <c r="F97" s="118">
        <f t="shared" si="32"/>
        <v>115528.5</v>
      </c>
      <c r="G97" s="118">
        <f t="shared" si="33"/>
        <v>346585.5</v>
      </c>
      <c r="H97" s="118">
        <f t="shared" si="34"/>
        <v>134783.25</v>
      </c>
      <c r="I97" s="118">
        <f t="shared" si="35"/>
        <v>173292.75</v>
      </c>
      <c r="J97" s="118">
        <f t="shared" si="36"/>
        <v>173292.75</v>
      </c>
      <c r="K97" s="118">
        <f t="shared" si="24"/>
        <v>481368.75</v>
      </c>
      <c r="L97" s="118">
        <f t="shared" si="37"/>
        <v>173292.75</v>
      </c>
      <c r="M97" s="118">
        <f t="shared" si="38"/>
        <v>173292.75</v>
      </c>
      <c r="N97" s="118">
        <f t="shared" si="39"/>
        <v>173292.75</v>
      </c>
      <c r="O97" s="118">
        <f t="shared" si="25"/>
        <v>519878.25</v>
      </c>
      <c r="P97" s="118">
        <f t="shared" si="26"/>
        <v>192547.5</v>
      </c>
      <c r="Q97" s="118">
        <f t="shared" si="27"/>
        <v>192547.5</v>
      </c>
      <c r="R97" s="118">
        <f t="shared" si="28"/>
        <v>192547.5</v>
      </c>
      <c r="S97" s="118">
        <f t="shared" si="29"/>
        <v>577642.5</v>
      </c>
      <c r="T97" s="147">
        <f t="shared" si="23"/>
        <v>1732927.5</v>
      </c>
      <c r="V97" s="137">
        <v>1925475</v>
      </c>
    </row>
    <row r="98" spans="1:33" ht="38.25" customHeight="1" x14ac:dyDescent="0.25">
      <c r="A98" s="55" t="s">
        <v>284</v>
      </c>
      <c r="B98" s="117" t="s">
        <v>285</v>
      </c>
      <c r="C98" s="212">
        <v>566500</v>
      </c>
      <c r="D98" s="212">
        <f t="shared" si="30"/>
        <v>33990</v>
      </c>
      <c r="E98" s="212">
        <f t="shared" si="31"/>
        <v>33990</v>
      </c>
      <c r="F98" s="212">
        <f t="shared" si="32"/>
        <v>33990</v>
      </c>
      <c r="G98" s="212">
        <f t="shared" si="33"/>
        <v>101970</v>
      </c>
      <c r="H98" s="212">
        <f t="shared" si="34"/>
        <v>39655.000000000007</v>
      </c>
      <c r="I98" s="212">
        <f t="shared" si="35"/>
        <v>50985</v>
      </c>
      <c r="J98" s="212">
        <f t="shared" si="36"/>
        <v>50985</v>
      </c>
      <c r="K98" s="212">
        <f t="shared" si="24"/>
        <v>141625</v>
      </c>
      <c r="L98" s="212">
        <f t="shared" si="37"/>
        <v>50985</v>
      </c>
      <c r="M98" s="212">
        <f t="shared" si="38"/>
        <v>50985</v>
      </c>
      <c r="N98" s="212">
        <f t="shared" si="39"/>
        <v>50985</v>
      </c>
      <c r="O98" s="212">
        <f t="shared" si="25"/>
        <v>152955</v>
      </c>
      <c r="P98" s="212">
        <f t="shared" si="26"/>
        <v>56650</v>
      </c>
      <c r="Q98" s="212">
        <f t="shared" si="27"/>
        <v>56650</v>
      </c>
      <c r="R98" s="212">
        <f t="shared" si="28"/>
        <v>56650</v>
      </c>
      <c r="S98" s="212">
        <f t="shared" si="29"/>
        <v>169950</v>
      </c>
      <c r="T98" s="147">
        <f t="shared" si="23"/>
        <v>509850</v>
      </c>
      <c r="V98" s="137">
        <v>566502</v>
      </c>
    </row>
    <row r="99" spans="1:33" s="147" customFormat="1" ht="33" customHeight="1" x14ac:dyDescent="0.25">
      <c r="A99" s="116"/>
      <c r="B99" s="116" t="s">
        <v>95</v>
      </c>
      <c r="C99" s="168">
        <f>C16-C47</f>
        <v>7500000</v>
      </c>
      <c r="D99" s="168">
        <f t="shared" si="30"/>
        <v>450000</v>
      </c>
      <c r="E99" s="168">
        <f t="shared" si="31"/>
        <v>450000</v>
      </c>
      <c r="F99" s="168">
        <f t="shared" si="32"/>
        <v>450000</v>
      </c>
      <c r="G99" s="168">
        <f t="shared" si="33"/>
        <v>1350000</v>
      </c>
      <c r="H99" s="168">
        <f t="shared" si="34"/>
        <v>525000</v>
      </c>
      <c r="I99" s="168">
        <f t="shared" si="35"/>
        <v>675000</v>
      </c>
      <c r="J99" s="168">
        <f t="shared" si="36"/>
        <v>675000</v>
      </c>
      <c r="K99" s="168">
        <f t="shared" si="24"/>
        <v>1875000</v>
      </c>
      <c r="L99" s="168">
        <f t="shared" si="37"/>
        <v>675000</v>
      </c>
      <c r="M99" s="168">
        <f t="shared" si="38"/>
        <v>675000</v>
      </c>
      <c r="N99" s="168">
        <f t="shared" si="39"/>
        <v>675000</v>
      </c>
      <c r="O99" s="168">
        <f t="shared" si="25"/>
        <v>2025000</v>
      </c>
      <c r="P99" s="168">
        <f t="shared" si="26"/>
        <v>750000</v>
      </c>
      <c r="Q99" s="168">
        <f t="shared" si="27"/>
        <v>750000</v>
      </c>
      <c r="R99" s="168">
        <f t="shared" si="28"/>
        <v>750000</v>
      </c>
      <c r="S99" s="168">
        <f t="shared" si="29"/>
        <v>2250000</v>
      </c>
      <c r="T99" s="147">
        <f t="shared" si="23"/>
        <v>6750000</v>
      </c>
      <c r="V99" s="137">
        <v>7500000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0.16452809754910391</v>
      </c>
      <c r="D100" s="158">
        <f t="shared" si="40"/>
        <v>0.16452809754910389</v>
      </c>
      <c r="E100" s="158">
        <f t="shared" si="40"/>
        <v>0.16452809754910389</v>
      </c>
      <c r="F100" s="158">
        <f t="shared" si="40"/>
        <v>0.16452809754910389</v>
      </c>
      <c r="G100" s="158">
        <f t="shared" si="40"/>
        <v>0.16452809754910391</v>
      </c>
      <c r="H100" s="158">
        <f t="shared" si="40"/>
        <v>0.16452809754910391</v>
      </c>
      <c r="I100" s="158">
        <f t="shared" si="40"/>
        <v>0.16452809754910391</v>
      </c>
      <c r="J100" s="158">
        <f t="shared" si="40"/>
        <v>0.16452809754910391</v>
      </c>
      <c r="K100" s="158">
        <f t="shared" si="40"/>
        <v>0.16452809754910391</v>
      </c>
      <c r="L100" s="158">
        <f t="shared" si="40"/>
        <v>0.16452809754910391</v>
      </c>
      <c r="M100" s="158">
        <f t="shared" si="40"/>
        <v>0.16452809754910391</v>
      </c>
      <c r="N100" s="158">
        <f t="shared" si="40"/>
        <v>0.16452809754910391</v>
      </c>
      <c r="O100" s="158">
        <f t="shared" si="40"/>
        <v>0.16452809754910391</v>
      </c>
      <c r="P100" s="158">
        <f t="shared" si="40"/>
        <v>0.16452809754910389</v>
      </c>
      <c r="Q100" s="158">
        <f t="shared" si="40"/>
        <v>0.16452809754910389</v>
      </c>
      <c r="R100" s="158">
        <f t="shared" si="40"/>
        <v>0.16452809754910389</v>
      </c>
      <c r="S100" s="170">
        <f t="shared" si="40"/>
        <v>0.16452809754910389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20.25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1633177.56</v>
      </c>
    </row>
    <row r="108" spans="1:33" x14ac:dyDescent="0.25">
      <c r="C108" s="189">
        <f>+C99-C106</f>
        <v>5866822.4399999995</v>
      </c>
    </row>
  </sheetData>
  <mergeCells count="3">
    <mergeCell ref="B12:C12"/>
    <mergeCell ref="A11:S11"/>
    <mergeCell ref="B104:I104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4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69" sqref="C69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31" customWidth="1"/>
    <col min="5" max="6" width="13.7109375" style="3" customWidth="1"/>
    <col min="7" max="7" width="15.7109375" style="5" customWidth="1"/>
    <col min="8" max="10" width="13.7109375" style="5" customWidth="1"/>
    <col min="11" max="11" width="15.7109375" style="5" customWidth="1"/>
    <col min="12" max="14" width="13.7109375" style="5" customWidth="1"/>
    <col min="15" max="15" width="15.7109375" style="5" customWidth="1"/>
    <col min="16" max="18" width="13.7109375" style="5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4" t="s">
        <v>137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40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38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49732945</v>
      </c>
      <c r="D16" s="168">
        <f>C16*0.06</f>
        <v>2983976.6999999997</v>
      </c>
      <c r="E16" s="168">
        <f>C16*0.06</f>
        <v>2983976.6999999997</v>
      </c>
      <c r="F16" s="168">
        <f>C16*0.06</f>
        <v>2983976.6999999997</v>
      </c>
      <c r="G16" s="168">
        <f>SUM(D16:F16)</f>
        <v>8951930.0999999996</v>
      </c>
      <c r="H16" s="168">
        <f>C16*0.07</f>
        <v>3481306.1500000004</v>
      </c>
      <c r="I16" s="168">
        <f>C16*0.09</f>
        <v>4475965.05</v>
      </c>
      <c r="J16" s="168">
        <f>C16*0.09</f>
        <v>4475965.05</v>
      </c>
      <c r="K16" s="168">
        <f t="shared" ref="K16" si="0">SUM(H16:J16)</f>
        <v>12433236.25</v>
      </c>
      <c r="L16" s="168">
        <f>C16*0.09</f>
        <v>4475965.05</v>
      </c>
      <c r="M16" s="168">
        <f>C16*0.09</f>
        <v>4475965.05</v>
      </c>
      <c r="N16" s="168">
        <f>C16*0.09</f>
        <v>4475965.05</v>
      </c>
      <c r="O16" s="168">
        <f t="shared" ref="O16" si="1">SUM(L16:N16)</f>
        <v>13427895.149999999</v>
      </c>
      <c r="P16" s="168">
        <f t="shared" ref="P16" si="2">C16*0.1</f>
        <v>4973294.5</v>
      </c>
      <c r="Q16" s="168">
        <f t="shared" ref="Q16" si="3">C16*0.1</f>
        <v>4973294.5</v>
      </c>
      <c r="R16" s="168">
        <f t="shared" ref="R16" si="4">C16*0.1</f>
        <v>4973294.5</v>
      </c>
      <c r="S16" s="168">
        <f t="shared" ref="S16" si="5">SUM(P16:R16)</f>
        <v>14919883.5</v>
      </c>
      <c r="T16" s="147">
        <f>D16+E16+F16+H16+I16+J16+L16+M16+N16+P16+Q16</f>
        <v>44759650.5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39471615</v>
      </c>
      <c r="D18" s="167">
        <f>C18*0.06</f>
        <v>2368296.9</v>
      </c>
      <c r="E18" s="167">
        <f>C18*0.06</f>
        <v>2368296.9</v>
      </c>
      <c r="F18" s="167">
        <f>C18*0.06</f>
        <v>2368296.9</v>
      </c>
      <c r="G18" s="167">
        <f>SUM(D18:F18)</f>
        <v>7104890.6999999993</v>
      </c>
      <c r="H18" s="167">
        <f>C18*0.07</f>
        <v>2763013.0500000003</v>
      </c>
      <c r="I18" s="167">
        <f>C18*0.09</f>
        <v>3552445.35</v>
      </c>
      <c r="J18" s="167">
        <f>C18*0.09</f>
        <v>3552445.35</v>
      </c>
      <c r="K18" s="167">
        <f t="shared" ref="K18:K81" si="7">SUM(H18:J18)</f>
        <v>9867903.75</v>
      </c>
      <c r="L18" s="167">
        <f>C18*0.09</f>
        <v>3552445.35</v>
      </c>
      <c r="M18" s="167">
        <f>C18*0.09</f>
        <v>3552445.35</v>
      </c>
      <c r="N18" s="167">
        <f>C18*0.09</f>
        <v>3552445.35</v>
      </c>
      <c r="O18" s="167">
        <f t="shared" ref="O18:O81" si="8">SUM(L18:N18)</f>
        <v>10657336.050000001</v>
      </c>
      <c r="P18" s="167">
        <f t="shared" ref="P18:P81" si="9">C18*0.1</f>
        <v>3947161.5</v>
      </c>
      <c r="Q18" s="167">
        <f t="shared" ref="Q18:Q81" si="10">C18*0.1</f>
        <v>3947161.5</v>
      </c>
      <c r="R18" s="167">
        <f t="shared" ref="R18:R81" si="11">C18*0.1</f>
        <v>3947161.5</v>
      </c>
      <c r="S18" s="167">
        <f t="shared" ref="S18:S81" si="12">SUM(P18:R18)</f>
        <v>11841484.5</v>
      </c>
      <c r="T18" s="147">
        <f t="shared" si="6"/>
        <v>35524453.5</v>
      </c>
    </row>
    <row r="19" spans="1:30" ht="33" customHeight="1" x14ac:dyDescent="0.25">
      <c r="A19" s="41" t="s">
        <v>13</v>
      </c>
      <c r="B19" s="119" t="s">
        <v>120</v>
      </c>
      <c r="C19" s="212">
        <v>4919099</v>
      </c>
      <c r="D19" s="212">
        <f t="shared" ref="D19:D82" si="13">C19*0.06</f>
        <v>295145.94</v>
      </c>
      <c r="E19" s="212">
        <f t="shared" ref="E19:E82" si="14">C19*0.06</f>
        <v>295145.94</v>
      </c>
      <c r="F19" s="212">
        <f t="shared" ref="F19:F82" si="15">C19*0.06</f>
        <v>295145.94</v>
      </c>
      <c r="G19" s="212">
        <f t="shared" ref="G19:G82" si="16">SUM(D19:F19)</f>
        <v>885437.82000000007</v>
      </c>
      <c r="H19" s="212">
        <f t="shared" ref="H19:H82" si="17">C19*0.07</f>
        <v>344336.93000000005</v>
      </c>
      <c r="I19" s="212">
        <f t="shared" ref="I19:I82" si="18">C19*0.09</f>
        <v>442718.91</v>
      </c>
      <c r="J19" s="212">
        <f t="shared" ref="J19:J82" si="19">C19*0.09</f>
        <v>442718.91</v>
      </c>
      <c r="K19" s="212">
        <f t="shared" si="7"/>
        <v>1229774.75</v>
      </c>
      <c r="L19" s="212">
        <f t="shared" ref="L19:L82" si="20">C19*0.09</f>
        <v>442718.91</v>
      </c>
      <c r="M19" s="212">
        <f t="shared" ref="M19:M82" si="21">C19*0.09</f>
        <v>442718.91</v>
      </c>
      <c r="N19" s="212">
        <f t="shared" ref="N19:N82" si="22">C19*0.09</f>
        <v>442718.91</v>
      </c>
      <c r="O19" s="212">
        <f t="shared" si="8"/>
        <v>1328156.73</v>
      </c>
      <c r="P19" s="212">
        <f t="shared" si="9"/>
        <v>491909.9</v>
      </c>
      <c r="Q19" s="212">
        <f t="shared" si="10"/>
        <v>491909.9</v>
      </c>
      <c r="R19" s="212">
        <f t="shared" si="11"/>
        <v>491909.9</v>
      </c>
      <c r="S19" s="212">
        <f t="shared" si="12"/>
        <v>1475729.7000000002</v>
      </c>
      <c r="T19" s="147">
        <f t="shared" si="6"/>
        <v>4427189.1000000006</v>
      </c>
      <c r="V19" s="137">
        <v>4919099</v>
      </c>
    </row>
    <row r="20" spans="1:30" ht="33" customHeight="1" x14ac:dyDescent="0.25">
      <c r="A20" s="41" t="s">
        <v>42</v>
      </c>
      <c r="B20" s="119" t="s">
        <v>146</v>
      </c>
      <c r="C20" s="212">
        <v>33652960</v>
      </c>
      <c r="D20" s="212">
        <f t="shared" si="13"/>
        <v>2019177.5999999999</v>
      </c>
      <c r="E20" s="212">
        <f t="shared" si="14"/>
        <v>2019177.5999999999</v>
      </c>
      <c r="F20" s="212">
        <f t="shared" si="15"/>
        <v>2019177.5999999999</v>
      </c>
      <c r="G20" s="212">
        <f t="shared" si="16"/>
        <v>6057532.7999999998</v>
      </c>
      <c r="H20" s="212">
        <f t="shared" si="17"/>
        <v>2355707.2000000002</v>
      </c>
      <c r="I20" s="212">
        <f t="shared" si="18"/>
        <v>3028766.4</v>
      </c>
      <c r="J20" s="212">
        <f t="shared" si="19"/>
        <v>3028766.4</v>
      </c>
      <c r="K20" s="212">
        <f t="shared" si="7"/>
        <v>8413240</v>
      </c>
      <c r="L20" s="212">
        <f t="shared" si="20"/>
        <v>3028766.4</v>
      </c>
      <c r="M20" s="212">
        <f t="shared" si="21"/>
        <v>3028766.4</v>
      </c>
      <c r="N20" s="212">
        <f t="shared" si="22"/>
        <v>3028766.4</v>
      </c>
      <c r="O20" s="212">
        <f t="shared" si="8"/>
        <v>9086299.1999999993</v>
      </c>
      <c r="P20" s="212">
        <f t="shared" si="9"/>
        <v>3365296</v>
      </c>
      <c r="Q20" s="212">
        <f t="shared" si="10"/>
        <v>3365296</v>
      </c>
      <c r="R20" s="212">
        <f t="shared" si="11"/>
        <v>3365296</v>
      </c>
      <c r="S20" s="212">
        <f t="shared" si="12"/>
        <v>10095888</v>
      </c>
      <c r="T20" s="147">
        <f t="shared" si="6"/>
        <v>30287663.999999996</v>
      </c>
      <c r="V20" s="137">
        <v>33652960</v>
      </c>
    </row>
    <row r="21" spans="1:30" ht="33" customHeight="1" x14ac:dyDescent="0.25">
      <c r="A21" s="41" t="s">
        <v>104</v>
      </c>
      <c r="B21" s="119" t="s">
        <v>140</v>
      </c>
      <c r="C21" s="212">
        <v>897720</v>
      </c>
      <c r="D21" s="212">
        <f t="shared" si="13"/>
        <v>53863.199999999997</v>
      </c>
      <c r="E21" s="212">
        <f t="shared" si="14"/>
        <v>53863.199999999997</v>
      </c>
      <c r="F21" s="212">
        <f t="shared" si="15"/>
        <v>53863.199999999997</v>
      </c>
      <c r="G21" s="212">
        <f t="shared" si="16"/>
        <v>161589.59999999998</v>
      </c>
      <c r="H21" s="212">
        <f t="shared" si="17"/>
        <v>62840.400000000009</v>
      </c>
      <c r="I21" s="212">
        <f t="shared" si="18"/>
        <v>80794.8</v>
      </c>
      <c r="J21" s="212">
        <f t="shared" si="19"/>
        <v>80794.8</v>
      </c>
      <c r="K21" s="212">
        <f t="shared" si="7"/>
        <v>224430</v>
      </c>
      <c r="L21" s="212">
        <f t="shared" si="20"/>
        <v>80794.8</v>
      </c>
      <c r="M21" s="212">
        <f t="shared" si="21"/>
        <v>80794.8</v>
      </c>
      <c r="N21" s="212">
        <f t="shared" si="22"/>
        <v>80794.8</v>
      </c>
      <c r="O21" s="212">
        <f t="shared" si="8"/>
        <v>242384.40000000002</v>
      </c>
      <c r="P21" s="212">
        <f t="shared" si="9"/>
        <v>89772</v>
      </c>
      <c r="Q21" s="212">
        <f t="shared" si="10"/>
        <v>89772</v>
      </c>
      <c r="R21" s="212">
        <f t="shared" si="11"/>
        <v>89772</v>
      </c>
      <c r="S21" s="212">
        <f t="shared" si="12"/>
        <v>269316</v>
      </c>
      <c r="T21" s="147">
        <f t="shared" si="6"/>
        <v>807948</v>
      </c>
      <c r="V21" s="137">
        <v>897720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1836</v>
      </c>
      <c r="D26" s="212">
        <f t="shared" si="13"/>
        <v>110.16</v>
      </c>
      <c r="E26" s="212">
        <f t="shared" si="14"/>
        <v>110.16</v>
      </c>
      <c r="F26" s="212">
        <f t="shared" si="15"/>
        <v>110.16</v>
      </c>
      <c r="G26" s="212">
        <f t="shared" si="16"/>
        <v>330.48</v>
      </c>
      <c r="H26" s="212">
        <f t="shared" si="17"/>
        <v>128.52000000000001</v>
      </c>
      <c r="I26" s="212">
        <f t="shared" si="18"/>
        <v>165.23999999999998</v>
      </c>
      <c r="J26" s="212">
        <f t="shared" si="19"/>
        <v>165.23999999999998</v>
      </c>
      <c r="K26" s="212">
        <f t="shared" si="7"/>
        <v>459</v>
      </c>
      <c r="L26" s="212">
        <f t="shared" si="20"/>
        <v>165.23999999999998</v>
      </c>
      <c r="M26" s="212">
        <f t="shared" si="21"/>
        <v>165.23999999999998</v>
      </c>
      <c r="N26" s="212">
        <f t="shared" si="22"/>
        <v>165.23999999999998</v>
      </c>
      <c r="O26" s="212">
        <f t="shared" si="8"/>
        <v>495.71999999999991</v>
      </c>
      <c r="P26" s="212">
        <f t="shared" si="9"/>
        <v>183.60000000000002</v>
      </c>
      <c r="Q26" s="212">
        <f t="shared" si="10"/>
        <v>183.60000000000002</v>
      </c>
      <c r="R26" s="212">
        <f t="shared" si="11"/>
        <v>183.60000000000002</v>
      </c>
      <c r="S26" s="212">
        <f t="shared" si="12"/>
        <v>550.80000000000007</v>
      </c>
      <c r="T26" s="147">
        <f t="shared" si="6"/>
        <v>1652.4</v>
      </c>
      <c r="V26" s="137">
        <v>1836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x14ac:dyDescent="0.25">
      <c r="A30" s="118"/>
      <c r="B30" s="118" t="s">
        <v>49</v>
      </c>
      <c r="C30" s="167">
        <f>SUM(C31:C36)+C37+C42</f>
        <v>10261330</v>
      </c>
      <c r="D30" s="167">
        <f t="shared" si="13"/>
        <v>615679.79999999993</v>
      </c>
      <c r="E30" s="167">
        <f t="shared" si="14"/>
        <v>615679.79999999993</v>
      </c>
      <c r="F30" s="167">
        <f t="shared" si="15"/>
        <v>615679.79999999993</v>
      </c>
      <c r="G30" s="167">
        <f t="shared" si="16"/>
        <v>1847039.4</v>
      </c>
      <c r="H30" s="167">
        <f t="shared" si="17"/>
        <v>718293.10000000009</v>
      </c>
      <c r="I30" s="167">
        <f t="shared" si="18"/>
        <v>923519.7</v>
      </c>
      <c r="J30" s="167">
        <f t="shared" si="19"/>
        <v>923519.7</v>
      </c>
      <c r="K30" s="167">
        <f t="shared" si="7"/>
        <v>2565332.5</v>
      </c>
      <c r="L30" s="167">
        <f t="shared" si="20"/>
        <v>923519.7</v>
      </c>
      <c r="M30" s="167">
        <f t="shared" si="21"/>
        <v>923519.7</v>
      </c>
      <c r="N30" s="167">
        <f t="shared" si="22"/>
        <v>923519.7</v>
      </c>
      <c r="O30" s="167">
        <f t="shared" si="8"/>
        <v>2770559.0999999996</v>
      </c>
      <c r="P30" s="167">
        <f t="shared" si="9"/>
        <v>1026133</v>
      </c>
      <c r="Q30" s="167">
        <f t="shared" si="10"/>
        <v>1026133</v>
      </c>
      <c r="R30" s="167">
        <f t="shared" si="11"/>
        <v>1026133</v>
      </c>
      <c r="S30" s="167">
        <f t="shared" si="12"/>
        <v>3078399</v>
      </c>
      <c r="T30" s="147">
        <f t="shared" si="6"/>
        <v>9235197</v>
      </c>
      <c r="V30" s="137">
        <v>10261329</v>
      </c>
    </row>
    <row r="31" spans="1:30" ht="33" customHeight="1" x14ac:dyDescent="0.25">
      <c r="A31" s="41">
        <v>45217</v>
      </c>
      <c r="B31" s="120" t="s">
        <v>50</v>
      </c>
      <c r="C31" s="212">
        <v>47000</v>
      </c>
      <c r="D31" s="212">
        <f t="shared" si="13"/>
        <v>2820</v>
      </c>
      <c r="E31" s="212">
        <f t="shared" si="14"/>
        <v>2820</v>
      </c>
      <c r="F31" s="212">
        <f t="shared" si="15"/>
        <v>2820</v>
      </c>
      <c r="G31" s="212">
        <f t="shared" si="16"/>
        <v>8460</v>
      </c>
      <c r="H31" s="212">
        <f t="shared" si="17"/>
        <v>3290.0000000000005</v>
      </c>
      <c r="I31" s="212">
        <f t="shared" si="18"/>
        <v>4230</v>
      </c>
      <c r="J31" s="212">
        <f t="shared" si="19"/>
        <v>4230</v>
      </c>
      <c r="K31" s="212">
        <f t="shared" si="7"/>
        <v>11750</v>
      </c>
      <c r="L31" s="212">
        <f t="shared" si="20"/>
        <v>4230</v>
      </c>
      <c r="M31" s="212">
        <f t="shared" si="21"/>
        <v>4230</v>
      </c>
      <c r="N31" s="212">
        <f t="shared" si="22"/>
        <v>4230</v>
      </c>
      <c r="O31" s="212">
        <f t="shared" si="8"/>
        <v>12690</v>
      </c>
      <c r="P31" s="212">
        <f t="shared" si="9"/>
        <v>4700</v>
      </c>
      <c r="Q31" s="212">
        <f t="shared" si="10"/>
        <v>4700</v>
      </c>
      <c r="R31" s="212">
        <f t="shared" si="11"/>
        <v>4700</v>
      </c>
      <c r="S31" s="212">
        <f t="shared" si="12"/>
        <v>14100</v>
      </c>
      <c r="T31" s="147">
        <f t="shared" si="6"/>
        <v>42300</v>
      </c>
      <c r="V31" s="137">
        <v>47000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9000</v>
      </c>
      <c r="D32" s="212">
        <f t="shared" si="13"/>
        <v>540</v>
      </c>
      <c r="E32" s="212">
        <f t="shared" si="14"/>
        <v>540</v>
      </c>
      <c r="F32" s="212">
        <f t="shared" si="15"/>
        <v>540</v>
      </c>
      <c r="G32" s="212">
        <f t="shared" si="16"/>
        <v>1620</v>
      </c>
      <c r="H32" s="212">
        <f t="shared" si="17"/>
        <v>630.00000000000011</v>
      </c>
      <c r="I32" s="212">
        <f t="shared" si="18"/>
        <v>810</v>
      </c>
      <c r="J32" s="212">
        <f t="shared" si="19"/>
        <v>810</v>
      </c>
      <c r="K32" s="212">
        <f t="shared" si="7"/>
        <v>2250</v>
      </c>
      <c r="L32" s="212">
        <f t="shared" si="20"/>
        <v>810</v>
      </c>
      <c r="M32" s="212">
        <f t="shared" si="21"/>
        <v>810</v>
      </c>
      <c r="N32" s="212">
        <f t="shared" si="22"/>
        <v>810</v>
      </c>
      <c r="O32" s="212">
        <f t="shared" si="8"/>
        <v>2430</v>
      </c>
      <c r="P32" s="212">
        <f t="shared" si="9"/>
        <v>900</v>
      </c>
      <c r="Q32" s="212">
        <f t="shared" si="10"/>
        <v>900</v>
      </c>
      <c r="R32" s="212">
        <f t="shared" si="11"/>
        <v>900</v>
      </c>
      <c r="S32" s="212">
        <f t="shared" si="12"/>
        <v>2700</v>
      </c>
      <c r="T32" s="147">
        <f t="shared" si="6"/>
        <v>8100</v>
      </c>
      <c r="U32" s="139"/>
      <c r="V32" s="137">
        <v>9000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925378</v>
      </c>
      <c r="D33" s="212">
        <f t="shared" si="13"/>
        <v>55522.68</v>
      </c>
      <c r="E33" s="212">
        <f t="shared" si="14"/>
        <v>55522.68</v>
      </c>
      <c r="F33" s="212">
        <f t="shared" si="15"/>
        <v>55522.68</v>
      </c>
      <c r="G33" s="212">
        <f t="shared" si="16"/>
        <v>166568.04</v>
      </c>
      <c r="H33" s="212">
        <f t="shared" si="17"/>
        <v>64776.460000000006</v>
      </c>
      <c r="I33" s="212">
        <f t="shared" si="18"/>
        <v>83284.02</v>
      </c>
      <c r="J33" s="212">
        <f t="shared" si="19"/>
        <v>83284.02</v>
      </c>
      <c r="K33" s="212">
        <f t="shared" si="7"/>
        <v>231344.5</v>
      </c>
      <c r="L33" s="212">
        <f t="shared" si="20"/>
        <v>83284.02</v>
      </c>
      <c r="M33" s="212">
        <f t="shared" si="21"/>
        <v>83284.02</v>
      </c>
      <c r="N33" s="212">
        <f t="shared" si="22"/>
        <v>83284.02</v>
      </c>
      <c r="O33" s="212">
        <f t="shared" si="8"/>
        <v>249852.06</v>
      </c>
      <c r="P33" s="212">
        <f t="shared" si="9"/>
        <v>92537.8</v>
      </c>
      <c r="Q33" s="212">
        <f t="shared" si="10"/>
        <v>92537.8</v>
      </c>
      <c r="R33" s="212">
        <f t="shared" si="11"/>
        <v>92537.8</v>
      </c>
      <c r="S33" s="212">
        <f t="shared" si="12"/>
        <v>277613.40000000002</v>
      </c>
      <c r="T33" s="147">
        <f t="shared" si="6"/>
        <v>832840.20000000019</v>
      </c>
      <c r="U33" s="139"/>
      <c r="V33" s="137">
        <v>925378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172000</v>
      </c>
      <c r="D34" s="212">
        <f t="shared" si="13"/>
        <v>10320</v>
      </c>
      <c r="E34" s="212">
        <f t="shared" si="14"/>
        <v>10320</v>
      </c>
      <c r="F34" s="212">
        <f t="shared" si="15"/>
        <v>10320</v>
      </c>
      <c r="G34" s="212">
        <f t="shared" si="16"/>
        <v>30960</v>
      </c>
      <c r="H34" s="212">
        <f t="shared" si="17"/>
        <v>12040.000000000002</v>
      </c>
      <c r="I34" s="212">
        <f t="shared" si="18"/>
        <v>15480</v>
      </c>
      <c r="J34" s="212">
        <f t="shared" si="19"/>
        <v>15480</v>
      </c>
      <c r="K34" s="212">
        <f t="shared" si="7"/>
        <v>43000</v>
      </c>
      <c r="L34" s="212">
        <f t="shared" si="20"/>
        <v>15480</v>
      </c>
      <c r="M34" s="212">
        <f t="shared" si="21"/>
        <v>15480</v>
      </c>
      <c r="N34" s="212">
        <f t="shared" si="22"/>
        <v>15480</v>
      </c>
      <c r="O34" s="212">
        <f t="shared" si="8"/>
        <v>46440</v>
      </c>
      <c r="P34" s="212">
        <f t="shared" si="9"/>
        <v>17200</v>
      </c>
      <c r="Q34" s="212">
        <f t="shared" si="10"/>
        <v>17200</v>
      </c>
      <c r="R34" s="212">
        <f t="shared" si="11"/>
        <v>17200</v>
      </c>
      <c r="S34" s="212">
        <f t="shared" si="12"/>
        <v>51600</v>
      </c>
      <c r="T34" s="147">
        <f t="shared" si="6"/>
        <v>154800</v>
      </c>
      <c r="V34" s="137">
        <v>172000</v>
      </c>
    </row>
    <row r="35" spans="1:30" ht="33" customHeight="1" x14ac:dyDescent="0.25">
      <c r="A35" s="41" t="s">
        <v>286</v>
      </c>
      <c r="B35" s="120" t="s">
        <v>287</v>
      </c>
      <c r="C35" s="212">
        <v>504139</v>
      </c>
      <c r="D35" s="212">
        <f t="shared" si="13"/>
        <v>30248.34</v>
      </c>
      <c r="E35" s="212">
        <f t="shared" si="14"/>
        <v>30248.34</v>
      </c>
      <c r="F35" s="212">
        <f t="shared" si="15"/>
        <v>30248.34</v>
      </c>
      <c r="G35" s="212">
        <f t="shared" si="16"/>
        <v>90745.02</v>
      </c>
      <c r="H35" s="212">
        <f t="shared" si="17"/>
        <v>35289.730000000003</v>
      </c>
      <c r="I35" s="212">
        <f t="shared" si="18"/>
        <v>45372.509999999995</v>
      </c>
      <c r="J35" s="212">
        <f t="shared" si="19"/>
        <v>45372.509999999995</v>
      </c>
      <c r="K35" s="212">
        <f t="shared" si="7"/>
        <v>126034.74999999999</v>
      </c>
      <c r="L35" s="212">
        <f t="shared" si="20"/>
        <v>45372.509999999995</v>
      </c>
      <c r="M35" s="212">
        <f t="shared" si="21"/>
        <v>45372.509999999995</v>
      </c>
      <c r="N35" s="212">
        <f t="shared" si="22"/>
        <v>45372.509999999995</v>
      </c>
      <c r="O35" s="212">
        <f t="shared" si="8"/>
        <v>136117.52999999997</v>
      </c>
      <c r="P35" s="212">
        <f t="shared" si="9"/>
        <v>50413.9</v>
      </c>
      <c r="Q35" s="212">
        <f t="shared" si="10"/>
        <v>50413.9</v>
      </c>
      <c r="R35" s="212">
        <f t="shared" si="11"/>
        <v>50413.9</v>
      </c>
      <c r="S35" s="212">
        <f t="shared" si="12"/>
        <v>151241.70000000001</v>
      </c>
      <c r="T35" s="147"/>
      <c r="V35" s="137">
        <v>504139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1250722</v>
      </c>
      <c r="D36" s="212">
        <f t="shared" si="13"/>
        <v>75043.319999999992</v>
      </c>
      <c r="E36" s="212">
        <f t="shared" si="14"/>
        <v>75043.319999999992</v>
      </c>
      <c r="F36" s="212">
        <f t="shared" si="15"/>
        <v>75043.319999999992</v>
      </c>
      <c r="G36" s="212">
        <f t="shared" si="16"/>
        <v>225129.95999999996</v>
      </c>
      <c r="H36" s="212">
        <f t="shared" si="17"/>
        <v>87550.540000000008</v>
      </c>
      <c r="I36" s="212">
        <f t="shared" si="18"/>
        <v>112564.98</v>
      </c>
      <c r="J36" s="212">
        <f t="shared" si="19"/>
        <v>112564.98</v>
      </c>
      <c r="K36" s="212">
        <f t="shared" si="7"/>
        <v>312680.5</v>
      </c>
      <c r="L36" s="212">
        <f t="shared" si="20"/>
        <v>112564.98</v>
      </c>
      <c r="M36" s="212">
        <f t="shared" si="21"/>
        <v>112564.98</v>
      </c>
      <c r="N36" s="212">
        <f t="shared" si="22"/>
        <v>112564.98</v>
      </c>
      <c r="O36" s="212">
        <f t="shared" si="8"/>
        <v>337694.94</v>
      </c>
      <c r="P36" s="212">
        <f t="shared" si="9"/>
        <v>125072.20000000001</v>
      </c>
      <c r="Q36" s="212">
        <f t="shared" si="10"/>
        <v>125072.20000000001</v>
      </c>
      <c r="R36" s="212">
        <f t="shared" si="11"/>
        <v>125072.20000000001</v>
      </c>
      <c r="S36" s="212">
        <f t="shared" si="12"/>
        <v>375216.60000000003</v>
      </c>
      <c r="T36" s="147">
        <f t="shared" si="6"/>
        <v>1125649.7999999998</v>
      </c>
      <c r="U36" s="139"/>
      <c r="V36" s="137">
        <v>1250722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5667617</v>
      </c>
      <c r="D37" s="169">
        <f t="shared" si="13"/>
        <v>340057.01999999996</v>
      </c>
      <c r="E37" s="169">
        <f t="shared" si="14"/>
        <v>340057.01999999996</v>
      </c>
      <c r="F37" s="169">
        <f t="shared" si="15"/>
        <v>340057.01999999996</v>
      </c>
      <c r="G37" s="169">
        <f t="shared" si="16"/>
        <v>1020171.0599999998</v>
      </c>
      <c r="H37" s="169">
        <f t="shared" si="17"/>
        <v>396733.19000000006</v>
      </c>
      <c r="I37" s="169">
        <f t="shared" si="18"/>
        <v>510085.52999999997</v>
      </c>
      <c r="J37" s="169">
        <f t="shared" si="19"/>
        <v>510085.52999999997</v>
      </c>
      <c r="K37" s="169">
        <f t="shared" si="7"/>
        <v>1416904.25</v>
      </c>
      <c r="L37" s="169">
        <f t="shared" si="20"/>
        <v>510085.52999999997</v>
      </c>
      <c r="M37" s="169">
        <f t="shared" si="21"/>
        <v>510085.52999999997</v>
      </c>
      <c r="N37" s="169">
        <f t="shared" si="22"/>
        <v>510085.52999999997</v>
      </c>
      <c r="O37" s="169">
        <f t="shared" si="8"/>
        <v>1530256.5899999999</v>
      </c>
      <c r="P37" s="169">
        <f t="shared" si="9"/>
        <v>566761.70000000007</v>
      </c>
      <c r="Q37" s="169">
        <f t="shared" si="10"/>
        <v>566761.70000000007</v>
      </c>
      <c r="R37" s="169">
        <f t="shared" si="11"/>
        <v>566761.70000000007</v>
      </c>
      <c r="S37" s="169">
        <f t="shared" si="12"/>
        <v>1700285.1</v>
      </c>
      <c r="T37" s="147">
        <f t="shared" si="6"/>
        <v>5100855.3</v>
      </c>
      <c r="V37" s="137">
        <v>5667617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967364</v>
      </c>
      <c r="D38" s="212">
        <f t="shared" si="13"/>
        <v>58041.84</v>
      </c>
      <c r="E38" s="212">
        <f t="shared" si="14"/>
        <v>58041.84</v>
      </c>
      <c r="F38" s="212">
        <f t="shared" si="15"/>
        <v>58041.84</v>
      </c>
      <c r="G38" s="212">
        <f t="shared" si="16"/>
        <v>174125.52</v>
      </c>
      <c r="H38" s="212">
        <f t="shared" si="17"/>
        <v>67715.48000000001</v>
      </c>
      <c r="I38" s="212">
        <f t="shared" si="18"/>
        <v>87062.76</v>
      </c>
      <c r="J38" s="212">
        <f t="shared" si="19"/>
        <v>87062.76</v>
      </c>
      <c r="K38" s="212">
        <f t="shared" si="7"/>
        <v>241841</v>
      </c>
      <c r="L38" s="212">
        <f t="shared" si="20"/>
        <v>87062.76</v>
      </c>
      <c r="M38" s="212">
        <f t="shared" si="21"/>
        <v>87062.76</v>
      </c>
      <c r="N38" s="212">
        <f t="shared" si="22"/>
        <v>87062.76</v>
      </c>
      <c r="O38" s="212">
        <f t="shared" si="8"/>
        <v>261188.27999999997</v>
      </c>
      <c r="P38" s="212">
        <f t="shared" si="9"/>
        <v>96736.400000000009</v>
      </c>
      <c r="Q38" s="212">
        <f t="shared" si="10"/>
        <v>96736.400000000009</v>
      </c>
      <c r="R38" s="212">
        <f t="shared" si="11"/>
        <v>96736.400000000009</v>
      </c>
      <c r="S38" s="212">
        <f t="shared" si="12"/>
        <v>290209.2</v>
      </c>
      <c r="T38" s="147">
        <f t="shared" si="6"/>
        <v>870627.60000000009</v>
      </c>
      <c r="U38" s="139"/>
      <c r="V38" s="137">
        <v>967364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888100</v>
      </c>
      <c r="D39" s="212">
        <f t="shared" si="13"/>
        <v>53286</v>
      </c>
      <c r="E39" s="212">
        <f t="shared" si="14"/>
        <v>53286</v>
      </c>
      <c r="F39" s="212">
        <f t="shared" si="15"/>
        <v>53286</v>
      </c>
      <c r="G39" s="212">
        <f t="shared" si="16"/>
        <v>159858</v>
      </c>
      <c r="H39" s="212">
        <f t="shared" si="17"/>
        <v>62167.000000000007</v>
      </c>
      <c r="I39" s="212">
        <f t="shared" si="18"/>
        <v>79929</v>
      </c>
      <c r="J39" s="212">
        <f t="shared" si="19"/>
        <v>79929</v>
      </c>
      <c r="K39" s="212">
        <f t="shared" si="7"/>
        <v>222025</v>
      </c>
      <c r="L39" s="212">
        <f t="shared" si="20"/>
        <v>79929</v>
      </c>
      <c r="M39" s="212">
        <f t="shared" si="21"/>
        <v>79929</v>
      </c>
      <c r="N39" s="212">
        <f t="shared" si="22"/>
        <v>79929</v>
      </c>
      <c r="O39" s="212">
        <f t="shared" si="8"/>
        <v>239787</v>
      </c>
      <c r="P39" s="212">
        <f t="shared" si="9"/>
        <v>88810</v>
      </c>
      <c r="Q39" s="212">
        <f t="shared" si="10"/>
        <v>88810</v>
      </c>
      <c r="R39" s="212">
        <f t="shared" si="11"/>
        <v>88810</v>
      </c>
      <c r="S39" s="212">
        <f t="shared" si="12"/>
        <v>266430</v>
      </c>
      <c r="T39" s="147">
        <f t="shared" si="6"/>
        <v>799290</v>
      </c>
      <c r="U39" s="139"/>
      <c r="V39" s="137">
        <v>888100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3812153</v>
      </c>
      <c r="D40" s="212">
        <f t="shared" si="13"/>
        <v>228729.18</v>
      </c>
      <c r="E40" s="212">
        <f t="shared" si="14"/>
        <v>228729.18</v>
      </c>
      <c r="F40" s="212">
        <f t="shared" si="15"/>
        <v>228729.18</v>
      </c>
      <c r="G40" s="212">
        <f t="shared" si="16"/>
        <v>686187.54</v>
      </c>
      <c r="H40" s="212">
        <f t="shared" si="17"/>
        <v>266850.71000000002</v>
      </c>
      <c r="I40" s="212">
        <f t="shared" si="18"/>
        <v>343093.76999999996</v>
      </c>
      <c r="J40" s="212">
        <f t="shared" si="19"/>
        <v>343093.76999999996</v>
      </c>
      <c r="K40" s="212">
        <f t="shared" si="7"/>
        <v>953038.25</v>
      </c>
      <c r="L40" s="212">
        <f t="shared" si="20"/>
        <v>343093.76999999996</v>
      </c>
      <c r="M40" s="212">
        <f t="shared" si="21"/>
        <v>343093.76999999996</v>
      </c>
      <c r="N40" s="212">
        <f t="shared" si="22"/>
        <v>343093.76999999996</v>
      </c>
      <c r="O40" s="212">
        <f t="shared" si="8"/>
        <v>1029281.3099999998</v>
      </c>
      <c r="P40" s="212">
        <f t="shared" si="9"/>
        <v>381215.30000000005</v>
      </c>
      <c r="Q40" s="212">
        <f t="shared" si="10"/>
        <v>381215.30000000005</v>
      </c>
      <c r="R40" s="212">
        <f t="shared" si="11"/>
        <v>381215.30000000005</v>
      </c>
      <c r="S40" s="212">
        <f t="shared" si="12"/>
        <v>1143645.9000000001</v>
      </c>
      <c r="T40" s="147">
        <f t="shared" si="6"/>
        <v>3430937.7</v>
      </c>
      <c r="V40" s="137">
        <v>3812153</v>
      </c>
    </row>
    <row r="41" spans="1:30" ht="33" customHeight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x14ac:dyDescent="0.25">
      <c r="A42" s="53">
        <v>45900</v>
      </c>
      <c r="B42" s="122" t="s">
        <v>60</v>
      </c>
      <c r="C42" s="169">
        <f>SUM(C43:C45)</f>
        <v>1685474</v>
      </c>
      <c r="D42" s="169">
        <f t="shared" si="13"/>
        <v>101128.44</v>
      </c>
      <c r="E42" s="169">
        <f t="shared" si="14"/>
        <v>101128.44</v>
      </c>
      <c r="F42" s="169">
        <f t="shared" si="15"/>
        <v>101128.44</v>
      </c>
      <c r="G42" s="169">
        <f t="shared" si="16"/>
        <v>303385.32</v>
      </c>
      <c r="H42" s="169">
        <f t="shared" si="17"/>
        <v>117983.18000000001</v>
      </c>
      <c r="I42" s="169">
        <f t="shared" si="18"/>
        <v>151692.66</v>
      </c>
      <c r="J42" s="169">
        <f t="shared" si="19"/>
        <v>151692.66</v>
      </c>
      <c r="K42" s="169">
        <f t="shared" si="7"/>
        <v>421368.5</v>
      </c>
      <c r="L42" s="169">
        <f t="shared" si="20"/>
        <v>151692.66</v>
      </c>
      <c r="M42" s="169">
        <f t="shared" si="21"/>
        <v>151692.66</v>
      </c>
      <c r="N42" s="169">
        <f t="shared" si="22"/>
        <v>151692.66</v>
      </c>
      <c r="O42" s="169">
        <f t="shared" si="8"/>
        <v>455077.98</v>
      </c>
      <c r="P42" s="169">
        <f t="shared" si="9"/>
        <v>168547.40000000002</v>
      </c>
      <c r="Q42" s="169">
        <f t="shared" si="10"/>
        <v>168547.40000000002</v>
      </c>
      <c r="R42" s="169">
        <f t="shared" si="11"/>
        <v>168547.40000000002</v>
      </c>
      <c r="S42" s="169">
        <f t="shared" si="12"/>
        <v>505642.20000000007</v>
      </c>
      <c r="T42" s="147">
        <f t="shared" si="6"/>
        <v>1516926.6</v>
      </c>
      <c r="V42" s="137">
        <v>1685474</v>
      </c>
    </row>
    <row r="43" spans="1:30" ht="33" customHeight="1" x14ac:dyDescent="0.25">
      <c r="A43" s="54" t="s">
        <v>62</v>
      </c>
      <c r="B43" s="119" t="s">
        <v>63</v>
      </c>
      <c r="C43" s="212">
        <v>0</v>
      </c>
      <c r="D43" s="212">
        <f t="shared" si="13"/>
        <v>0</v>
      </c>
      <c r="E43" s="212">
        <f t="shared" si="14"/>
        <v>0</v>
      </c>
      <c r="F43" s="212">
        <f t="shared" si="15"/>
        <v>0</v>
      </c>
      <c r="G43" s="212">
        <f t="shared" si="16"/>
        <v>0</v>
      </c>
      <c r="H43" s="212">
        <f t="shared" si="17"/>
        <v>0</v>
      </c>
      <c r="I43" s="212">
        <f t="shared" si="18"/>
        <v>0</v>
      </c>
      <c r="J43" s="212">
        <f t="shared" si="19"/>
        <v>0</v>
      </c>
      <c r="K43" s="212">
        <f t="shared" si="7"/>
        <v>0</v>
      </c>
      <c r="L43" s="212">
        <f t="shared" si="20"/>
        <v>0</v>
      </c>
      <c r="M43" s="212">
        <f t="shared" si="21"/>
        <v>0</v>
      </c>
      <c r="N43" s="212">
        <f t="shared" si="22"/>
        <v>0</v>
      </c>
      <c r="O43" s="212">
        <f t="shared" si="8"/>
        <v>0</v>
      </c>
      <c r="P43" s="212">
        <f t="shared" si="9"/>
        <v>0</v>
      </c>
      <c r="Q43" s="212">
        <f t="shared" si="10"/>
        <v>0</v>
      </c>
      <c r="R43" s="212">
        <f t="shared" si="11"/>
        <v>0</v>
      </c>
      <c r="S43" s="212">
        <f t="shared" si="12"/>
        <v>0</v>
      </c>
      <c r="T43" s="147">
        <f t="shared" si="6"/>
        <v>0</v>
      </c>
      <c r="V43" s="137">
        <v>0</v>
      </c>
    </row>
    <row r="44" spans="1:30" ht="33" customHeight="1" x14ac:dyDescent="0.25">
      <c r="A44" s="41">
        <v>45921</v>
      </c>
      <c r="B44" s="119" t="s">
        <v>64</v>
      </c>
      <c r="C44" s="212">
        <v>1667571</v>
      </c>
      <c r="D44" s="212">
        <f t="shared" si="13"/>
        <v>100054.26</v>
      </c>
      <c r="E44" s="212">
        <f t="shared" si="14"/>
        <v>100054.26</v>
      </c>
      <c r="F44" s="212">
        <f t="shared" si="15"/>
        <v>100054.26</v>
      </c>
      <c r="G44" s="212">
        <f t="shared" si="16"/>
        <v>300162.77999999997</v>
      </c>
      <c r="H44" s="212">
        <f t="shared" si="17"/>
        <v>116729.97000000002</v>
      </c>
      <c r="I44" s="212">
        <f t="shared" si="18"/>
        <v>150081.38999999998</v>
      </c>
      <c r="J44" s="212">
        <f t="shared" si="19"/>
        <v>150081.38999999998</v>
      </c>
      <c r="K44" s="212">
        <f t="shared" si="7"/>
        <v>416892.75</v>
      </c>
      <c r="L44" s="212">
        <f t="shared" si="20"/>
        <v>150081.38999999998</v>
      </c>
      <c r="M44" s="212">
        <f t="shared" si="21"/>
        <v>150081.38999999998</v>
      </c>
      <c r="N44" s="212">
        <f t="shared" si="22"/>
        <v>150081.38999999998</v>
      </c>
      <c r="O44" s="212">
        <f t="shared" si="8"/>
        <v>450244.16999999993</v>
      </c>
      <c r="P44" s="212">
        <f t="shared" si="9"/>
        <v>166757.1</v>
      </c>
      <c r="Q44" s="212">
        <f t="shared" si="10"/>
        <v>166757.1</v>
      </c>
      <c r="R44" s="212">
        <f t="shared" si="11"/>
        <v>166757.1</v>
      </c>
      <c r="S44" s="212">
        <f t="shared" si="12"/>
        <v>500271.30000000005</v>
      </c>
      <c r="T44" s="147">
        <f t="shared" si="6"/>
        <v>1500813.9000000001</v>
      </c>
      <c r="V44" s="137">
        <v>1667571</v>
      </c>
    </row>
    <row r="45" spans="1:30" ht="33" customHeight="1" x14ac:dyDescent="0.25">
      <c r="A45" s="41">
        <v>45994</v>
      </c>
      <c r="B45" s="119" t="s">
        <v>65</v>
      </c>
      <c r="C45" s="212">
        <v>17903</v>
      </c>
      <c r="D45" s="212">
        <f t="shared" si="13"/>
        <v>1074.18</v>
      </c>
      <c r="E45" s="212">
        <f t="shared" si="14"/>
        <v>1074.18</v>
      </c>
      <c r="F45" s="212">
        <f t="shared" si="15"/>
        <v>1074.18</v>
      </c>
      <c r="G45" s="212">
        <f t="shared" si="16"/>
        <v>3222.54</v>
      </c>
      <c r="H45" s="212">
        <f t="shared" si="17"/>
        <v>1253.21</v>
      </c>
      <c r="I45" s="212">
        <f t="shared" si="18"/>
        <v>1611.27</v>
      </c>
      <c r="J45" s="212">
        <f t="shared" si="19"/>
        <v>1611.27</v>
      </c>
      <c r="K45" s="212">
        <f t="shared" si="7"/>
        <v>4475.75</v>
      </c>
      <c r="L45" s="212">
        <f t="shared" si="20"/>
        <v>1611.27</v>
      </c>
      <c r="M45" s="212">
        <f t="shared" si="21"/>
        <v>1611.27</v>
      </c>
      <c r="N45" s="212">
        <f t="shared" si="22"/>
        <v>1611.27</v>
      </c>
      <c r="O45" s="212">
        <f t="shared" si="8"/>
        <v>4833.8099999999995</v>
      </c>
      <c r="P45" s="212">
        <f t="shared" si="9"/>
        <v>1790.3000000000002</v>
      </c>
      <c r="Q45" s="212">
        <f t="shared" si="10"/>
        <v>1790.3000000000002</v>
      </c>
      <c r="R45" s="212">
        <f t="shared" si="11"/>
        <v>1790.3000000000002</v>
      </c>
      <c r="S45" s="212">
        <f t="shared" si="12"/>
        <v>5370.9000000000005</v>
      </c>
      <c r="T45" s="147">
        <f t="shared" si="6"/>
        <v>16112.7</v>
      </c>
      <c r="V45" s="137">
        <v>17903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43732945</v>
      </c>
      <c r="D47" s="168">
        <f t="shared" si="13"/>
        <v>2623976.6999999997</v>
      </c>
      <c r="E47" s="168">
        <f t="shared" si="14"/>
        <v>2623976.6999999997</v>
      </c>
      <c r="F47" s="168">
        <f t="shared" si="15"/>
        <v>2623976.6999999997</v>
      </c>
      <c r="G47" s="168">
        <f t="shared" si="16"/>
        <v>7871930.0999999996</v>
      </c>
      <c r="H47" s="168">
        <f t="shared" si="17"/>
        <v>3061306.1500000004</v>
      </c>
      <c r="I47" s="168">
        <f t="shared" si="18"/>
        <v>3935965.05</v>
      </c>
      <c r="J47" s="168">
        <f t="shared" si="19"/>
        <v>3935965.05</v>
      </c>
      <c r="K47" s="168">
        <f t="shared" si="7"/>
        <v>10933236.25</v>
      </c>
      <c r="L47" s="168">
        <f t="shared" si="20"/>
        <v>3935965.05</v>
      </c>
      <c r="M47" s="168">
        <f t="shared" si="21"/>
        <v>3935965.05</v>
      </c>
      <c r="N47" s="168">
        <f t="shared" si="22"/>
        <v>3935965.05</v>
      </c>
      <c r="O47" s="168">
        <f t="shared" si="8"/>
        <v>11807895.149999999</v>
      </c>
      <c r="P47" s="168">
        <f t="shared" si="9"/>
        <v>4373294.5</v>
      </c>
      <c r="Q47" s="168">
        <f t="shared" si="10"/>
        <v>4373294.5</v>
      </c>
      <c r="R47" s="168">
        <f t="shared" si="11"/>
        <v>4373294.5</v>
      </c>
      <c r="S47" s="168">
        <f t="shared" si="12"/>
        <v>13119883.5</v>
      </c>
      <c r="T47" s="147">
        <f t="shared" si="6"/>
        <v>39359650.5</v>
      </c>
      <c r="V47" s="137">
        <v>43732944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16676635</v>
      </c>
      <c r="D49" s="167">
        <f t="shared" si="13"/>
        <v>1000598.1</v>
      </c>
      <c r="E49" s="167">
        <f t="shared" si="14"/>
        <v>1000598.1</v>
      </c>
      <c r="F49" s="167">
        <f t="shared" si="15"/>
        <v>1000598.1</v>
      </c>
      <c r="G49" s="167">
        <f t="shared" si="16"/>
        <v>3001794.3</v>
      </c>
      <c r="H49" s="167">
        <f t="shared" si="17"/>
        <v>1167364.4500000002</v>
      </c>
      <c r="I49" s="167">
        <f t="shared" si="18"/>
        <v>1500897.15</v>
      </c>
      <c r="J49" s="167">
        <f t="shared" si="19"/>
        <v>1500897.15</v>
      </c>
      <c r="K49" s="167">
        <f t="shared" si="7"/>
        <v>4169158.75</v>
      </c>
      <c r="L49" s="167">
        <f t="shared" si="20"/>
        <v>1500897.15</v>
      </c>
      <c r="M49" s="167">
        <f t="shared" si="21"/>
        <v>1500897.15</v>
      </c>
      <c r="N49" s="167">
        <f t="shared" si="22"/>
        <v>1500897.15</v>
      </c>
      <c r="O49" s="167">
        <f t="shared" si="8"/>
        <v>4502691.4499999993</v>
      </c>
      <c r="P49" s="167">
        <f t="shared" si="9"/>
        <v>1667663.5</v>
      </c>
      <c r="Q49" s="167">
        <f t="shared" si="10"/>
        <v>1667663.5</v>
      </c>
      <c r="R49" s="167">
        <f t="shared" si="11"/>
        <v>1667663.5</v>
      </c>
      <c r="S49" s="167">
        <f t="shared" si="12"/>
        <v>5002990.5</v>
      </c>
      <c r="T49" s="147">
        <f t="shared" si="6"/>
        <v>15008971.500000002</v>
      </c>
      <c r="V49" s="137">
        <v>16676635</v>
      </c>
    </row>
    <row r="50" spans="1:30" ht="33" customHeight="1" x14ac:dyDescent="0.25">
      <c r="A50" s="55" t="s">
        <v>130</v>
      </c>
      <c r="B50" s="120" t="s">
        <v>124</v>
      </c>
      <c r="C50" s="212">
        <v>10636493</v>
      </c>
      <c r="D50" s="212">
        <f t="shared" si="13"/>
        <v>638189.57999999996</v>
      </c>
      <c r="E50" s="212">
        <f t="shared" si="14"/>
        <v>638189.57999999996</v>
      </c>
      <c r="F50" s="212">
        <f t="shared" si="15"/>
        <v>638189.57999999996</v>
      </c>
      <c r="G50" s="212">
        <f t="shared" si="16"/>
        <v>1914568.7399999998</v>
      </c>
      <c r="H50" s="212">
        <f t="shared" si="17"/>
        <v>744554.51000000013</v>
      </c>
      <c r="I50" s="212">
        <f t="shared" si="18"/>
        <v>957284.37</v>
      </c>
      <c r="J50" s="212">
        <f t="shared" si="19"/>
        <v>957284.37</v>
      </c>
      <c r="K50" s="212">
        <f t="shared" si="7"/>
        <v>2659123.25</v>
      </c>
      <c r="L50" s="212">
        <f t="shared" si="20"/>
        <v>957284.37</v>
      </c>
      <c r="M50" s="212">
        <f t="shared" si="21"/>
        <v>957284.37</v>
      </c>
      <c r="N50" s="212">
        <f t="shared" si="22"/>
        <v>957284.37</v>
      </c>
      <c r="O50" s="212">
        <f t="shared" si="8"/>
        <v>2871853.11</v>
      </c>
      <c r="P50" s="212">
        <f t="shared" si="9"/>
        <v>1063649.3</v>
      </c>
      <c r="Q50" s="212">
        <f t="shared" si="10"/>
        <v>1063649.3</v>
      </c>
      <c r="R50" s="212">
        <f t="shared" si="11"/>
        <v>1063649.3</v>
      </c>
      <c r="S50" s="212">
        <f t="shared" si="12"/>
        <v>3190947.9000000004</v>
      </c>
      <c r="T50" s="147">
        <f t="shared" si="6"/>
        <v>9572843.7000000011</v>
      </c>
      <c r="V50" s="137">
        <v>10636493</v>
      </c>
    </row>
    <row r="51" spans="1:30" ht="47.25" x14ac:dyDescent="0.25">
      <c r="A51" s="41" t="s">
        <v>133</v>
      </c>
      <c r="B51" s="117" t="s">
        <v>125</v>
      </c>
      <c r="C51" s="212">
        <v>523750</v>
      </c>
      <c r="D51" s="212">
        <f t="shared" si="13"/>
        <v>31425</v>
      </c>
      <c r="E51" s="212">
        <f t="shared" si="14"/>
        <v>31425</v>
      </c>
      <c r="F51" s="212">
        <f t="shared" si="15"/>
        <v>31425</v>
      </c>
      <c r="G51" s="212">
        <f t="shared" si="16"/>
        <v>94275</v>
      </c>
      <c r="H51" s="212">
        <f t="shared" si="17"/>
        <v>36662.5</v>
      </c>
      <c r="I51" s="212">
        <f t="shared" si="18"/>
        <v>47137.5</v>
      </c>
      <c r="J51" s="212">
        <f t="shared" si="19"/>
        <v>47137.5</v>
      </c>
      <c r="K51" s="212">
        <f t="shared" si="7"/>
        <v>130937.5</v>
      </c>
      <c r="L51" s="212">
        <f t="shared" si="20"/>
        <v>47137.5</v>
      </c>
      <c r="M51" s="212">
        <f t="shared" si="21"/>
        <v>47137.5</v>
      </c>
      <c r="N51" s="212">
        <f t="shared" si="22"/>
        <v>47137.5</v>
      </c>
      <c r="O51" s="212">
        <f t="shared" si="8"/>
        <v>141412.5</v>
      </c>
      <c r="P51" s="212">
        <f t="shared" si="9"/>
        <v>52375</v>
      </c>
      <c r="Q51" s="212">
        <f t="shared" si="10"/>
        <v>52375</v>
      </c>
      <c r="R51" s="212">
        <f t="shared" si="11"/>
        <v>52375</v>
      </c>
      <c r="S51" s="212">
        <f t="shared" si="12"/>
        <v>157125</v>
      </c>
      <c r="T51" s="147">
        <f t="shared" si="6"/>
        <v>471375</v>
      </c>
      <c r="V51" s="137">
        <v>523750</v>
      </c>
    </row>
    <row r="52" spans="1:30" ht="33" customHeight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5485565</v>
      </c>
      <c r="D53" s="212">
        <f t="shared" si="13"/>
        <v>329133.89999999997</v>
      </c>
      <c r="E53" s="212">
        <f t="shared" si="14"/>
        <v>329133.89999999997</v>
      </c>
      <c r="F53" s="212">
        <f t="shared" si="15"/>
        <v>329133.89999999997</v>
      </c>
      <c r="G53" s="212">
        <f t="shared" si="16"/>
        <v>987401.7</v>
      </c>
      <c r="H53" s="212">
        <f t="shared" si="17"/>
        <v>383989.55000000005</v>
      </c>
      <c r="I53" s="212">
        <f t="shared" si="18"/>
        <v>493700.85</v>
      </c>
      <c r="J53" s="212">
        <f t="shared" si="19"/>
        <v>493700.85</v>
      </c>
      <c r="K53" s="212">
        <f t="shared" si="7"/>
        <v>1371391.25</v>
      </c>
      <c r="L53" s="212">
        <f t="shared" si="20"/>
        <v>493700.85</v>
      </c>
      <c r="M53" s="212">
        <f t="shared" si="21"/>
        <v>493700.85</v>
      </c>
      <c r="N53" s="212">
        <f t="shared" si="22"/>
        <v>493700.85</v>
      </c>
      <c r="O53" s="212">
        <f t="shared" si="8"/>
        <v>1481102.5499999998</v>
      </c>
      <c r="P53" s="212">
        <f t="shared" si="9"/>
        <v>548556.5</v>
      </c>
      <c r="Q53" s="212">
        <f t="shared" si="10"/>
        <v>548556.5</v>
      </c>
      <c r="R53" s="212">
        <f t="shared" si="11"/>
        <v>548556.5</v>
      </c>
      <c r="S53" s="212">
        <f t="shared" si="12"/>
        <v>1645669.5</v>
      </c>
      <c r="T53" s="147">
        <f t="shared" si="6"/>
        <v>4937008.5</v>
      </c>
      <c r="V53" s="137">
        <v>5485565</v>
      </c>
    </row>
    <row r="54" spans="1:30" ht="33" customHeight="1" x14ac:dyDescent="0.25">
      <c r="A54" s="55" t="s">
        <v>17</v>
      </c>
      <c r="B54" s="120" t="s">
        <v>128</v>
      </c>
      <c r="C54" s="212">
        <v>30827</v>
      </c>
      <c r="D54" s="212">
        <f t="shared" si="13"/>
        <v>1849.62</v>
      </c>
      <c r="E54" s="212">
        <f t="shared" si="14"/>
        <v>1849.62</v>
      </c>
      <c r="F54" s="212">
        <f t="shared" si="15"/>
        <v>1849.62</v>
      </c>
      <c r="G54" s="212">
        <f t="shared" si="16"/>
        <v>5548.86</v>
      </c>
      <c r="H54" s="212">
        <f t="shared" si="17"/>
        <v>2157.8900000000003</v>
      </c>
      <c r="I54" s="212">
        <f t="shared" si="18"/>
        <v>2774.43</v>
      </c>
      <c r="J54" s="212">
        <f t="shared" si="19"/>
        <v>2774.43</v>
      </c>
      <c r="K54" s="212">
        <f t="shared" si="7"/>
        <v>7706.75</v>
      </c>
      <c r="L54" s="212">
        <f t="shared" si="20"/>
        <v>2774.43</v>
      </c>
      <c r="M54" s="212">
        <f t="shared" si="21"/>
        <v>2774.43</v>
      </c>
      <c r="N54" s="212">
        <f t="shared" si="22"/>
        <v>2774.43</v>
      </c>
      <c r="O54" s="212">
        <f t="shared" si="8"/>
        <v>8323.2899999999991</v>
      </c>
      <c r="P54" s="212">
        <f t="shared" si="9"/>
        <v>3082.7000000000003</v>
      </c>
      <c r="Q54" s="212">
        <f t="shared" si="10"/>
        <v>3082.7000000000003</v>
      </c>
      <c r="R54" s="212">
        <f t="shared" si="11"/>
        <v>3082.7000000000003</v>
      </c>
      <c r="S54" s="212">
        <f t="shared" si="12"/>
        <v>9248.1</v>
      </c>
      <c r="T54" s="147">
        <f t="shared" si="6"/>
        <v>27744.300000000003</v>
      </c>
      <c r="V54" s="137">
        <v>30827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819441</v>
      </c>
      <c r="D56" s="167">
        <f t="shared" si="13"/>
        <v>49166.46</v>
      </c>
      <c r="E56" s="167">
        <f t="shared" si="14"/>
        <v>49166.46</v>
      </c>
      <c r="F56" s="167">
        <f t="shared" si="15"/>
        <v>49166.46</v>
      </c>
      <c r="G56" s="167">
        <f t="shared" si="16"/>
        <v>147499.38</v>
      </c>
      <c r="H56" s="167">
        <f t="shared" si="17"/>
        <v>57360.87</v>
      </c>
      <c r="I56" s="167">
        <f t="shared" si="18"/>
        <v>73749.69</v>
      </c>
      <c r="J56" s="167">
        <f t="shared" si="19"/>
        <v>73749.69</v>
      </c>
      <c r="K56" s="167">
        <f t="shared" si="7"/>
        <v>204860.25</v>
      </c>
      <c r="L56" s="167">
        <f t="shared" si="20"/>
        <v>73749.69</v>
      </c>
      <c r="M56" s="167">
        <f t="shared" si="21"/>
        <v>73749.69</v>
      </c>
      <c r="N56" s="167">
        <f t="shared" si="22"/>
        <v>73749.69</v>
      </c>
      <c r="O56" s="167">
        <f t="shared" si="8"/>
        <v>221249.07</v>
      </c>
      <c r="P56" s="167">
        <f t="shared" si="9"/>
        <v>81944.100000000006</v>
      </c>
      <c r="Q56" s="167">
        <f t="shared" si="10"/>
        <v>81944.100000000006</v>
      </c>
      <c r="R56" s="167">
        <f t="shared" si="11"/>
        <v>81944.100000000006</v>
      </c>
      <c r="S56" s="167">
        <f t="shared" si="12"/>
        <v>245832.30000000002</v>
      </c>
      <c r="T56" s="147">
        <f t="shared" si="6"/>
        <v>737496.89999999991</v>
      </c>
      <c r="V56" s="137">
        <v>819441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121169</v>
      </c>
      <c r="D57" s="212">
        <f t="shared" si="13"/>
        <v>7270.1399999999994</v>
      </c>
      <c r="E57" s="212">
        <f t="shared" si="14"/>
        <v>7270.1399999999994</v>
      </c>
      <c r="F57" s="212">
        <f t="shared" si="15"/>
        <v>7270.1399999999994</v>
      </c>
      <c r="G57" s="212">
        <f t="shared" si="16"/>
        <v>21810.42</v>
      </c>
      <c r="H57" s="212">
        <f t="shared" si="17"/>
        <v>8481.83</v>
      </c>
      <c r="I57" s="212">
        <f t="shared" si="18"/>
        <v>10905.21</v>
      </c>
      <c r="J57" s="212">
        <f t="shared" si="19"/>
        <v>10905.21</v>
      </c>
      <c r="K57" s="212">
        <f t="shared" si="7"/>
        <v>30292.25</v>
      </c>
      <c r="L57" s="212">
        <f t="shared" si="20"/>
        <v>10905.21</v>
      </c>
      <c r="M57" s="212">
        <f t="shared" si="21"/>
        <v>10905.21</v>
      </c>
      <c r="N57" s="212">
        <f t="shared" si="22"/>
        <v>10905.21</v>
      </c>
      <c r="O57" s="212">
        <f t="shared" si="8"/>
        <v>32715.629999999997</v>
      </c>
      <c r="P57" s="212">
        <f t="shared" si="9"/>
        <v>12116.900000000001</v>
      </c>
      <c r="Q57" s="212">
        <f t="shared" si="10"/>
        <v>12116.900000000001</v>
      </c>
      <c r="R57" s="212">
        <f t="shared" si="11"/>
        <v>12116.900000000001</v>
      </c>
      <c r="S57" s="212">
        <f t="shared" si="12"/>
        <v>36350.700000000004</v>
      </c>
      <c r="T57" s="147">
        <f t="shared" si="6"/>
        <v>109052.09999999998</v>
      </c>
      <c r="U57" s="139"/>
      <c r="V57" s="137">
        <v>121169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x14ac:dyDescent="0.25">
      <c r="A58" s="56">
        <v>55195</v>
      </c>
      <c r="B58" s="122" t="s">
        <v>70</v>
      </c>
      <c r="C58" s="212">
        <v>641275</v>
      </c>
      <c r="D58" s="212">
        <f t="shared" si="13"/>
        <v>38476.5</v>
      </c>
      <c r="E58" s="212">
        <f t="shared" si="14"/>
        <v>38476.5</v>
      </c>
      <c r="F58" s="212">
        <f t="shared" si="15"/>
        <v>38476.5</v>
      </c>
      <c r="G58" s="212">
        <f t="shared" si="16"/>
        <v>115429.5</v>
      </c>
      <c r="H58" s="212">
        <f t="shared" si="17"/>
        <v>44889.250000000007</v>
      </c>
      <c r="I58" s="212">
        <f t="shared" si="18"/>
        <v>57714.75</v>
      </c>
      <c r="J58" s="212">
        <f t="shared" si="19"/>
        <v>57714.75</v>
      </c>
      <c r="K58" s="212">
        <f t="shared" si="7"/>
        <v>160318.75</v>
      </c>
      <c r="L58" s="212">
        <f t="shared" si="20"/>
        <v>57714.75</v>
      </c>
      <c r="M58" s="212">
        <f t="shared" si="21"/>
        <v>57714.75</v>
      </c>
      <c r="N58" s="212">
        <f t="shared" si="22"/>
        <v>57714.75</v>
      </c>
      <c r="O58" s="212">
        <f t="shared" si="8"/>
        <v>173144.25</v>
      </c>
      <c r="P58" s="212">
        <f t="shared" si="9"/>
        <v>64127.5</v>
      </c>
      <c r="Q58" s="212">
        <f t="shared" si="10"/>
        <v>64127.5</v>
      </c>
      <c r="R58" s="212">
        <f t="shared" si="11"/>
        <v>64127.5</v>
      </c>
      <c r="S58" s="212">
        <f t="shared" si="12"/>
        <v>192382.5</v>
      </c>
      <c r="T58" s="147">
        <f t="shared" si="6"/>
        <v>577147.5</v>
      </c>
      <c r="U58" s="139"/>
      <c r="V58" s="137">
        <v>641275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x14ac:dyDescent="0.25">
      <c r="A59" s="53">
        <v>55300</v>
      </c>
      <c r="B59" s="125" t="s">
        <v>71</v>
      </c>
      <c r="C59" s="212">
        <v>55797</v>
      </c>
      <c r="D59" s="212">
        <f t="shared" si="13"/>
        <v>3347.8199999999997</v>
      </c>
      <c r="E59" s="212">
        <f t="shared" si="14"/>
        <v>3347.8199999999997</v>
      </c>
      <c r="F59" s="212">
        <f t="shared" si="15"/>
        <v>3347.8199999999997</v>
      </c>
      <c r="G59" s="212">
        <f t="shared" si="16"/>
        <v>10043.459999999999</v>
      </c>
      <c r="H59" s="212">
        <f t="shared" si="17"/>
        <v>3905.7900000000004</v>
      </c>
      <c r="I59" s="212">
        <f t="shared" si="18"/>
        <v>5021.7299999999996</v>
      </c>
      <c r="J59" s="212">
        <f t="shared" si="19"/>
        <v>5021.7299999999996</v>
      </c>
      <c r="K59" s="212">
        <f t="shared" si="7"/>
        <v>13949.25</v>
      </c>
      <c r="L59" s="212">
        <f t="shared" si="20"/>
        <v>5021.7299999999996</v>
      </c>
      <c r="M59" s="212">
        <f t="shared" si="21"/>
        <v>5021.7299999999996</v>
      </c>
      <c r="N59" s="212">
        <f t="shared" si="22"/>
        <v>5021.7299999999996</v>
      </c>
      <c r="O59" s="212">
        <f t="shared" si="8"/>
        <v>15065.189999999999</v>
      </c>
      <c r="P59" s="212">
        <f t="shared" si="9"/>
        <v>5579.7000000000007</v>
      </c>
      <c r="Q59" s="212">
        <f t="shared" si="10"/>
        <v>5579.7000000000007</v>
      </c>
      <c r="R59" s="212">
        <f t="shared" si="11"/>
        <v>5579.7000000000007</v>
      </c>
      <c r="S59" s="212">
        <f t="shared" si="12"/>
        <v>16739.100000000002</v>
      </c>
      <c r="T59" s="147">
        <f t="shared" si="6"/>
        <v>50217.299999999988</v>
      </c>
      <c r="V59" s="137">
        <v>55797</v>
      </c>
    </row>
    <row r="60" spans="1:30" s="140" customFormat="1" ht="33" customHeight="1" x14ac:dyDescent="0.25">
      <c r="A60" s="53" t="s">
        <v>8</v>
      </c>
      <c r="B60" s="125" t="s">
        <v>72</v>
      </c>
      <c r="C60" s="212">
        <v>1200</v>
      </c>
      <c r="D60" s="212">
        <f t="shared" si="13"/>
        <v>72</v>
      </c>
      <c r="E60" s="212">
        <f t="shared" si="14"/>
        <v>72</v>
      </c>
      <c r="F60" s="212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7221351</v>
      </c>
      <c r="D61" s="167">
        <f t="shared" si="13"/>
        <v>433281.06</v>
      </c>
      <c r="E61" s="167">
        <f t="shared" si="14"/>
        <v>433281.06</v>
      </c>
      <c r="F61" s="167">
        <f t="shared" si="15"/>
        <v>433281.06</v>
      </c>
      <c r="G61" s="167">
        <f t="shared" si="16"/>
        <v>1299843.18</v>
      </c>
      <c r="H61" s="167">
        <f t="shared" si="17"/>
        <v>505494.57000000007</v>
      </c>
      <c r="I61" s="167">
        <f t="shared" si="18"/>
        <v>649921.59</v>
      </c>
      <c r="J61" s="167">
        <f t="shared" si="19"/>
        <v>649921.59</v>
      </c>
      <c r="K61" s="167">
        <f t="shared" si="7"/>
        <v>1805337.75</v>
      </c>
      <c r="L61" s="167">
        <f t="shared" si="20"/>
        <v>649921.59</v>
      </c>
      <c r="M61" s="167">
        <f t="shared" si="21"/>
        <v>649921.59</v>
      </c>
      <c r="N61" s="167">
        <f t="shared" si="22"/>
        <v>649921.59</v>
      </c>
      <c r="O61" s="167">
        <f t="shared" si="8"/>
        <v>1949764.77</v>
      </c>
      <c r="P61" s="167">
        <f t="shared" si="9"/>
        <v>722135.10000000009</v>
      </c>
      <c r="Q61" s="167">
        <f t="shared" si="10"/>
        <v>722135.10000000009</v>
      </c>
      <c r="R61" s="167">
        <f t="shared" si="11"/>
        <v>722135.10000000009</v>
      </c>
      <c r="S61" s="167">
        <f t="shared" si="12"/>
        <v>2166405.3000000003</v>
      </c>
      <c r="T61" s="147">
        <f t="shared" si="6"/>
        <v>6499215.8999999985</v>
      </c>
      <c r="V61" s="137">
        <v>7096351</v>
      </c>
    </row>
    <row r="62" spans="1:30" ht="33" customHeight="1" x14ac:dyDescent="0.25">
      <c r="A62" s="41">
        <v>56102</v>
      </c>
      <c r="B62" s="117" t="s">
        <v>110</v>
      </c>
      <c r="C62" s="212">
        <f>4338270+55000</f>
        <v>4393270</v>
      </c>
      <c r="D62" s="212">
        <f t="shared" si="13"/>
        <v>263596.2</v>
      </c>
      <c r="E62" s="212">
        <f t="shared" si="14"/>
        <v>263596.2</v>
      </c>
      <c r="F62" s="212">
        <f t="shared" si="15"/>
        <v>263596.2</v>
      </c>
      <c r="G62" s="212">
        <f t="shared" si="16"/>
        <v>790788.60000000009</v>
      </c>
      <c r="H62" s="212">
        <f t="shared" si="17"/>
        <v>307528.90000000002</v>
      </c>
      <c r="I62" s="212">
        <f t="shared" si="18"/>
        <v>395394.3</v>
      </c>
      <c r="J62" s="212">
        <f t="shared" si="19"/>
        <v>395394.3</v>
      </c>
      <c r="K62" s="212">
        <f t="shared" si="7"/>
        <v>1098317.5</v>
      </c>
      <c r="L62" s="212">
        <f t="shared" si="20"/>
        <v>395394.3</v>
      </c>
      <c r="M62" s="212">
        <f t="shared" si="21"/>
        <v>395394.3</v>
      </c>
      <c r="N62" s="212">
        <f t="shared" si="22"/>
        <v>395394.3</v>
      </c>
      <c r="O62" s="212">
        <f t="shared" si="8"/>
        <v>1186182.8999999999</v>
      </c>
      <c r="P62" s="212">
        <f t="shared" si="9"/>
        <v>439327</v>
      </c>
      <c r="Q62" s="212">
        <f t="shared" si="10"/>
        <v>439327</v>
      </c>
      <c r="R62" s="212">
        <f t="shared" si="11"/>
        <v>439327</v>
      </c>
      <c r="S62" s="212">
        <f t="shared" si="12"/>
        <v>1317981</v>
      </c>
      <c r="T62" s="147">
        <f t="shared" si="6"/>
        <v>3953942.9999999995</v>
      </c>
      <c r="V62" s="137">
        <v>4338270</v>
      </c>
    </row>
    <row r="63" spans="1:30" ht="33" customHeight="1" x14ac:dyDescent="0.25">
      <c r="A63" s="41" t="s">
        <v>20</v>
      </c>
      <c r="B63" s="117" t="s">
        <v>109</v>
      </c>
      <c r="C63" s="212">
        <f>1213878+50000</f>
        <v>1263878</v>
      </c>
      <c r="D63" s="212">
        <f t="shared" si="13"/>
        <v>75832.679999999993</v>
      </c>
      <c r="E63" s="212">
        <f t="shared" si="14"/>
        <v>75832.679999999993</v>
      </c>
      <c r="F63" s="212">
        <f t="shared" si="15"/>
        <v>75832.679999999993</v>
      </c>
      <c r="G63" s="212">
        <f t="shared" si="16"/>
        <v>227498.03999999998</v>
      </c>
      <c r="H63" s="212">
        <f t="shared" si="17"/>
        <v>88471.46</v>
      </c>
      <c r="I63" s="212">
        <f t="shared" si="18"/>
        <v>113749.01999999999</v>
      </c>
      <c r="J63" s="212">
        <f t="shared" si="19"/>
        <v>113749.01999999999</v>
      </c>
      <c r="K63" s="212">
        <f t="shared" si="7"/>
        <v>315969.5</v>
      </c>
      <c r="L63" s="212">
        <f t="shared" si="20"/>
        <v>113749.01999999999</v>
      </c>
      <c r="M63" s="212">
        <f t="shared" si="21"/>
        <v>113749.01999999999</v>
      </c>
      <c r="N63" s="212">
        <f t="shared" si="22"/>
        <v>113749.01999999999</v>
      </c>
      <c r="O63" s="212">
        <f t="shared" si="8"/>
        <v>341247.05999999994</v>
      </c>
      <c r="P63" s="212">
        <f t="shared" si="9"/>
        <v>126387.8</v>
      </c>
      <c r="Q63" s="212">
        <f t="shared" si="10"/>
        <v>126387.8</v>
      </c>
      <c r="R63" s="212">
        <f t="shared" si="11"/>
        <v>126387.8</v>
      </c>
      <c r="S63" s="212">
        <f t="shared" si="12"/>
        <v>379163.4</v>
      </c>
      <c r="T63" s="147">
        <f t="shared" si="6"/>
        <v>1137490.2000000002</v>
      </c>
      <c r="V63" s="137">
        <v>1213878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x14ac:dyDescent="0.25">
      <c r="A65" s="41" t="s">
        <v>10</v>
      </c>
      <c r="B65" s="117" t="s">
        <v>74</v>
      </c>
      <c r="C65" s="212">
        <v>6075</v>
      </c>
      <c r="D65" s="212">
        <f t="shared" si="13"/>
        <v>364.5</v>
      </c>
      <c r="E65" s="212">
        <f t="shared" si="14"/>
        <v>364.5</v>
      </c>
      <c r="F65" s="212">
        <f t="shared" si="15"/>
        <v>364.5</v>
      </c>
      <c r="G65" s="212">
        <f t="shared" si="16"/>
        <v>1093.5</v>
      </c>
      <c r="H65" s="212">
        <f t="shared" si="17"/>
        <v>425.25000000000006</v>
      </c>
      <c r="I65" s="212">
        <f t="shared" si="18"/>
        <v>546.75</v>
      </c>
      <c r="J65" s="212">
        <f t="shared" si="19"/>
        <v>546.75</v>
      </c>
      <c r="K65" s="212">
        <f t="shared" si="7"/>
        <v>1518.75</v>
      </c>
      <c r="L65" s="212">
        <f t="shared" si="20"/>
        <v>546.75</v>
      </c>
      <c r="M65" s="212">
        <f t="shared" si="21"/>
        <v>546.75</v>
      </c>
      <c r="N65" s="212">
        <f t="shared" si="22"/>
        <v>546.75</v>
      </c>
      <c r="O65" s="212">
        <f t="shared" si="8"/>
        <v>1640.25</v>
      </c>
      <c r="P65" s="212">
        <f t="shared" si="9"/>
        <v>607.5</v>
      </c>
      <c r="Q65" s="212">
        <f t="shared" si="10"/>
        <v>607.5</v>
      </c>
      <c r="R65" s="212">
        <f t="shared" si="11"/>
        <v>607.5</v>
      </c>
      <c r="S65" s="212">
        <f t="shared" si="12"/>
        <v>1822.5</v>
      </c>
      <c r="T65" s="147">
        <f t="shared" si="6"/>
        <v>5467.5</v>
      </c>
      <c r="V65" s="137">
        <v>6075</v>
      </c>
    </row>
    <row r="66" spans="1:30" ht="33" customHeight="1" x14ac:dyDescent="0.25">
      <c r="A66" s="41">
        <v>56118</v>
      </c>
      <c r="B66" s="117" t="s">
        <v>75</v>
      </c>
      <c r="C66" s="212">
        <f>621599+20000</f>
        <v>641599</v>
      </c>
      <c r="D66" s="212">
        <f t="shared" si="13"/>
        <v>38495.939999999995</v>
      </c>
      <c r="E66" s="212">
        <f t="shared" si="14"/>
        <v>38495.939999999995</v>
      </c>
      <c r="F66" s="212">
        <f t="shared" si="15"/>
        <v>38495.939999999995</v>
      </c>
      <c r="G66" s="212">
        <f t="shared" si="16"/>
        <v>115487.81999999998</v>
      </c>
      <c r="H66" s="212">
        <f t="shared" si="17"/>
        <v>44911.930000000008</v>
      </c>
      <c r="I66" s="212">
        <f t="shared" si="18"/>
        <v>57743.909999999996</v>
      </c>
      <c r="J66" s="212">
        <f t="shared" si="19"/>
        <v>57743.909999999996</v>
      </c>
      <c r="K66" s="212">
        <f t="shared" si="7"/>
        <v>160399.75</v>
      </c>
      <c r="L66" s="212">
        <f t="shared" si="20"/>
        <v>57743.909999999996</v>
      </c>
      <c r="M66" s="212">
        <f t="shared" si="21"/>
        <v>57743.909999999996</v>
      </c>
      <c r="N66" s="212">
        <f t="shared" si="22"/>
        <v>57743.909999999996</v>
      </c>
      <c r="O66" s="212">
        <f t="shared" si="8"/>
        <v>173231.72999999998</v>
      </c>
      <c r="P66" s="212">
        <f t="shared" si="9"/>
        <v>64159.9</v>
      </c>
      <c r="Q66" s="212">
        <f t="shared" si="10"/>
        <v>64159.9</v>
      </c>
      <c r="R66" s="212">
        <f t="shared" si="11"/>
        <v>64159.9</v>
      </c>
      <c r="S66" s="212">
        <f t="shared" si="12"/>
        <v>192479.7</v>
      </c>
      <c r="T66" s="147">
        <f t="shared" si="6"/>
        <v>577439.1</v>
      </c>
      <c r="V66" s="137">
        <v>621599</v>
      </c>
    </row>
    <row r="67" spans="1:30" ht="33" customHeight="1" x14ac:dyDescent="0.25">
      <c r="A67" s="41" t="s">
        <v>21</v>
      </c>
      <c r="B67" s="117" t="s">
        <v>76</v>
      </c>
      <c r="C67" s="212">
        <v>137617</v>
      </c>
      <c r="D67" s="212">
        <f t="shared" si="13"/>
        <v>8257.02</v>
      </c>
      <c r="E67" s="212">
        <f t="shared" si="14"/>
        <v>8257.02</v>
      </c>
      <c r="F67" s="212">
        <f t="shared" si="15"/>
        <v>8257.02</v>
      </c>
      <c r="G67" s="212">
        <f t="shared" si="16"/>
        <v>24771.06</v>
      </c>
      <c r="H67" s="212">
        <f t="shared" si="17"/>
        <v>9633.19</v>
      </c>
      <c r="I67" s="212">
        <f t="shared" si="18"/>
        <v>12385.529999999999</v>
      </c>
      <c r="J67" s="212">
        <f t="shared" si="19"/>
        <v>12385.529999999999</v>
      </c>
      <c r="K67" s="212">
        <f t="shared" si="7"/>
        <v>34404.25</v>
      </c>
      <c r="L67" s="212">
        <f t="shared" si="20"/>
        <v>12385.529999999999</v>
      </c>
      <c r="M67" s="212">
        <f t="shared" si="21"/>
        <v>12385.529999999999</v>
      </c>
      <c r="N67" s="212">
        <f t="shared" si="22"/>
        <v>12385.529999999999</v>
      </c>
      <c r="O67" s="212">
        <f t="shared" si="8"/>
        <v>37156.589999999997</v>
      </c>
      <c r="P67" s="212">
        <f t="shared" si="9"/>
        <v>13761.7</v>
      </c>
      <c r="Q67" s="212">
        <f t="shared" si="10"/>
        <v>13761.7</v>
      </c>
      <c r="R67" s="212">
        <f t="shared" si="11"/>
        <v>13761.7</v>
      </c>
      <c r="S67" s="212">
        <f t="shared" si="12"/>
        <v>41285.100000000006</v>
      </c>
      <c r="T67" s="147">
        <f t="shared" si="6"/>
        <v>123855.29999999999</v>
      </c>
      <c r="V67" s="137">
        <v>137617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778912</v>
      </c>
      <c r="D68" s="212">
        <f t="shared" si="13"/>
        <v>46734.720000000001</v>
      </c>
      <c r="E68" s="212">
        <f t="shared" si="14"/>
        <v>46734.720000000001</v>
      </c>
      <c r="F68" s="212">
        <f t="shared" si="15"/>
        <v>46734.720000000001</v>
      </c>
      <c r="G68" s="212">
        <f t="shared" si="16"/>
        <v>140204.16</v>
      </c>
      <c r="H68" s="212">
        <f t="shared" si="17"/>
        <v>54523.840000000004</v>
      </c>
      <c r="I68" s="212">
        <f t="shared" si="18"/>
        <v>70102.080000000002</v>
      </c>
      <c r="J68" s="212">
        <f t="shared" si="19"/>
        <v>70102.080000000002</v>
      </c>
      <c r="K68" s="212">
        <f t="shared" si="7"/>
        <v>194728</v>
      </c>
      <c r="L68" s="212">
        <f t="shared" si="20"/>
        <v>70102.080000000002</v>
      </c>
      <c r="M68" s="212">
        <f t="shared" si="21"/>
        <v>70102.080000000002</v>
      </c>
      <c r="N68" s="212">
        <f t="shared" si="22"/>
        <v>70102.080000000002</v>
      </c>
      <c r="O68" s="212">
        <f t="shared" si="8"/>
        <v>210306.24</v>
      </c>
      <c r="P68" s="212">
        <f t="shared" si="9"/>
        <v>77891.199999999997</v>
      </c>
      <c r="Q68" s="212">
        <f t="shared" si="10"/>
        <v>77891.199999999997</v>
      </c>
      <c r="R68" s="212">
        <f t="shared" si="11"/>
        <v>77891.199999999997</v>
      </c>
      <c r="S68" s="212">
        <f t="shared" si="12"/>
        <v>233673.59999999998</v>
      </c>
      <c r="T68" s="147">
        <f t="shared" si="6"/>
        <v>701020.79999999993</v>
      </c>
      <c r="U68" s="139"/>
      <c r="V68" s="137">
        <v>778912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2635000</v>
      </c>
      <c r="D69" s="167">
        <f t="shared" si="13"/>
        <v>158100</v>
      </c>
      <c r="E69" s="167">
        <f t="shared" si="14"/>
        <v>158100</v>
      </c>
      <c r="F69" s="167">
        <f t="shared" si="15"/>
        <v>158100</v>
      </c>
      <c r="G69" s="167">
        <f t="shared" si="16"/>
        <v>474300</v>
      </c>
      <c r="H69" s="167">
        <f t="shared" si="17"/>
        <v>184450.00000000003</v>
      </c>
      <c r="I69" s="167">
        <f t="shared" si="18"/>
        <v>237150</v>
      </c>
      <c r="J69" s="167">
        <f t="shared" si="19"/>
        <v>237150</v>
      </c>
      <c r="K69" s="167">
        <f t="shared" si="7"/>
        <v>658750</v>
      </c>
      <c r="L69" s="167">
        <f t="shared" si="20"/>
        <v>237150</v>
      </c>
      <c r="M69" s="167">
        <f t="shared" si="21"/>
        <v>237150</v>
      </c>
      <c r="N69" s="167">
        <f t="shared" si="22"/>
        <v>237150</v>
      </c>
      <c r="O69" s="167">
        <f t="shared" si="8"/>
        <v>711450</v>
      </c>
      <c r="P69" s="167">
        <f t="shared" si="9"/>
        <v>263500</v>
      </c>
      <c r="Q69" s="167">
        <f t="shared" si="10"/>
        <v>263500</v>
      </c>
      <c r="R69" s="167">
        <f t="shared" si="11"/>
        <v>263500</v>
      </c>
      <c r="S69" s="167">
        <f t="shared" si="12"/>
        <v>790500</v>
      </c>
      <c r="T69" s="147">
        <f t="shared" si="6"/>
        <v>2371500</v>
      </c>
      <c r="V69" s="137">
        <v>2535000</v>
      </c>
    </row>
    <row r="70" spans="1:30" ht="33" customHeight="1" x14ac:dyDescent="0.25">
      <c r="A70" s="55">
        <v>56202</v>
      </c>
      <c r="B70" s="255" t="s">
        <v>79</v>
      </c>
      <c r="C70" s="212">
        <v>253000</v>
      </c>
      <c r="D70" s="213">
        <f t="shared" si="13"/>
        <v>15180</v>
      </c>
      <c r="E70" s="213">
        <f t="shared" si="14"/>
        <v>15180</v>
      </c>
      <c r="F70" s="213">
        <f t="shared" si="15"/>
        <v>15180</v>
      </c>
      <c r="G70" s="212">
        <f t="shared" si="16"/>
        <v>45540</v>
      </c>
      <c r="H70" s="212">
        <f t="shared" si="17"/>
        <v>17710</v>
      </c>
      <c r="I70" s="212">
        <f t="shared" si="18"/>
        <v>22770</v>
      </c>
      <c r="J70" s="212">
        <f t="shared" si="19"/>
        <v>22770</v>
      </c>
      <c r="K70" s="212">
        <f t="shared" si="7"/>
        <v>63250</v>
      </c>
      <c r="L70" s="212">
        <f t="shared" si="20"/>
        <v>22770</v>
      </c>
      <c r="M70" s="212">
        <f t="shared" si="21"/>
        <v>22770</v>
      </c>
      <c r="N70" s="212">
        <f t="shared" si="22"/>
        <v>22770</v>
      </c>
      <c r="O70" s="212">
        <f t="shared" si="8"/>
        <v>68310</v>
      </c>
      <c r="P70" s="212">
        <f t="shared" si="9"/>
        <v>25300</v>
      </c>
      <c r="Q70" s="212">
        <f t="shared" si="10"/>
        <v>25300</v>
      </c>
      <c r="R70" s="212">
        <f t="shared" si="11"/>
        <v>25300</v>
      </c>
      <c r="S70" s="212">
        <f t="shared" si="12"/>
        <v>75900</v>
      </c>
      <c r="T70" s="147">
        <f t="shared" si="6"/>
        <v>227700</v>
      </c>
      <c r="V70" s="137">
        <v>253000</v>
      </c>
    </row>
    <row r="71" spans="1:30" s="140" customFormat="1" ht="33" customHeight="1" x14ac:dyDescent="0.25">
      <c r="A71" s="55">
        <v>56206</v>
      </c>
      <c r="B71" s="120" t="s">
        <v>80</v>
      </c>
      <c r="C71" s="212">
        <v>1000</v>
      </c>
      <c r="D71" s="213">
        <f t="shared" si="13"/>
        <v>60</v>
      </c>
      <c r="E71" s="213">
        <f t="shared" si="14"/>
        <v>60</v>
      </c>
      <c r="F71" s="213">
        <f t="shared" si="15"/>
        <v>60</v>
      </c>
      <c r="G71" s="212">
        <f t="shared" si="16"/>
        <v>180</v>
      </c>
      <c r="H71" s="212">
        <f t="shared" si="17"/>
        <v>70</v>
      </c>
      <c r="I71" s="212">
        <f t="shared" si="18"/>
        <v>90</v>
      </c>
      <c r="J71" s="212">
        <f t="shared" si="19"/>
        <v>90</v>
      </c>
      <c r="K71" s="212">
        <f t="shared" si="7"/>
        <v>250</v>
      </c>
      <c r="L71" s="212">
        <f t="shared" si="20"/>
        <v>90</v>
      </c>
      <c r="M71" s="212">
        <f t="shared" si="21"/>
        <v>90</v>
      </c>
      <c r="N71" s="212">
        <f t="shared" si="22"/>
        <v>90</v>
      </c>
      <c r="O71" s="212">
        <f t="shared" si="8"/>
        <v>270</v>
      </c>
      <c r="P71" s="212">
        <f t="shared" si="9"/>
        <v>100</v>
      </c>
      <c r="Q71" s="212">
        <f t="shared" si="10"/>
        <v>100</v>
      </c>
      <c r="R71" s="212">
        <f t="shared" si="11"/>
        <v>100</v>
      </c>
      <c r="S71" s="212">
        <f t="shared" si="12"/>
        <v>300</v>
      </c>
      <c r="T71" s="147">
        <f t="shared" si="6"/>
        <v>900</v>
      </c>
      <c r="U71" s="139"/>
      <c r="V71" s="137">
        <v>1000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103000</v>
      </c>
      <c r="D72" s="213">
        <f t="shared" si="13"/>
        <v>6180</v>
      </c>
      <c r="E72" s="213">
        <f t="shared" si="14"/>
        <v>6180</v>
      </c>
      <c r="F72" s="213">
        <f t="shared" si="15"/>
        <v>6180</v>
      </c>
      <c r="G72" s="212">
        <f t="shared" si="16"/>
        <v>18540</v>
      </c>
      <c r="H72" s="212">
        <f t="shared" si="17"/>
        <v>7210.0000000000009</v>
      </c>
      <c r="I72" s="212">
        <f t="shared" si="18"/>
        <v>9270</v>
      </c>
      <c r="J72" s="212">
        <f t="shared" si="19"/>
        <v>9270</v>
      </c>
      <c r="K72" s="212">
        <f t="shared" si="7"/>
        <v>25750</v>
      </c>
      <c r="L72" s="212">
        <f t="shared" si="20"/>
        <v>9270</v>
      </c>
      <c r="M72" s="212">
        <f t="shared" si="21"/>
        <v>9270</v>
      </c>
      <c r="N72" s="212">
        <f t="shared" si="22"/>
        <v>9270</v>
      </c>
      <c r="O72" s="212">
        <f t="shared" si="8"/>
        <v>27810</v>
      </c>
      <c r="P72" s="212">
        <f t="shared" si="9"/>
        <v>10300</v>
      </c>
      <c r="Q72" s="212">
        <f t="shared" si="10"/>
        <v>10300</v>
      </c>
      <c r="R72" s="212">
        <f t="shared" si="11"/>
        <v>10300</v>
      </c>
      <c r="S72" s="212">
        <f t="shared" si="12"/>
        <v>30900</v>
      </c>
      <c r="T72" s="147">
        <f t="shared" si="6"/>
        <v>92700</v>
      </c>
      <c r="U72" s="153"/>
      <c r="V72" s="137">
        <v>103000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297000</v>
      </c>
      <c r="D73" s="213">
        <f t="shared" si="13"/>
        <v>17820</v>
      </c>
      <c r="E73" s="213">
        <f t="shared" si="14"/>
        <v>17820</v>
      </c>
      <c r="F73" s="213">
        <f t="shared" si="15"/>
        <v>17820</v>
      </c>
      <c r="G73" s="212">
        <f t="shared" si="16"/>
        <v>53460</v>
      </c>
      <c r="H73" s="212">
        <f t="shared" si="17"/>
        <v>20790.000000000004</v>
      </c>
      <c r="I73" s="212">
        <f t="shared" si="18"/>
        <v>26730</v>
      </c>
      <c r="J73" s="212">
        <f t="shared" si="19"/>
        <v>26730</v>
      </c>
      <c r="K73" s="212">
        <f t="shared" si="7"/>
        <v>74250</v>
      </c>
      <c r="L73" s="212">
        <f t="shared" si="20"/>
        <v>26730</v>
      </c>
      <c r="M73" s="212">
        <f t="shared" si="21"/>
        <v>26730</v>
      </c>
      <c r="N73" s="212">
        <f t="shared" si="22"/>
        <v>26730</v>
      </c>
      <c r="O73" s="212">
        <f t="shared" si="8"/>
        <v>80190</v>
      </c>
      <c r="P73" s="212">
        <f t="shared" si="9"/>
        <v>29700</v>
      </c>
      <c r="Q73" s="212">
        <f t="shared" si="10"/>
        <v>29700</v>
      </c>
      <c r="R73" s="212">
        <f t="shared" si="11"/>
        <v>29700</v>
      </c>
      <c r="S73" s="212">
        <f t="shared" si="12"/>
        <v>89100</v>
      </c>
      <c r="T73" s="147">
        <f t="shared" si="6"/>
        <v>267300</v>
      </c>
      <c r="V73" s="137">
        <v>297000</v>
      </c>
    </row>
    <row r="74" spans="1:30" ht="33" customHeight="1" x14ac:dyDescent="0.25">
      <c r="A74" s="41">
        <v>56218</v>
      </c>
      <c r="B74" s="255" t="s">
        <v>83</v>
      </c>
      <c r="C74" s="212">
        <v>1981000</v>
      </c>
      <c r="D74" s="213">
        <f t="shared" si="13"/>
        <v>118860</v>
      </c>
      <c r="E74" s="213">
        <f t="shared" si="14"/>
        <v>118860</v>
      </c>
      <c r="F74" s="213">
        <f t="shared" si="15"/>
        <v>118860</v>
      </c>
      <c r="G74" s="212">
        <f t="shared" si="16"/>
        <v>356580</v>
      </c>
      <c r="H74" s="212">
        <f t="shared" si="17"/>
        <v>138670</v>
      </c>
      <c r="I74" s="212">
        <f t="shared" si="18"/>
        <v>178290</v>
      </c>
      <c r="J74" s="212">
        <f t="shared" si="19"/>
        <v>178290</v>
      </c>
      <c r="K74" s="212">
        <f t="shared" si="7"/>
        <v>495250</v>
      </c>
      <c r="L74" s="212">
        <f t="shared" si="20"/>
        <v>178290</v>
      </c>
      <c r="M74" s="212">
        <f t="shared" si="21"/>
        <v>178290</v>
      </c>
      <c r="N74" s="212">
        <f t="shared" si="22"/>
        <v>178290</v>
      </c>
      <c r="O74" s="212">
        <f t="shared" si="8"/>
        <v>534870</v>
      </c>
      <c r="P74" s="212">
        <f t="shared" si="9"/>
        <v>198100</v>
      </c>
      <c r="Q74" s="212">
        <f t="shared" si="10"/>
        <v>198100</v>
      </c>
      <c r="R74" s="212">
        <f t="shared" si="11"/>
        <v>198100</v>
      </c>
      <c r="S74" s="212">
        <f t="shared" si="12"/>
        <v>594300</v>
      </c>
      <c r="T74" s="147">
        <f t="shared" si="6"/>
        <v>1782900</v>
      </c>
      <c r="V74" s="137">
        <v>1881000</v>
      </c>
    </row>
    <row r="75" spans="1:30" s="147" customFormat="1" ht="33" customHeight="1" x14ac:dyDescent="0.25">
      <c r="A75" s="118">
        <v>56300</v>
      </c>
      <c r="B75" s="118" t="s">
        <v>84</v>
      </c>
      <c r="C75" s="167">
        <f>SUM(C76:C78)</f>
        <v>101300</v>
      </c>
      <c r="D75" s="167">
        <f t="shared" si="13"/>
        <v>6078</v>
      </c>
      <c r="E75" s="167">
        <f t="shared" si="14"/>
        <v>6078</v>
      </c>
      <c r="F75" s="167">
        <f t="shared" si="15"/>
        <v>6078</v>
      </c>
      <c r="G75" s="167">
        <f t="shared" si="16"/>
        <v>18234</v>
      </c>
      <c r="H75" s="167">
        <f t="shared" si="17"/>
        <v>7091.0000000000009</v>
      </c>
      <c r="I75" s="167">
        <f t="shared" si="18"/>
        <v>9117</v>
      </c>
      <c r="J75" s="167">
        <f t="shared" si="19"/>
        <v>9117</v>
      </c>
      <c r="K75" s="167">
        <f t="shared" si="7"/>
        <v>25325</v>
      </c>
      <c r="L75" s="167">
        <f t="shared" si="20"/>
        <v>9117</v>
      </c>
      <c r="M75" s="167">
        <f t="shared" si="21"/>
        <v>9117</v>
      </c>
      <c r="N75" s="167">
        <f t="shared" si="22"/>
        <v>9117</v>
      </c>
      <c r="O75" s="167">
        <f t="shared" si="8"/>
        <v>27351</v>
      </c>
      <c r="P75" s="167">
        <f t="shared" si="9"/>
        <v>10130</v>
      </c>
      <c r="Q75" s="167">
        <f t="shared" si="10"/>
        <v>10130</v>
      </c>
      <c r="R75" s="167">
        <f t="shared" si="11"/>
        <v>10130</v>
      </c>
      <c r="S75" s="167">
        <f t="shared" si="12"/>
        <v>30390</v>
      </c>
      <c r="T75" s="147">
        <f t="shared" si="6"/>
        <v>91170</v>
      </c>
      <c r="V75" s="137">
        <v>101300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42000</v>
      </c>
      <c r="D76" s="212">
        <f t="shared" si="13"/>
        <v>2520</v>
      </c>
      <c r="E76" s="212">
        <f t="shared" si="14"/>
        <v>2520</v>
      </c>
      <c r="F76" s="212">
        <f t="shared" si="15"/>
        <v>2520</v>
      </c>
      <c r="G76" s="212">
        <f t="shared" si="16"/>
        <v>7560</v>
      </c>
      <c r="H76" s="212">
        <f t="shared" si="17"/>
        <v>2940.0000000000005</v>
      </c>
      <c r="I76" s="212">
        <f t="shared" si="18"/>
        <v>3780</v>
      </c>
      <c r="J76" s="212">
        <f t="shared" si="19"/>
        <v>3780</v>
      </c>
      <c r="K76" s="212">
        <f t="shared" si="7"/>
        <v>10500</v>
      </c>
      <c r="L76" s="212">
        <f t="shared" si="20"/>
        <v>3780</v>
      </c>
      <c r="M76" s="212">
        <f t="shared" si="21"/>
        <v>3780</v>
      </c>
      <c r="N76" s="212">
        <f t="shared" si="22"/>
        <v>3780</v>
      </c>
      <c r="O76" s="212">
        <f t="shared" si="8"/>
        <v>11340</v>
      </c>
      <c r="P76" s="212">
        <f t="shared" si="9"/>
        <v>4200</v>
      </c>
      <c r="Q76" s="212">
        <f t="shared" si="10"/>
        <v>4200</v>
      </c>
      <c r="R76" s="212">
        <f t="shared" si="11"/>
        <v>4200</v>
      </c>
      <c r="S76" s="212">
        <f t="shared" si="12"/>
        <v>12600</v>
      </c>
      <c r="T76" s="147">
        <f t="shared" si="6"/>
        <v>37800</v>
      </c>
      <c r="U76" s="139"/>
      <c r="V76" s="137">
        <v>42000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5300</v>
      </c>
      <c r="D77" s="212">
        <f t="shared" si="13"/>
        <v>318</v>
      </c>
      <c r="E77" s="212">
        <f t="shared" si="14"/>
        <v>318</v>
      </c>
      <c r="F77" s="212">
        <f t="shared" si="15"/>
        <v>318</v>
      </c>
      <c r="G77" s="212">
        <f t="shared" si="16"/>
        <v>954</v>
      </c>
      <c r="H77" s="212">
        <f t="shared" si="17"/>
        <v>371.00000000000006</v>
      </c>
      <c r="I77" s="212">
        <f t="shared" si="18"/>
        <v>477</v>
      </c>
      <c r="J77" s="212">
        <f t="shared" si="19"/>
        <v>477</v>
      </c>
      <c r="K77" s="212">
        <f t="shared" si="7"/>
        <v>1325</v>
      </c>
      <c r="L77" s="212">
        <f t="shared" si="20"/>
        <v>477</v>
      </c>
      <c r="M77" s="212">
        <f t="shared" si="21"/>
        <v>477</v>
      </c>
      <c r="N77" s="212">
        <f t="shared" si="22"/>
        <v>477</v>
      </c>
      <c r="O77" s="212">
        <f t="shared" si="8"/>
        <v>1431</v>
      </c>
      <c r="P77" s="212">
        <f t="shared" si="9"/>
        <v>530</v>
      </c>
      <c r="Q77" s="212">
        <f t="shared" si="10"/>
        <v>530</v>
      </c>
      <c r="R77" s="212">
        <f t="shared" si="11"/>
        <v>530</v>
      </c>
      <c r="S77" s="212">
        <f t="shared" si="12"/>
        <v>1590</v>
      </c>
      <c r="T77" s="147">
        <f t="shared" si="6"/>
        <v>4770</v>
      </c>
      <c r="U77" s="139"/>
      <c r="V77" s="137">
        <v>5300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54000</v>
      </c>
      <c r="D78" s="212">
        <f t="shared" si="13"/>
        <v>3240</v>
      </c>
      <c r="E78" s="212">
        <f t="shared" si="14"/>
        <v>3240</v>
      </c>
      <c r="F78" s="212">
        <f t="shared" si="15"/>
        <v>3240</v>
      </c>
      <c r="G78" s="212">
        <f t="shared" si="16"/>
        <v>9720</v>
      </c>
      <c r="H78" s="212">
        <f t="shared" si="17"/>
        <v>3780.0000000000005</v>
      </c>
      <c r="I78" s="212">
        <f t="shared" si="18"/>
        <v>4860</v>
      </c>
      <c r="J78" s="212">
        <f t="shared" si="19"/>
        <v>4860</v>
      </c>
      <c r="K78" s="212">
        <f t="shared" si="7"/>
        <v>13500</v>
      </c>
      <c r="L78" s="212">
        <f t="shared" si="20"/>
        <v>4860</v>
      </c>
      <c r="M78" s="212">
        <f t="shared" si="21"/>
        <v>4860</v>
      </c>
      <c r="N78" s="212">
        <f t="shared" si="22"/>
        <v>4860</v>
      </c>
      <c r="O78" s="212">
        <f t="shared" si="8"/>
        <v>14580</v>
      </c>
      <c r="P78" s="212">
        <f t="shared" si="9"/>
        <v>5400</v>
      </c>
      <c r="Q78" s="212">
        <f t="shared" si="10"/>
        <v>5400</v>
      </c>
      <c r="R78" s="212">
        <f t="shared" si="11"/>
        <v>5400</v>
      </c>
      <c r="S78" s="212">
        <f t="shared" si="12"/>
        <v>16200</v>
      </c>
      <c r="T78" s="147">
        <f t="shared" si="6"/>
        <v>48600</v>
      </c>
      <c r="U78" s="139"/>
      <c r="V78" s="137">
        <v>54000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312000</v>
      </c>
      <c r="D79" s="167">
        <f t="shared" si="13"/>
        <v>18720</v>
      </c>
      <c r="E79" s="167">
        <f t="shared" si="14"/>
        <v>18720</v>
      </c>
      <c r="F79" s="167">
        <f t="shared" si="15"/>
        <v>18720</v>
      </c>
      <c r="G79" s="167">
        <f t="shared" si="16"/>
        <v>56160</v>
      </c>
      <c r="H79" s="167">
        <f t="shared" si="17"/>
        <v>21840.000000000004</v>
      </c>
      <c r="I79" s="167">
        <f t="shared" si="18"/>
        <v>28080</v>
      </c>
      <c r="J79" s="167">
        <f t="shared" si="19"/>
        <v>28080</v>
      </c>
      <c r="K79" s="167">
        <f t="shared" si="7"/>
        <v>78000</v>
      </c>
      <c r="L79" s="167">
        <f t="shared" si="20"/>
        <v>28080</v>
      </c>
      <c r="M79" s="167">
        <f t="shared" si="21"/>
        <v>28080</v>
      </c>
      <c r="N79" s="167">
        <f t="shared" si="22"/>
        <v>28080</v>
      </c>
      <c r="O79" s="167">
        <f t="shared" si="8"/>
        <v>84240</v>
      </c>
      <c r="P79" s="167">
        <f t="shared" si="9"/>
        <v>31200</v>
      </c>
      <c r="Q79" s="167">
        <f t="shared" si="10"/>
        <v>31200</v>
      </c>
      <c r="R79" s="167">
        <f t="shared" si="11"/>
        <v>31200</v>
      </c>
      <c r="S79" s="167">
        <f t="shared" si="12"/>
        <v>93600</v>
      </c>
      <c r="T79" s="147">
        <f t="shared" ref="T79:T99" si="23">D79+E79+F79+H79+I79+J79+L79+M79+N79+P79+Q79</f>
        <v>280800</v>
      </c>
      <c r="V79" s="137">
        <v>312000</v>
      </c>
    </row>
    <row r="80" spans="1:30" ht="33" customHeight="1" x14ac:dyDescent="0.25">
      <c r="A80" s="41">
        <v>56402</v>
      </c>
      <c r="B80" s="120" t="s">
        <v>88</v>
      </c>
      <c r="C80" s="212">
        <v>50000</v>
      </c>
      <c r="D80" s="212">
        <f t="shared" si="13"/>
        <v>3000</v>
      </c>
      <c r="E80" s="212">
        <f t="shared" si="14"/>
        <v>3000</v>
      </c>
      <c r="F80" s="212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3">
        <f t="shared" si="9"/>
        <v>5000</v>
      </c>
      <c r="Q80" s="213">
        <f t="shared" si="10"/>
        <v>5000</v>
      </c>
      <c r="R80" s="213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4">
        <v>56406</v>
      </c>
      <c r="B81" s="255" t="s">
        <v>111</v>
      </c>
      <c r="C81" s="212">
        <v>197000</v>
      </c>
      <c r="D81" s="212">
        <f t="shared" si="13"/>
        <v>11820</v>
      </c>
      <c r="E81" s="212">
        <f t="shared" si="14"/>
        <v>11820</v>
      </c>
      <c r="F81" s="212">
        <f t="shared" si="15"/>
        <v>11820</v>
      </c>
      <c r="G81" s="212">
        <f t="shared" si="16"/>
        <v>35460</v>
      </c>
      <c r="H81" s="212">
        <f t="shared" si="17"/>
        <v>13790.000000000002</v>
      </c>
      <c r="I81" s="212">
        <f t="shared" si="18"/>
        <v>17730</v>
      </c>
      <c r="J81" s="212">
        <f t="shared" si="19"/>
        <v>17730</v>
      </c>
      <c r="K81" s="212">
        <f t="shared" si="7"/>
        <v>49250</v>
      </c>
      <c r="L81" s="212">
        <f t="shared" si="20"/>
        <v>17730</v>
      </c>
      <c r="M81" s="212">
        <f t="shared" si="21"/>
        <v>17730</v>
      </c>
      <c r="N81" s="212">
        <f t="shared" si="22"/>
        <v>17730</v>
      </c>
      <c r="O81" s="212">
        <f t="shared" si="8"/>
        <v>53190</v>
      </c>
      <c r="P81" s="213">
        <f t="shared" si="9"/>
        <v>19700</v>
      </c>
      <c r="Q81" s="213">
        <f t="shared" si="10"/>
        <v>19700</v>
      </c>
      <c r="R81" s="213">
        <f t="shared" si="11"/>
        <v>19700</v>
      </c>
      <c r="S81" s="212">
        <f t="shared" si="12"/>
        <v>59100</v>
      </c>
      <c r="T81" s="147">
        <f t="shared" si="23"/>
        <v>177300</v>
      </c>
      <c r="V81" s="137">
        <v>197000</v>
      </c>
    </row>
    <row r="82" spans="1:30" ht="33" customHeight="1" x14ac:dyDescent="0.25">
      <c r="A82" s="55" t="s">
        <v>100</v>
      </c>
      <c r="B82" s="255" t="s">
        <v>114</v>
      </c>
      <c r="C82" s="212">
        <v>48000</v>
      </c>
      <c r="D82" s="212">
        <f t="shared" si="13"/>
        <v>2880</v>
      </c>
      <c r="E82" s="212">
        <f t="shared" si="14"/>
        <v>2880</v>
      </c>
      <c r="F82" s="212">
        <f t="shared" si="15"/>
        <v>2880</v>
      </c>
      <c r="G82" s="212">
        <f t="shared" si="16"/>
        <v>8640</v>
      </c>
      <c r="H82" s="212">
        <f t="shared" si="17"/>
        <v>3360.0000000000005</v>
      </c>
      <c r="I82" s="212">
        <f t="shared" si="18"/>
        <v>4320</v>
      </c>
      <c r="J82" s="212">
        <f t="shared" si="19"/>
        <v>4320</v>
      </c>
      <c r="K82" s="212">
        <f t="shared" ref="K82:K99" si="24">SUM(H82:J82)</f>
        <v>12000</v>
      </c>
      <c r="L82" s="212">
        <f t="shared" si="20"/>
        <v>4320</v>
      </c>
      <c r="M82" s="212">
        <f t="shared" si="21"/>
        <v>4320</v>
      </c>
      <c r="N82" s="212">
        <f t="shared" si="22"/>
        <v>4320</v>
      </c>
      <c r="O82" s="212">
        <f t="shared" ref="O82:O99" si="25">SUM(L82:N82)</f>
        <v>12960</v>
      </c>
      <c r="P82" s="213">
        <f t="shared" ref="P82:P99" si="26">C82*0.1</f>
        <v>4800</v>
      </c>
      <c r="Q82" s="213">
        <f t="shared" ref="Q82:Q99" si="27">C82*0.1</f>
        <v>4800</v>
      </c>
      <c r="R82" s="213">
        <f t="shared" ref="R82:R99" si="28">C82*0.1</f>
        <v>4800</v>
      </c>
      <c r="S82" s="212">
        <f t="shared" ref="S82:S99" si="29">SUM(P82:R82)</f>
        <v>14400</v>
      </c>
      <c r="T82" s="147">
        <f t="shared" si="23"/>
        <v>43200</v>
      </c>
      <c r="V82" s="137">
        <v>48000</v>
      </c>
    </row>
    <row r="83" spans="1:30" s="140" customFormat="1" ht="33" customHeight="1" x14ac:dyDescent="0.25">
      <c r="A83" s="55">
        <v>56418</v>
      </c>
      <c r="B83" s="255" t="s">
        <v>113</v>
      </c>
      <c r="C83" s="212">
        <v>17000</v>
      </c>
      <c r="D83" s="212">
        <f t="shared" ref="D83:D99" si="30">C83*0.06</f>
        <v>1020</v>
      </c>
      <c r="E83" s="212">
        <f t="shared" ref="E83:E99" si="31">C83*0.06</f>
        <v>1020</v>
      </c>
      <c r="F83" s="212">
        <f t="shared" ref="F83:F99" si="32">C83*0.06</f>
        <v>1020</v>
      </c>
      <c r="G83" s="212">
        <f t="shared" ref="G83:G99" si="33">SUM(D83:F83)</f>
        <v>3060</v>
      </c>
      <c r="H83" s="212">
        <f t="shared" ref="H83:H99" si="34">C83*0.07</f>
        <v>1190</v>
      </c>
      <c r="I83" s="212">
        <f t="shared" ref="I83:I99" si="35">C83*0.09</f>
        <v>1530</v>
      </c>
      <c r="J83" s="212">
        <f t="shared" ref="J83:J99" si="36">C83*0.09</f>
        <v>1530</v>
      </c>
      <c r="K83" s="212">
        <f t="shared" si="24"/>
        <v>4250</v>
      </c>
      <c r="L83" s="212">
        <f t="shared" ref="L83:L99" si="37">C83*0.09</f>
        <v>1530</v>
      </c>
      <c r="M83" s="212">
        <f t="shared" ref="M83:M99" si="38">C83*0.09</f>
        <v>1530</v>
      </c>
      <c r="N83" s="212">
        <f t="shared" ref="N83:N99" si="39">C83*0.09</f>
        <v>1530</v>
      </c>
      <c r="O83" s="212">
        <f t="shared" si="25"/>
        <v>4590</v>
      </c>
      <c r="P83" s="213">
        <f t="shared" si="26"/>
        <v>1700</v>
      </c>
      <c r="Q83" s="213">
        <f t="shared" si="27"/>
        <v>1700</v>
      </c>
      <c r="R83" s="213">
        <f t="shared" si="28"/>
        <v>1700</v>
      </c>
      <c r="S83" s="212">
        <f t="shared" si="29"/>
        <v>5100</v>
      </c>
      <c r="T83" s="147">
        <f t="shared" si="23"/>
        <v>15300</v>
      </c>
      <c r="U83" s="139"/>
      <c r="V83" s="137">
        <v>17000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x14ac:dyDescent="0.25">
      <c r="A84" s="118">
        <v>56500</v>
      </c>
      <c r="B84" s="118" t="s">
        <v>89</v>
      </c>
      <c r="C84" s="167">
        <f>SUM(C85:C87)</f>
        <v>853500</v>
      </c>
      <c r="D84" s="167">
        <f t="shared" si="30"/>
        <v>51210</v>
      </c>
      <c r="E84" s="167">
        <f t="shared" si="31"/>
        <v>51210</v>
      </c>
      <c r="F84" s="167">
        <f t="shared" si="32"/>
        <v>51210</v>
      </c>
      <c r="G84" s="167">
        <f t="shared" si="33"/>
        <v>153630</v>
      </c>
      <c r="H84" s="167">
        <f t="shared" si="34"/>
        <v>59745.000000000007</v>
      </c>
      <c r="I84" s="167">
        <f t="shared" si="35"/>
        <v>76815</v>
      </c>
      <c r="J84" s="167">
        <f t="shared" si="36"/>
        <v>76815</v>
      </c>
      <c r="K84" s="167">
        <f t="shared" si="24"/>
        <v>213375</v>
      </c>
      <c r="L84" s="167">
        <f t="shared" si="37"/>
        <v>76815</v>
      </c>
      <c r="M84" s="167">
        <f t="shared" si="38"/>
        <v>76815</v>
      </c>
      <c r="N84" s="167">
        <f t="shared" si="39"/>
        <v>76815</v>
      </c>
      <c r="O84" s="167">
        <f t="shared" si="25"/>
        <v>230445</v>
      </c>
      <c r="P84" s="167">
        <f t="shared" si="26"/>
        <v>85350</v>
      </c>
      <c r="Q84" s="167">
        <f t="shared" si="27"/>
        <v>85350</v>
      </c>
      <c r="R84" s="167">
        <f t="shared" si="28"/>
        <v>85350</v>
      </c>
      <c r="S84" s="167">
        <f t="shared" si="29"/>
        <v>256050</v>
      </c>
      <c r="T84" s="147">
        <f t="shared" si="23"/>
        <v>768150</v>
      </c>
      <c r="V84" s="137">
        <v>1078500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763000</v>
      </c>
      <c r="D86" s="212">
        <f t="shared" si="30"/>
        <v>45780</v>
      </c>
      <c r="E86" s="212">
        <f t="shared" si="31"/>
        <v>45780</v>
      </c>
      <c r="F86" s="212">
        <f t="shared" si="32"/>
        <v>45780</v>
      </c>
      <c r="G86" s="212">
        <f t="shared" si="33"/>
        <v>137340</v>
      </c>
      <c r="H86" s="212">
        <f t="shared" si="34"/>
        <v>53410.000000000007</v>
      </c>
      <c r="I86" s="212">
        <f t="shared" si="35"/>
        <v>68670</v>
      </c>
      <c r="J86" s="212">
        <f t="shared" si="36"/>
        <v>68670</v>
      </c>
      <c r="K86" s="212">
        <f t="shared" si="24"/>
        <v>190750</v>
      </c>
      <c r="L86" s="212">
        <f t="shared" si="37"/>
        <v>68670</v>
      </c>
      <c r="M86" s="212">
        <f t="shared" si="38"/>
        <v>68670</v>
      </c>
      <c r="N86" s="212">
        <f t="shared" si="39"/>
        <v>68670</v>
      </c>
      <c r="O86" s="212">
        <f t="shared" si="25"/>
        <v>206010</v>
      </c>
      <c r="P86" s="212">
        <f t="shared" si="26"/>
        <v>76300</v>
      </c>
      <c r="Q86" s="212">
        <f t="shared" si="27"/>
        <v>76300</v>
      </c>
      <c r="R86" s="212">
        <f t="shared" si="28"/>
        <v>76300</v>
      </c>
      <c r="S86" s="212">
        <f t="shared" si="29"/>
        <v>228900</v>
      </c>
      <c r="T86" s="147">
        <f t="shared" si="23"/>
        <v>686700</v>
      </c>
      <c r="U86" s="139"/>
      <c r="V86" s="137">
        <v>763000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2354751</v>
      </c>
      <c r="D88" s="118">
        <f t="shared" si="30"/>
        <v>141285.06</v>
      </c>
      <c r="E88" s="118">
        <f t="shared" si="31"/>
        <v>141285.06</v>
      </c>
      <c r="F88" s="118">
        <f t="shared" si="32"/>
        <v>141285.06</v>
      </c>
      <c r="G88" s="118">
        <f t="shared" si="33"/>
        <v>423855.18</v>
      </c>
      <c r="H88" s="118">
        <f t="shared" si="34"/>
        <v>164832.57</v>
      </c>
      <c r="I88" s="118">
        <f t="shared" si="35"/>
        <v>211927.59</v>
      </c>
      <c r="J88" s="118">
        <f t="shared" si="36"/>
        <v>211927.59</v>
      </c>
      <c r="K88" s="118">
        <f t="shared" si="24"/>
        <v>588687.75</v>
      </c>
      <c r="L88" s="118">
        <f t="shared" si="37"/>
        <v>211927.59</v>
      </c>
      <c r="M88" s="118">
        <f t="shared" si="38"/>
        <v>211927.59</v>
      </c>
      <c r="N88" s="118">
        <f t="shared" si="39"/>
        <v>211927.59</v>
      </c>
      <c r="O88" s="118">
        <f t="shared" si="25"/>
        <v>635782.77</v>
      </c>
      <c r="P88" s="118">
        <f t="shared" si="26"/>
        <v>235475.1</v>
      </c>
      <c r="Q88" s="118">
        <f t="shared" si="27"/>
        <v>235475.1</v>
      </c>
      <c r="R88" s="118">
        <f t="shared" si="28"/>
        <v>235475.1</v>
      </c>
      <c r="S88" s="118">
        <f t="shared" si="29"/>
        <v>706425.3</v>
      </c>
      <c r="T88" s="147">
        <f t="shared" si="23"/>
        <v>2119275.9000000004</v>
      </c>
      <c r="V88" s="137">
        <v>2354751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493113</v>
      </c>
      <c r="D89" s="167">
        <f t="shared" si="30"/>
        <v>29586.78</v>
      </c>
      <c r="E89" s="167">
        <f t="shared" si="31"/>
        <v>29586.78</v>
      </c>
      <c r="F89" s="167">
        <f t="shared" si="32"/>
        <v>29586.78</v>
      </c>
      <c r="G89" s="167">
        <f t="shared" si="33"/>
        <v>88760.34</v>
      </c>
      <c r="H89" s="167">
        <f t="shared" si="34"/>
        <v>34517.910000000003</v>
      </c>
      <c r="I89" s="167">
        <f t="shared" si="35"/>
        <v>44380.17</v>
      </c>
      <c r="J89" s="167">
        <f t="shared" si="36"/>
        <v>44380.17</v>
      </c>
      <c r="K89" s="167">
        <f t="shared" si="24"/>
        <v>123278.25</v>
      </c>
      <c r="L89" s="167">
        <f t="shared" si="37"/>
        <v>44380.17</v>
      </c>
      <c r="M89" s="167">
        <f t="shared" si="38"/>
        <v>44380.17</v>
      </c>
      <c r="N89" s="167">
        <f t="shared" si="39"/>
        <v>44380.17</v>
      </c>
      <c r="O89" s="167">
        <f t="shared" si="25"/>
        <v>133140.51</v>
      </c>
      <c r="P89" s="167">
        <f t="shared" si="26"/>
        <v>49311.3</v>
      </c>
      <c r="Q89" s="167">
        <f t="shared" si="27"/>
        <v>49311.3</v>
      </c>
      <c r="R89" s="167">
        <f t="shared" si="28"/>
        <v>49311.3</v>
      </c>
      <c r="S89" s="167">
        <f t="shared" si="29"/>
        <v>147933.90000000002</v>
      </c>
      <c r="T89" s="147">
        <f t="shared" si="23"/>
        <v>443801.6999999999</v>
      </c>
      <c r="V89" s="137">
        <v>493113</v>
      </c>
    </row>
    <row r="90" spans="1:30" ht="33" customHeight="1" x14ac:dyDescent="0.25">
      <c r="A90" s="41" t="s">
        <v>28</v>
      </c>
      <c r="B90" s="125" t="s">
        <v>115</v>
      </c>
      <c r="C90" s="212">
        <v>331000</v>
      </c>
      <c r="D90" s="212">
        <f t="shared" si="30"/>
        <v>19860</v>
      </c>
      <c r="E90" s="212">
        <f t="shared" si="31"/>
        <v>19860</v>
      </c>
      <c r="F90" s="212">
        <f t="shared" si="32"/>
        <v>19860</v>
      </c>
      <c r="G90" s="212">
        <f t="shared" si="33"/>
        <v>59580</v>
      </c>
      <c r="H90" s="212">
        <f t="shared" si="34"/>
        <v>23170.000000000004</v>
      </c>
      <c r="I90" s="212">
        <f t="shared" si="35"/>
        <v>29790</v>
      </c>
      <c r="J90" s="212">
        <f t="shared" si="36"/>
        <v>29790</v>
      </c>
      <c r="K90" s="212">
        <f t="shared" si="24"/>
        <v>82750</v>
      </c>
      <c r="L90" s="212">
        <f t="shared" si="37"/>
        <v>29790</v>
      </c>
      <c r="M90" s="212">
        <f t="shared" si="38"/>
        <v>29790</v>
      </c>
      <c r="N90" s="212">
        <f t="shared" si="39"/>
        <v>29790</v>
      </c>
      <c r="O90" s="212">
        <f t="shared" si="25"/>
        <v>89370</v>
      </c>
      <c r="P90" s="212">
        <f t="shared" si="26"/>
        <v>33100</v>
      </c>
      <c r="Q90" s="212">
        <f t="shared" si="27"/>
        <v>33100</v>
      </c>
      <c r="R90" s="212">
        <f t="shared" si="28"/>
        <v>33100</v>
      </c>
      <c r="S90" s="212">
        <f t="shared" si="29"/>
        <v>99300</v>
      </c>
      <c r="T90" s="147">
        <f t="shared" si="23"/>
        <v>297900</v>
      </c>
      <c r="V90" s="137">
        <v>331000</v>
      </c>
    </row>
    <row r="91" spans="1:30" ht="33" customHeight="1" x14ac:dyDescent="0.25">
      <c r="A91" s="54">
        <v>56710</v>
      </c>
      <c r="B91" s="125" t="s">
        <v>92</v>
      </c>
      <c r="C91" s="212">
        <v>3000</v>
      </c>
      <c r="D91" s="212">
        <f t="shared" si="30"/>
        <v>180</v>
      </c>
      <c r="E91" s="212">
        <f t="shared" si="31"/>
        <v>180</v>
      </c>
      <c r="F91" s="212">
        <f t="shared" si="32"/>
        <v>180</v>
      </c>
      <c r="G91" s="212">
        <f t="shared" si="33"/>
        <v>540</v>
      </c>
      <c r="H91" s="212">
        <f t="shared" si="34"/>
        <v>210.00000000000003</v>
      </c>
      <c r="I91" s="212">
        <f t="shared" si="35"/>
        <v>270</v>
      </c>
      <c r="J91" s="212">
        <f t="shared" si="36"/>
        <v>270</v>
      </c>
      <c r="K91" s="212">
        <f t="shared" si="24"/>
        <v>750</v>
      </c>
      <c r="L91" s="212">
        <f t="shared" si="37"/>
        <v>270</v>
      </c>
      <c r="M91" s="212">
        <f t="shared" si="38"/>
        <v>270</v>
      </c>
      <c r="N91" s="212">
        <f t="shared" si="39"/>
        <v>270</v>
      </c>
      <c r="O91" s="212">
        <f t="shared" si="25"/>
        <v>810</v>
      </c>
      <c r="P91" s="212">
        <f t="shared" si="26"/>
        <v>300</v>
      </c>
      <c r="Q91" s="212">
        <f t="shared" si="27"/>
        <v>300</v>
      </c>
      <c r="R91" s="212">
        <f t="shared" si="28"/>
        <v>300</v>
      </c>
      <c r="S91" s="212">
        <f t="shared" si="29"/>
        <v>900</v>
      </c>
      <c r="T91" s="147">
        <f t="shared" si="23"/>
        <v>2700</v>
      </c>
      <c r="V91" s="137">
        <v>3000</v>
      </c>
    </row>
    <row r="92" spans="1:30" ht="33" customHeight="1" x14ac:dyDescent="0.25">
      <c r="A92" s="41">
        <v>56714</v>
      </c>
      <c r="B92" s="122" t="s">
        <v>107</v>
      </c>
      <c r="C92" s="212">
        <v>150333</v>
      </c>
      <c r="D92" s="213">
        <f t="shared" si="30"/>
        <v>9019.98</v>
      </c>
      <c r="E92" s="213">
        <f t="shared" si="31"/>
        <v>9019.98</v>
      </c>
      <c r="F92" s="213">
        <f t="shared" si="32"/>
        <v>9019.98</v>
      </c>
      <c r="G92" s="213">
        <f t="shared" si="33"/>
        <v>27059.94</v>
      </c>
      <c r="H92" s="213">
        <f t="shared" si="34"/>
        <v>10523.310000000001</v>
      </c>
      <c r="I92" s="213">
        <f t="shared" si="35"/>
        <v>13529.97</v>
      </c>
      <c r="J92" s="213">
        <f t="shared" si="36"/>
        <v>13529.97</v>
      </c>
      <c r="K92" s="213">
        <f t="shared" si="24"/>
        <v>37583.25</v>
      </c>
      <c r="L92" s="213">
        <f t="shared" si="37"/>
        <v>13529.97</v>
      </c>
      <c r="M92" s="213">
        <f t="shared" si="38"/>
        <v>13529.97</v>
      </c>
      <c r="N92" s="213">
        <f t="shared" si="39"/>
        <v>13529.97</v>
      </c>
      <c r="O92" s="213">
        <f t="shared" si="25"/>
        <v>40589.909999999996</v>
      </c>
      <c r="P92" s="213">
        <f t="shared" si="26"/>
        <v>15033.300000000001</v>
      </c>
      <c r="Q92" s="213">
        <f t="shared" si="27"/>
        <v>15033.300000000001</v>
      </c>
      <c r="R92" s="213">
        <f t="shared" si="28"/>
        <v>15033.300000000001</v>
      </c>
      <c r="S92" s="213">
        <f t="shared" si="29"/>
        <v>45099.9</v>
      </c>
      <c r="T92" s="147">
        <f t="shared" si="23"/>
        <v>135299.70000000001</v>
      </c>
      <c r="V92" s="137">
        <v>150333</v>
      </c>
    </row>
    <row r="93" spans="1:30" ht="33" customHeight="1" x14ac:dyDescent="0.25">
      <c r="A93" s="55" t="s">
        <v>5</v>
      </c>
      <c r="B93" s="124" t="s">
        <v>108</v>
      </c>
      <c r="C93" s="212">
        <v>8780</v>
      </c>
      <c r="D93" s="213">
        <f t="shared" si="30"/>
        <v>526.79999999999995</v>
      </c>
      <c r="E93" s="213">
        <f t="shared" si="31"/>
        <v>526.79999999999995</v>
      </c>
      <c r="F93" s="213">
        <f t="shared" si="32"/>
        <v>526.79999999999995</v>
      </c>
      <c r="G93" s="213">
        <f t="shared" si="33"/>
        <v>1580.3999999999999</v>
      </c>
      <c r="H93" s="213">
        <f t="shared" si="34"/>
        <v>614.6</v>
      </c>
      <c r="I93" s="213">
        <f t="shared" si="35"/>
        <v>790.19999999999993</v>
      </c>
      <c r="J93" s="213">
        <f t="shared" si="36"/>
        <v>790.19999999999993</v>
      </c>
      <c r="K93" s="213">
        <f t="shared" si="24"/>
        <v>2195</v>
      </c>
      <c r="L93" s="213">
        <f t="shared" si="37"/>
        <v>790.19999999999993</v>
      </c>
      <c r="M93" s="213">
        <f t="shared" si="38"/>
        <v>790.19999999999993</v>
      </c>
      <c r="N93" s="213">
        <f t="shared" si="39"/>
        <v>790.19999999999993</v>
      </c>
      <c r="O93" s="213">
        <f t="shared" si="25"/>
        <v>2370.6</v>
      </c>
      <c r="P93" s="213">
        <f t="shared" si="26"/>
        <v>878</v>
      </c>
      <c r="Q93" s="213">
        <f t="shared" si="27"/>
        <v>878</v>
      </c>
      <c r="R93" s="213">
        <f t="shared" si="28"/>
        <v>878</v>
      </c>
      <c r="S93" s="213">
        <f t="shared" si="29"/>
        <v>2634</v>
      </c>
      <c r="T93" s="147">
        <f t="shared" si="23"/>
        <v>7901.9999999999991</v>
      </c>
      <c r="V93" s="137">
        <v>8780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10005418</v>
      </c>
      <c r="D94" s="167">
        <f t="shared" si="30"/>
        <v>600325.07999999996</v>
      </c>
      <c r="E94" s="167">
        <f t="shared" si="31"/>
        <v>600325.07999999996</v>
      </c>
      <c r="F94" s="167">
        <f t="shared" si="32"/>
        <v>600325.07999999996</v>
      </c>
      <c r="G94" s="167">
        <f t="shared" si="33"/>
        <v>1800975.2399999998</v>
      </c>
      <c r="H94" s="167">
        <f t="shared" si="34"/>
        <v>700379.26</v>
      </c>
      <c r="I94" s="167">
        <f t="shared" si="35"/>
        <v>900487.62</v>
      </c>
      <c r="J94" s="167">
        <f t="shared" si="36"/>
        <v>900487.62</v>
      </c>
      <c r="K94" s="167">
        <f t="shared" si="24"/>
        <v>2501354.5</v>
      </c>
      <c r="L94" s="167">
        <f t="shared" si="37"/>
        <v>900487.62</v>
      </c>
      <c r="M94" s="167">
        <f t="shared" si="38"/>
        <v>900487.62</v>
      </c>
      <c r="N94" s="167">
        <f t="shared" si="39"/>
        <v>900487.62</v>
      </c>
      <c r="O94" s="167">
        <f t="shared" si="25"/>
        <v>2701462.86</v>
      </c>
      <c r="P94" s="167">
        <f t="shared" si="26"/>
        <v>1000541.8</v>
      </c>
      <c r="Q94" s="167">
        <f t="shared" si="27"/>
        <v>1000541.8</v>
      </c>
      <c r="R94" s="167">
        <f t="shared" si="28"/>
        <v>1000541.8</v>
      </c>
      <c r="S94" s="167">
        <f t="shared" si="29"/>
        <v>3001625.4000000004</v>
      </c>
      <c r="T94" s="147">
        <f t="shared" si="23"/>
        <v>9004876.2000000011</v>
      </c>
      <c r="V94" s="137">
        <v>10005418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9960781</v>
      </c>
      <c r="D95" s="212">
        <f t="shared" si="30"/>
        <v>597646.86</v>
      </c>
      <c r="E95" s="212">
        <f t="shared" si="31"/>
        <v>597646.86</v>
      </c>
      <c r="F95" s="212">
        <f t="shared" si="32"/>
        <v>597646.86</v>
      </c>
      <c r="G95" s="212">
        <f t="shared" si="33"/>
        <v>1792940.58</v>
      </c>
      <c r="H95" s="212">
        <f t="shared" si="34"/>
        <v>697254.67</v>
      </c>
      <c r="I95" s="212">
        <f t="shared" si="35"/>
        <v>896470.28999999992</v>
      </c>
      <c r="J95" s="212">
        <f t="shared" si="36"/>
        <v>896470.28999999992</v>
      </c>
      <c r="K95" s="212">
        <f t="shared" si="24"/>
        <v>2490195.25</v>
      </c>
      <c r="L95" s="212">
        <f t="shared" si="37"/>
        <v>896470.28999999992</v>
      </c>
      <c r="M95" s="212">
        <f t="shared" si="38"/>
        <v>896470.28999999992</v>
      </c>
      <c r="N95" s="212">
        <f t="shared" si="39"/>
        <v>896470.28999999992</v>
      </c>
      <c r="O95" s="212">
        <f t="shared" si="25"/>
        <v>2689410.8699999996</v>
      </c>
      <c r="P95" s="212">
        <f t="shared" si="26"/>
        <v>996078.10000000009</v>
      </c>
      <c r="Q95" s="212">
        <f t="shared" si="27"/>
        <v>996078.10000000009</v>
      </c>
      <c r="R95" s="212">
        <f t="shared" si="28"/>
        <v>996078.10000000009</v>
      </c>
      <c r="S95" s="212">
        <f t="shared" si="29"/>
        <v>2988234.3000000003</v>
      </c>
      <c r="T95" s="147">
        <f t="shared" si="23"/>
        <v>8964702.9000000004</v>
      </c>
      <c r="U95" s="139"/>
      <c r="V95" s="137">
        <v>9960781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x14ac:dyDescent="0.25">
      <c r="A96" s="41" t="s">
        <v>96</v>
      </c>
      <c r="B96" s="117" t="s">
        <v>94</v>
      </c>
      <c r="C96" s="212">
        <v>44637</v>
      </c>
      <c r="D96" s="212">
        <f t="shared" si="30"/>
        <v>2678.22</v>
      </c>
      <c r="E96" s="212">
        <f t="shared" si="31"/>
        <v>2678.22</v>
      </c>
      <c r="F96" s="212">
        <f t="shared" si="32"/>
        <v>2678.22</v>
      </c>
      <c r="G96" s="212">
        <f t="shared" si="33"/>
        <v>8034.66</v>
      </c>
      <c r="H96" s="212">
        <f t="shared" si="34"/>
        <v>3124.59</v>
      </c>
      <c r="I96" s="212">
        <f t="shared" si="35"/>
        <v>4017.33</v>
      </c>
      <c r="J96" s="212">
        <f t="shared" si="36"/>
        <v>4017.33</v>
      </c>
      <c r="K96" s="212">
        <f t="shared" si="24"/>
        <v>11159.25</v>
      </c>
      <c r="L96" s="212">
        <f t="shared" si="37"/>
        <v>4017.33</v>
      </c>
      <c r="M96" s="212">
        <f t="shared" si="38"/>
        <v>4017.33</v>
      </c>
      <c r="N96" s="212">
        <f t="shared" si="39"/>
        <v>4017.33</v>
      </c>
      <c r="O96" s="212">
        <f t="shared" si="25"/>
        <v>12051.99</v>
      </c>
      <c r="P96" s="212">
        <f t="shared" si="26"/>
        <v>4463.7</v>
      </c>
      <c r="Q96" s="212">
        <f t="shared" si="27"/>
        <v>4463.7</v>
      </c>
      <c r="R96" s="212">
        <f t="shared" si="28"/>
        <v>4463.7</v>
      </c>
      <c r="S96" s="212">
        <f t="shared" si="29"/>
        <v>13391.099999999999</v>
      </c>
      <c r="T96" s="147">
        <f t="shared" si="23"/>
        <v>40173.299999999996</v>
      </c>
      <c r="U96" s="139"/>
      <c r="V96" s="137">
        <v>44637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2000271</v>
      </c>
      <c r="D97" s="118">
        <f t="shared" si="30"/>
        <v>120016.26</v>
      </c>
      <c r="E97" s="118">
        <f t="shared" si="31"/>
        <v>120016.26</v>
      </c>
      <c r="F97" s="118">
        <f t="shared" si="32"/>
        <v>120016.26</v>
      </c>
      <c r="G97" s="118">
        <f t="shared" si="33"/>
        <v>360048.77999999997</v>
      </c>
      <c r="H97" s="118">
        <f t="shared" si="34"/>
        <v>140018.97</v>
      </c>
      <c r="I97" s="118">
        <f t="shared" si="35"/>
        <v>180024.38999999998</v>
      </c>
      <c r="J97" s="118">
        <f t="shared" si="36"/>
        <v>180024.38999999998</v>
      </c>
      <c r="K97" s="118">
        <f t="shared" si="24"/>
        <v>500067.75</v>
      </c>
      <c r="L97" s="118">
        <f t="shared" si="37"/>
        <v>180024.38999999998</v>
      </c>
      <c r="M97" s="118">
        <f t="shared" si="38"/>
        <v>180024.38999999998</v>
      </c>
      <c r="N97" s="118">
        <f t="shared" si="39"/>
        <v>180024.38999999998</v>
      </c>
      <c r="O97" s="118">
        <f t="shared" si="25"/>
        <v>540073.16999999993</v>
      </c>
      <c r="P97" s="118">
        <f t="shared" si="26"/>
        <v>200027.1</v>
      </c>
      <c r="Q97" s="118">
        <f t="shared" si="27"/>
        <v>200027.1</v>
      </c>
      <c r="R97" s="118">
        <f t="shared" si="28"/>
        <v>200027.1</v>
      </c>
      <c r="S97" s="118">
        <f t="shared" si="29"/>
        <v>600081.30000000005</v>
      </c>
      <c r="T97" s="147">
        <f t="shared" si="23"/>
        <v>1800243.9000000001</v>
      </c>
      <c r="V97" s="137">
        <v>2000271</v>
      </c>
    </row>
    <row r="98" spans="1:33" ht="38.25" customHeight="1" x14ac:dyDescent="0.25">
      <c r="A98" s="55" t="s">
        <v>284</v>
      </c>
      <c r="B98" s="117" t="s">
        <v>285</v>
      </c>
      <c r="C98" s="212">
        <v>260165</v>
      </c>
      <c r="D98" s="212">
        <f t="shared" si="30"/>
        <v>15609.9</v>
      </c>
      <c r="E98" s="212">
        <f t="shared" si="31"/>
        <v>15609.9</v>
      </c>
      <c r="F98" s="212">
        <f t="shared" si="32"/>
        <v>15609.9</v>
      </c>
      <c r="G98" s="212">
        <f t="shared" si="33"/>
        <v>46829.7</v>
      </c>
      <c r="H98" s="212">
        <f t="shared" si="34"/>
        <v>18211.550000000003</v>
      </c>
      <c r="I98" s="212">
        <f t="shared" si="35"/>
        <v>23414.85</v>
      </c>
      <c r="J98" s="212">
        <f t="shared" si="36"/>
        <v>23414.85</v>
      </c>
      <c r="K98" s="212">
        <f t="shared" si="24"/>
        <v>65041.25</v>
      </c>
      <c r="L98" s="212">
        <f t="shared" si="37"/>
        <v>23414.85</v>
      </c>
      <c r="M98" s="212">
        <f t="shared" si="38"/>
        <v>23414.85</v>
      </c>
      <c r="N98" s="212">
        <f t="shared" si="39"/>
        <v>23414.85</v>
      </c>
      <c r="O98" s="212">
        <f t="shared" si="25"/>
        <v>70244.549999999988</v>
      </c>
      <c r="P98" s="212">
        <f t="shared" si="26"/>
        <v>26016.5</v>
      </c>
      <c r="Q98" s="212">
        <f t="shared" si="27"/>
        <v>26016.5</v>
      </c>
      <c r="R98" s="212">
        <f t="shared" si="28"/>
        <v>26016.5</v>
      </c>
      <c r="S98" s="212">
        <f t="shared" si="29"/>
        <v>78049.5</v>
      </c>
      <c r="T98" s="147">
        <f t="shared" si="23"/>
        <v>234148.50000000003</v>
      </c>
      <c r="V98" s="137">
        <v>260165</v>
      </c>
    </row>
    <row r="99" spans="1:33" s="147" customFormat="1" ht="33" customHeight="1" x14ac:dyDescent="0.25">
      <c r="A99" s="116"/>
      <c r="B99" s="116" t="s">
        <v>95</v>
      </c>
      <c r="C99" s="168">
        <f>C16-C47</f>
        <v>6000000</v>
      </c>
      <c r="D99" s="168">
        <f t="shared" si="30"/>
        <v>360000</v>
      </c>
      <c r="E99" s="168">
        <f t="shared" si="31"/>
        <v>360000</v>
      </c>
      <c r="F99" s="168">
        <f t="shared" si="32"/>
        <v>360000</v>
      </c>
      <c r="G99" s="168">
        <f t="shared" si="33"/>
        <v>1080000</v>
      </c>
      <c r="H99" s="168">
        <f t="shared" si="34"/>
        <v>420000.00000000006</v>
      </c>
      <c r="I99" s="168">
        <f t="shared" si="35"/>
        <v>540000</v>
      </c>
      <c r="J99" s="168">
        <f t="shared" si="36"/>
        <v>540000</v>
      </c>
      <c r="K99" s="168">
        <f t="shared" si="24"/>
        <v>1500000</v>
      </c>
      <c r="L99" s="168">
        <f t="shared" si="37"/>
        <v>540000</v>
      </c>
      <c r="M99" s="168">
        <f t="shared" si="38"/>
        <v>540000</v>
      </c>
      <c r="N99" s="168">
        <f t="shared" si="39"/>
        <v>540000</v>
      </c>
      <c r="O99" s="168">
        <f t="shared" si="25"/>
        <v>1620000</v>
      </c>
      <c r="P99" s="168">
        <f t="shared" si="26"/>
        <v>600000</v>
      </c>
      <c r="Q99" s="168">
        <f t="shared" si="27"/>
        <v>600000</v>
      </c>
      <c r="R99" s="168">
        <f t="shared" si="28"/>
        <v>600000</v>
      </c>
      <c r="S99" s="168">
        <f t="shared" si="29"/>
        <v>1800000</v>
      </c>
      <c r="T99" s="147">
        <f t="shared" si="23"/>
        <v>5400000</v>
      </c>
      <c r="V99" s="137">
        <v>6000000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0.13719634019616103</v>
      </c>
      <c r="D100" s="158">
        <f t="shared" si="40"/>
        <v>0.13719634019616106</v>
      </c>
      <c r="E100" s="158">
        <f t="shared" si="40"/>
        <v>0.13719634019616106</v>
      </c>
      <c r="F100" s="158">
        <f t="shared" si="40"/>
        <v>0.13719634019616106</v>
      </c>
      <c r="G100" s="158">
        <f t="shared" si="40"/>
        <v>0.13719634019616106</v>
      </c>
      <c r="H100" s="158">
        <f t="shared" si="40"/>
        <v>0.13719634019616103</v>
      </c>
      <c r="I100" s="158">
        <f t="shared" si="40"/>
        <v>0.13719634019616106</v>
      </c>
      <c r="J100" s="158">
        <f t="shared" si="40"/>
        <v>0.13719634019616106</v>
      </c>
      <c r="K100" s="158">
        <f t="shared" si="40"/>
        <v>0.13719634019616103</v>
      </c>
      <c r="L100" s="158">
        <f t="shared" si="40"/>
        <v>0.13719634019616106</v>
      </c>
      <c r="M100" s="158">
        <f t="shared" si="40"/>
        <v>0.13719634019616106</v>
      </c>
      <c r="N100" s="158">
        <f t="shared" si="40"/>
        <v>0.13719634019616106</v>
      </c>
      <c r="O100" s="158">
        <f t="shared" si="40"/>
        <v>0.13719634019616106</v>
      </c>
      <c r="P100" s="158">
        <f t="shared" si="40"/>
        <v>0.13719634019616103</v>
      </c>
      <c r="Q100" s="158">
        <f t="shared" si="40"/>
        <v>0.13719634019616103</v>
      </c>
      <c r="R100" s="158">
        <f t="shared" si="40"/>
        <v>0.13719634019616103</v>
      </c>
      <c r="S100" s="170">
        <f t="shared" si="40"/>
        <v>0.13719634019616103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20.25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v>6000000.3200000003</v>
      </c>
    </row>
    <row r="108" spans="1:33" x14ac:dyDescent="0.25">
      <c r="C108" s="189">
        <f>+C99-C106</f>
        <v>-0.32000000029802322</v>
      </c>
    </row>
  </sheetData>
  <mergeCells count="3">
    <mergeCell ref="B12:C12"/>
    <mergeCell ref="A11:S11"/>
    <mergeCell ref="B104:I104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28" fitToHeight="2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3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64" sqref="C64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B1" s="138"/>
      <c r="C1" s="113"/>
      <c r="O1" s="209" t="s">
        <v>268</v>
      </c>
    </row>
    <row r="2" spans="1:30" x14ac:dyDescent="0.25">
      <c r="A2" s="154"/>
      <c r="B2" s="153"/>
      <c r="C2" s="156"/>
      <c r="O2" s="34"/>
    </row>
    <row r="3" spans="1:30" x14ac:dyDescent="0.25">
      <c r="A3" s="154"/>
      <c r="B3" s="153"/>
      <c r="C3" s="156"/>
      <c r="O3" s="34"/>
    </row>
    <row r="4" spans="1:30" x14ac:dyDescent="0.25">
      <c r="A4" s="154"/>
      <c r="B4" s="155"/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A10" s="157"/>
      <c r="B10" s="269"/>
      <c r="C10" s="269"/>
    </row>
    <row r="11" spans="1:30" s="148" customFormat="1" ht="15.75" customHeight="1" x14ac:dyDescent="0.2">
      <c r="A11" s="269" t="s">
        <v>307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</row>
    <row r="12" spans="1:30" s="148" customFormat="1" x14ac:dyDescent="0.2">
      <c r="A12" s="37" t="s">
        <v>38</v>
      </c>
      <c r="B12" s="38"/>
      <c r="C12" s="114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/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32795234</v>
      </c>
      <c r="D16" s="168">
        <f>C16*0.06</f>
        <v>1967714.04</v>
      </c>
      <c r="E16" s="168">
        <f>C16*0.06</f>
        <v>1967714.04</v>
      </c>
      <c r="F16" s="168">
        <f>C16*0.06</f>
        <v>1967714.04</v>
      </c>
      <c r="G16" s="168">
        <f>SUM(D16:F16)</f>
        <v>5903142.1200000001</v>
      </c>
      <c r="H16" s="168">
        <f>C16*0.07</f>
        <v>2295666.3800000004</v>
      </c>
      <c r="I16" s="168">
        <f>C16*0.09</f>
        <v>2951571.06</v>
      </c>
      <c r="J16" s="168">
        <f>C16*0.09</f>
        <v>2951571.06</v>
      </c>
      <c r="K16" s="168">
        <f t="shared" ref="K16" si="0">SUM(H16:J16)</f>
        <v>8198808.5</v>
      </c>
      <c r="L16" s="168">
        <f>C16*0.09</f>
        <v>2951571.06</v>
      </c>
      <c r="M16" s="168">
        <f>C16*0.09</f>
        <v>2951571.06</v>
      </c>
      <c r="N16" s="168">
        <f>C16*0.09</f>
        <v>2951571.06</v>
      </c>
      <c r="O16" s="168">
        <f t="shared" ref="O16" si="1">SUM(L16:N16)</f>
        <v>8854713.1799999997</v>
      </c>
      <c r="P16" s="168">
        <f t="shared" ref="P16" si="2">C16*0.1</f>
        <v>3279523.4000000004</v>
      </c>
      <c r="Q16" s="168">
        <f t="shared" ref="Q16" si="3">C16*0.1</f>
        <v>3279523.4000000004</v>
      </c>
      <c r="R16" s="168">
        <f t="shared" ref="R16" si="4">C16*0.1</f>
        <v>3279523.4000000004</v>
      </c>
      <c r="S16" s="168">
        <f t="shared" ref="S16" si="5">SUM(P16:R16)</f>
        <v>9838570.2000000011</v>
      </c>
      <c r="T16" s="147">
        <f>D16+E16+F16+H16+I16+J16+L16+M16+N16+P16+Q16</f>
        <v>29515710.599999994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28663891</v>
      </c>
      <c r="D18" s="167">
        <f>C18*0.06</f>
        <v>1719833.46</v>
      </c>
      <c r="E18" s="167">
        <f>C18*0.06</f>
        <v>1719833.46</v>
      </c>
      <c r="F18" s="167">
        <f>C18*0.06</f>
        <v>1719833.46</v>
      </c>
      <c r="G18" s="167">
        <f>SUM(D18:F18)</f>
        <v>5159500.38</v>
      </c>
      <c r="H18" s="167">
        <f>C18*0.07</f>
        <v>2006472.37</v>
      </c>
      <c r="I18" s="167">
        <f>C18*0.09</f>
        <v>2579750.19</v>
      </c>
      <c r="J18" s="167">
        <f>C18*0.09</f>
        <v>2579750.19</v>
      </c>
      <c r="K18" s="167">
        <f t="shared" ref="K18:K81" si="7">SUM(H18:J18)</f>
        <v>7165972.75</v>
      </c>
      <c r="L18" s="167">
        <f>C18*0.09</f>
        <v>2579750.19</v>
      </c>
      <c r="M18" s="167">
        <f>C18*0.09</f>
        <v>2579750.19</v>
      </c>
      <c r="N18" s="167">
        <f>C18*0.09</f>
        <v>2579750.19</v>
      </c>
      <c r="O18" s="167">
        <f t="shared" ref="O18:O81" si="8">SUM(L18:N18)</f>
        <v>7739250.5700000003</v>
      </c>
      <c r="P18" s="167">
        <f t="shared" ref="P18:P81" si="9">C18*0.1</f>
        <v>2866389.1</v>
      </c>
      <c r="Q18" s="167">
        <f t="shared" ref="Q18:Q81" si="10">C18*0.1</f>
        <v>2866389.1</v>
      </c>
      <c r="R18" s="167">
        <f t="shared" ref="R18:R81" si="11">C18*0.1</f>
        <v>2866389.1</v>
      </c>
      <c r="S18" s="167">
        <f t="shared" ref="S18:S81" si="12">SUM(P18:R18)</f>
        <v>8599167.3000000007</v>
      </c>
      <c r="T18" s="147">
        <f t="shared" si="6"/>
        <v>25797501.900000002</v>
      </c>
    </row>
    <row r="19" spans="1:30" ht="33" customHeight="1" x14ac:dyDescent="0.25">
      <c r="A19" s="41" t="s">
        <v>13</v>
      </c>
      <c r="B19" s="119" t="s">
        <v>120</v>
      </c>
      <c r="C19" s="212">
        <v>859538</v>
      </c>
      <c r="D19" s="212">
        <f t="shared" ref="D19:D82" si="13">C19*0.06</f>
        <v>51572.28</v>
      </c>
      <c r="E19" s="212">
        <f t="shared" ref="E19:E82" si="14">C19*0.06</f>
        <v>51572.28</v>
      </c>
      <c r="F19" s="212">
        <f t="shared" ref="F19:F82" si="15">C19*0.06</f>
        <v>51572.28</v>
      </c>
      <c r="G19" s="212">
        <f t="shared" ref="G19:G82" si="16">SUM(D19:F19)</f>
        <v>154716.84</v>
      </c>
      <c r="H19" s="212">
        <f t="shared" ref="H19:H82" si="17">C19*0.07</f>
        <v>60167.66</v>
      </c>
      <c r="I19" s="212">
        <f t="shared" ref="I19:I82" si="18">C19*0.09</f>
        <v>77358.42</v>
      </c>
      <c r="J19" s="212">
        <f t="shared" ref="J19:J82" si="19">C19*0.09</f>
        <v>77358.42</v>
      </c>
      <c r="K19" s="212">
        <f t="shared" si="7"/>
        <v>214884.5</v>
      </c>
      <c r="L19" s="212">
        <f t="shared" ref="L19:L82" si="20">C19*0.09</f>
        <v>77358.42</v>
      </c>
      <c r="M19" s="212">
        <f t="shared" ref="M19:M82" si="21">C19*0.09</f>
        <v>77358.42</v>
      </c>
      <c r="N19" s="212">
        <f t="shared" ref="N19:N82" si="22">C19*0.09</f>
        <v>77358.42</v>
      </c>
      <c r="O19" s="212">
        <f t="shared" si="8"/>
        <v>232075.26</v>
      </c>
      <c r="P19" s="212">
        <f t="shared" si="9"/>
        <v>85953.8</v>
      </c>
      <c r="Q19" s="212">
        <f t="shared" si="10"/>
        <v>85953.8</v>
      </c>
      <c r="R19" s="212">
        <f t="shared" si="11"/>
        <v>85953.8</v>
      </c>
      <c r="S19" s="212">
        <f t="shared" si="12"/>
        <v>257861.40000000002</v>
      </c>
      <c r="T19" s="147">
        <f t="shared" si="6"/>
        <v>773584.20000000007</v>
      </c>
      <c r="V19" s="137">
        <v>859538</v>
      </c>
    </row>
    <row r="20" spans="1:30" ht="33" customHeight="1" x14ac:dyDescent="0.25">
      <c r="A20" s="41" t="s">
        <v>42</v>
      </c>
      <c r="B20" s="119" t="s">
        <v>146</v>
      </c>
      <c r="C20" s="212">
        <v>27784655</v>
      </c>
      <c r="D20" s="212">
        <f t="shared" si="13"/>
        <v>1667079.3</v>
      </c>
      <c r="E20" s="212">
        <f t="shared" si="14"/>
        <v>1667079.3</v>
      </c>
      <c r="F20" s="212">
        <f t="shared" si="15"/>
        <v>1667079.3</v>
      </c>
      <c r="G20" s="212">
        <f t="shared" si="16"/>
        <v>5001237.9000000004</v>
      </c>
      <c r="H20" s="212">
        <f t="shared" si="17"/>
        <v>1944925.85</v>
      </c>
      <c r="I20" s="212">
        <f t="shared" si="18"/>
        <v>2500618.9499999997</v>
      </c>
      <c r="J20" s="212">
        <f t="shared" si="19"/>
        <v>2500618.9499999997</v>
      </c>
      <c r="K20" s="212">
        <f t="shared" si="7"/>
        <v>6946163.75</v>
      </c>
      <c r="L20" s="212">
        <f t="shared" si="20"/>
        <v>2500618.9499999997</v>
      </c>
      <c r="M20" s="212">
        <f t="shared" si="21"/>
        <v>2500618.9499999997</v>
      </c>
      <c r="N20" s="212">
        <f t="shared" si="22"/>
        <v>2500618.9499999997</v>
      </c>
      <c r="O20" s="212">
        <f t="shared" si="8"/>
        <v>7501856.8499999996</v>
      </c>
      <c r="P20" s="212">
        <f t="shared" si="9"/>
        <v>2778465.5</v>
      </c>
      <c r="Q20" s="212">
        <f t="shared" si="10"/>
        <v>2778465.5</v>
      </c>
      <c r="R20" s="212">
        <f t="shared" si="11"/>
        <v>2778465.5</v>
      </c>
      <c r="S20" s="212">
        <f t="shared" si="12"/>
        <v>8335396.5</v>
      </c>
      <c r="T20" s="147">
        <f t="shared" si="6"/>
        <v>25006189.499999996</v>
      </c>
      <c r="V20" s="137">
        <v>27784655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19698</v>
      </c>
      <c r="D26" s="212">
        <f t="shared" si="13"/>
        <v>1181.8799999999999</v>
      </c>
      <c r="E26" s="212">
        <f t="shared" si="14"/>
        <v>1181.8799999999999</v>
      </c>
      <c r="F26" s="212">
        <f t="shared" si="15"/>
        <v>1181.8799999999999</v>
      </c>
      <c r="G26" s="212">
        <f t="shared" si="16"/>
        <v>3545.6399999999994</v>
      </c>
      <c r="H26" s="212">
        <f t="shared" si="17"/>
        <v>1378.8600000000001</v>
      </c>
      <c r="I26" s="212">
        <f t="shared" si="18"/>
        <v>1772.82</v>
      </c>
      <c r="J26" s="212">
        <f t="shared" si="19"/>
        <v>1772.82</v>
      </c>
      <c r="K26" s="212">
        <f t="shared" si="7"/>
        <v>4924.5</v>
      </c>
      <c r="L26" s="212">
        <f t="shared" si="20"/>
        <v>1772.82</v>
      </c>
      <c r="M26" s="212">
        <f t="shared" si="21"/>
        <v>1772.82</v>
      </c>
      <c r="N26" s="212">
        <f t="shared" si="22"/>
        <v>1772.82</v>
      </c>
      <c r="O26" s="212">
        <f t="shared" si="8"/>
        <v>5318.46</v>
      </c>
      <c r="P26" s="212">
        <f t="shared" si="9"/>
        <v>1969.8000000000002</v>
      </c>
      <c r="Q26" s="212">
        <f t="shared" si="10"/>
        <v>1969.8000000000002</v>
      </c>
      <c r="R26" s="212">
        <f t="shared" si="11"/>
        <v>1969.8000000000002</v>
      </c>
      <c r="S26" s="212">
        <f t="shared" si="12"/>
        <v>5909.4000000000005</v>
      </c>
      <c r="T26" s="147">
        <f t="shared" si="6"/>
        <v>17728.199999999997</v>
      </c>
      <c r="V26" s="137">
        <v>19698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x14ac:dyDescent="0.25">
      <c r="A30" s="118"/>
      <c r="B30" s="118" t="s">
        <v>49</v>
      </c>
      <c r="C30" s="167">
        <f>SUM(C31:C36)+C37+C42</f>
        <v>4131343</v>
      </c>
      <c r="D30" s="167">
        <f t="shared" si="13"/>
        <v>247880.58</v>
      </c>
      <c r="E30" s="167">
        <f t="shared" si="14"/>
        <v>247880.58</v>
      </c>
      <c r="F30" s="167">
        <f t="shared" si="15"/>
        <v>247880.58</v>
      </c>
      <c r="G30" s="167">
        <f t="shared" si="16"/>
        <v>743641.74</v>
      </c>
      <c r="H30" s="167">
        <f t="shared" si="17"/>
        <v>289194.01</v>
      </c>
      <c r="I30" s="167">
        <f t="shared" si="18"/>
        <v>371820.87</v>
      </c>
      <c r="J30" s="167">
        <f t="shared" si="19"/>
        <v>371820.87</v>
      </c>
      <c r="K30" s="167">
        <f t="shared" si="7"/>
        <v>1032835.75</v>
      </c>
      <c r="L30" s="167">
        <f t="shared" si="20"/>
        <v>371820.87</v>
      </c>
      <c r="M30" s="167">
        <f t="shared" si="21"/>
        <v>371820.87</v>
      </c>
      <c r="N30" s="167">
        <f t="shared" si="22"/>
        <v>371820.87</v>
      </c>
      <c r="O30" s="167">
        <f t="shared" si="8"/>
        <v>1115462.6099999999</v>
      </c>
      <c r="P30" s="167">
        <f t="shared" si="9"/>
        <v>413134.30000000005</v>
      </c>
      <c r="Q30" s="167">
        <f t="shared" si="10"/>
        <v>413134.30000000005</v>
      </c>
      <c r="R30" s="167">
        <f t="shared" si="11"/>
        <v>413134.30000000005</v>
      </c>
      <c r="S30" s="167">
        <f t="shared" si="12"/>
        <v>1239402.9000000001</v>
      </c>
      <c r="T30" s="147">
        <f t="shared" si="6"/>
        <v>3718208.7</v>
      </c>
      <c r="V30" s="137">
        <v>4131343</v>
      </c>
    </row>
    <row r="31" spans="1:30" ht="33" customHeight="1" x14ac:dyDescent="0.25">
      <c r="A31" s="41">
        <v>45217</v>
      </c>
      <c r="B31" s="120" t="s">
        <v>50</v>
      </c>
      <c r="C31" s="212">
        <v>8000</v>
      </c>
      <c r="D31" s="212">
        <f t="shared" si="13"/>
        <v>480</v>
      </c>
      <c r="E31" s="212">
        <f t="shared" si="14"/>
        <v>480</v>
      </c>
      <c r="F31" s="212">
        <f t="shared" si="15"/>
        <v>480</v>
      </c>
      <c r="G31" s="212">
        <f t="shared" si="16"/>
        <v>1440</v>
      </c>
      <c r="H31" s="212">
        <f t="shared" si="17"/>
        <v>560</v>
      </c>
      <c r="I31" s="212">
        <f t="shared" si="18"/>
        <v>720</v>
      </c>
      <c r="J31" s="212">
        <f t="shared" si="19"/>
        <v>720</v>
      </c>
      <c r="K31" s="212">
        <f t="shared" si="7"/>
        <v>2000</v>
      </c>
      <c r="L31" s="212">
        <f t="shared" si="20"/>
        <v>720</v>
      </c>
      <c r="M31" s="212">
        <f t="shared" si="21"/>
        <v>720</v>
      </c>
      <c r="N31" s="212">
        <f t="shared" si="22"/>
        <v>720</v>
      </c>
      <c r="O31" s="212">
        <f t="shared" si="8"/>
        <v>2160</v>
      </c>
      <c r="P31" s="212">
        <f t="shared" si="9"/>
        <v>800</v>
      </c>
      <c r="Q31" s="212">
        <f t="shared" si="10"/>
        <v>800</v>
      </c>
      <c r="R31" s="212">
        <f t="shared" si="11"/>
        <v>800</v>
      </c>
      <c r="S31" s="212">
        <f t="shared" si="12"/>
        <v>2400</v>
      </c>
      <c r="T31" s="147">
        <f t="shared" si="6"/>
        <v>7200</v>
      </c>
      <c r="V31" s="137">
        <v>8000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5000</v>
      </c>
      <c r="D32" s="212">
        <f t="shared" si="13"/>
        <v>300</v>
      </c>
      <c r="E32" s="212">
        <f t="shared" si="14"/>
        <v>300</v>
      </c>
      <c r="F32" s="212">
        <f t="shared" si="15"/>
        <v>300</v>
      </c>
      <c r="G32" s="212">
        <f t="shared" si="16"/>
        <v>900</v>
      </c>
      <c r="H32" s="212">
        <f t="shared" si="17"/>
        <v>350.00000000000006</v>
      </c>
      <c r="I32" s="212">
        <f t="shared" si="18"/>
        <v>450</v>
      </c>
      <c r="J32" s="212">
        <f t="shared" si="19"/>
        <v>450</v>
      </c>
      <c r="K32" s="212">
        <f t="shared" si="7"/>
        <v>1250</v>
      </c>
      <c r="L32" s="212">
        <f t="shared" si="20"/>
        <v>450</v>
      </c>
      <c r="M32" s="212">
        <f t="shared" si="21"/>
        <v>450</v>
      </c>
      <c r="N32" s="212">
        <f t="shared" si="22"/>
        <v>450</v>
      </c>
      <c r="O32" s="212">
        <f t="shared" si="8"/>
        <v>1350</v>
      </c>
      <c r="P32" s="212">
        <f t="shared" si="9"/>
        <v>500</v>
      </c>
      <c r="Q32" s="212">
        <f t="shared" si="10"/>
        <v>500</v>
      </c>
      <c r="R32" s="212">
        <f t="shared" si="11"/>
        <v>500</v>
      </c>
      <c r="S32" s="212">
        <f t="shared" si="12"/>
        <v>1500</v>
      </c>
      <c r="T32" s="147">
        <f t="shared" si="6"/>
        <v>4500</v>
      </c>
      <c r="U32" s="139"/>
      <c r="V32" s="137">
        <v>5000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585508</v>
      </c>
      <c r="D33" s="212">
        <f t="shared" si="13"/>
        <v>35130.479999999996</v>
      </c>
      <c r="E33" s="212">
        <f t="shared" si="14"/>
        <v>35130.479999999996</v>
      </c>
      <c r="F33" s="212">
        <f t="shared" si="15"/>
        <v>35130.479999999996</v>
      </c>
      <c r="G33" s="212">
        <f t="shared" si="16"/>
        <v>105391.43999999999</v>
      </c>
      <c r="H33" s="212">
        <f t="shared" si="17"/>
        <v>40985.560000000005</v>
      </c>
      <c r="I33" s="212">
        <f t="shared" si="18"/>
        <v>52695.72</v>
      </c>
      <c r="J33" s="212">
        <f t="shared" si="19"/>
        <v>52695.72</v>
      </c>
      <c r="K33" s="212">
        <f t="shared" si="7"/>
        <v>146377</v>
      </c>
      <c r="L33" s="212">
        <f t="shared" si="20"/>
        <v>52695.72</v>
      </c>
      <c r="M33" s="212">
        <f t="shared" si="21"/>
        <v>52695.72</v>
      </c>
      <c r="N33" s="212">
        <f t="shared" si="22"/>
        <v>52695.72</v>
      </c>
      <c r="O33" s="212">
        <f t="shared" si="8"/>
        <v>158087.16</v>
      </c>
      <c r="P33" s="212">
        <f t="shared" si="9"/>
        <v>58550.8</v>
      </c>
      <c r="Q33" s="212">
        <f t="shared" si="10"/>
        <v>58550.8</v>
      </c>
      <c r="R33" s="212">
        <f t="shared" si="11"/>
        <v>58550.8</v>
      </c>
      <c r="S33" s="212">
        <f t="shared" si="12"/>
        <v>175652.40000000002</v>
      </c>
      <c r="T33" s="147">
        <f t="shared" si="6"/>
        <v>526957.19999999995</v>
      </c>
      <c r="U33" s="139"/>
      <c r="V33" s="137">
        <v>585508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8000</v>
      </c>
      <c r="D34" s="212">
        <f t="shared" si="13"/>
        <v>480</v>
      </c>
      <c r="E34" s="212">
        <f t="shared" si="14"/>
        <v>480</v>
      </c>
      <c r="F34" s="212">
        <f t="shared" si="15"/>
        <v>480</v>
      </c>
      <c r="G34" s="212">
        <f t="shared" si="16"/>
        <v>1440</v>
      </c>
      <c r="H34" s="212">
        <f t="shared" si="17"/>
        <v>560</v>
      </c>
      <c r="I34" s="212">
        <f t="shared" si="18"/>
        <v>720</v>
      </c>
      <c r="J34" s="212">
        <f t="shared" si="19"/>
        <v>720</v>
      </c>
      <c r="K34" s="212">
        <f t="shared" si="7"/>
        <v>2000</v>
      </c>
      <c r="L34" s="212">
        <f t="shared" si="20"/>
        <v>720</v>
      </c>
      <c r="M34" s="212">
        <f t="shared" si="21"/>
        <v>720</v>
      </c>
      <c r="N34" s="212">
        <f t="shared" si="22"/>
        <v>720</v>
      </c>
      <c r="O34" s="212">
        <f t="shared" si="8"/>
        <v>2160</v>
      </c>
      <c r="P34" s="212">
        <f t="shared" si="9"/>
        <v>800</v>
      </c>
      <c r="Q34" s="212">
        <f t="shared" si="10"/>
        <v>800</v>
      </c>
      <c r="R34" s="212">
        <f t="shared" si="11"/>
        <v>800</v>
      </c>
      <c r="S34" s="212">
        <f t="shared" si="12"/>
        <v>2400</v>
      </c>
      <c r="T34" s="147">
        <f t="shared" si="6"/>
        <v>7200</v>
      </c>
      <c r="V34" s="137">
        <v>8000</v>
      </c>
    </row>
    <row r="35" spans="1:30" ht="33" customHeight="1" x14ac:dyDescent="0.25">
      <c r="A35" s="41" t="s">
        <v>286</v>
      </c>
      <c r="B35" s="120" t="s">
        <v>287</v>
      </c>
      <c r="C35" s="212">
        <v>350240</v>
      </c>
      <c r="D35" s="212">
        <f t="shared" si="13"/>
        <v>21014.399999999998</v>
      </c>
      <c r="E35" s="212">
        <f t="shared" si="14"/>
        <v>21014.399999999998</v>
      </c>
      <c r="F35" s="212">
        <f t="shared" si="15"/>
        <v>21014.399999999998</v>
      </c>
      <c r="G35" s="212">
        <f t="shared" si="16"/>
        <v>63043.199999999997</v>
      </c>
      <c r="H35" s="212">
        <f t="shared" si="17"/>
        <v>24516.800000000003</v>
      </c>
      <c r="I35" s="212">
        <f t="shared" si="18"/>
        <v>31521.599999999999</v>
      </c>
      <c r="J35" s="212">
        <f t="shared" si="19"/>
        <v>31521.599999999999</v>
      </c>
      <c r="K35" s="212">
        <f t="shared" si="7"/>
        <v>87560</v>
      </c>
      <c r="L35" s="212">
        <f t="shared" si="20"/>
        <v>31521.599999999999</v>
      </c>
      <c r="M35" s="212">
        <f t="shared" si="21"/>
        <v>31521.599999999999</v>
      </c>
      <c r="N35" s="212">
        <f t="shared" si="22"/>
        <v>31521.599999999999</v>
      </c>
      <c r="O35" s="212">
        <f t="shared" si="8"/>
        <v>94564.799999999988</v>
      </c>
      <c r="P35" s="212">
        <f t="shared" si="9"/>
        <v>35024</v>
      </c>
      <c r="Q35" s="212">
        <f t="shared" si="10"/>
        <v>35024</v>
      </c>
      <c r="R35" s="212">
        <f t="shared" si="11"/>
        <v>35024</v>
      </c>
      <c r="S35" s="212">
        <f t="shared" si="12"/>
        <v>105072</v>
      </c>
      <c r="T35" s="147"/>
      <c r="V35" s="137">
        <v>350240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1009766</v>
      </c>
      <c r="D36" s="212">
        <f t="shared" si="13"/>
        <v>60585.96</v>
      </c>
      <c r="E36" s="212">
        <f t="shared" si="14"/>
        <v>60585.96</v>
      </c>
      <c r="F36" s="212">
        <f t="shared" si="15"/>
        <v>60585.96</v>
      </c>
      <c r="G36" s="212">
        <f t="shared" si="16"/>
        <v>181757.88</v>
      </c>
      <c r="H36" s="212">
        <f t="shared" si="17"/>
        <v>70683.62000000001</v>
      </c>
      <c r="I36" s="212">
        <f t="shared" si="18"/>
        <v>90878.94</v>
      </c>
      <c r="J36" s="212">
        <f t="shared" si="19"/>
        <v>90878.94</v>
      </c>
      <c r="K36" s="212">
        <f t="shared" si="7"/>
        <v>252441.5</v>
      </c>
      <c r="L36" s="212">
        <f t="shared" si="20"/>
        <v>90878.94</v>
      </c>
      <c r="M36" s="212">
        <f t="shared" si="21"/>
        <v>90878.94</v>
      </c>
      <c r="N36" s="212">
        <f t="shared" si="22"/>
        <v>90878.94</v>
      </c>
      <c r="O36" s="212">
        <f t="shared" si="8"/>
        <v>272636.82</v>
      </c>
      <c r="P36" s="212">
        <f t="shared" si="9"/>
        <v>100976.6</v>
      </c>
      <c r="Q36" s="212">
        <f t="shared" si="10"/>
        <v>100976.6</v>
      </c>
      <c r="R36" s="212">
        <f t="shared" si="11"/>
        <v>100976.6</v>
      </c>
      <c r="S36" s="212">
        <f t="shared" si="12"/>
        <v>302929.80000000005</v>
      </c>
      <c r="T36" s="147">
        <f t="shared" si="6"/>
        <v>908789.39999999991</v>
      </c>
      <c r="U36" s="139"/>
      <c r="V36" s="137">
        <v>1009766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1647222</v>
      </c>
      <c r="D37" s="169">
        <f t="shared" si="13"/>
        <v>98833.319999999992</v>
      </c>
      <c r="E37" s="169">
        <f t="shared" si="14"/>
        <v>98833.319999999992</v>
      </c>
      <c r="F37" s="169">
        <f t="shared" si="15"/>
        <v>98833.319999999992</v>
      </c>
      <c r="G37" s="169">
        <f t="shared" si="16"/>
        <v>296499.95999999996</v>
      </c>
      <c r="H37" s="169">
        <f t="shared" si="17"/>
        <v>115305.54000000001</v>
      </c>
      <c r="I37" s="169">
        <f t="shared" si="18"/>
        <v>148249.97999999998</v>
      </c>
      <c r="J37" s="169">
        <f t="shared" si="19"/>
        <v>148249.97999999998</v>
      </c>
      <c r="K37" s="169">
        <f t="shared" si="7"/>
        <v>411805.5</v>
      </c>
      <c r="L37" s="169">
        <f t="shared" si="20"/>
        <v>148249.97999999998</v>
      </c>
      <c r="M37" s="169">
        <f t="shared" si="21"/>
        <v>148249.97999999998</v>
      </c>
      <c r="N37" s="169">
        <f t="shared" si="22"/>
        <v>148249.97999999998</v>
      </c>
      <c r="O37" s="169">
        <f t="shared" si="8"/>
        <v>444749.93999999994</v>
      </c>
      <c r="P37" s="169">
        <f t="shared" si="9"/>
        <v>164722.20000000001</v>
      </c>
      <c r="Q37" s="169">
        <f t="shared" si="10"/>
        <v>164722.20000000001</v>
      </c>
      <c r="R37" s="169">
        <f t="shared" si="11"/>
        <v>164722.20000000001</v>
      </c>
      <c r="S37" s="169">
        <f t="shared" si="12"/>
        <v>494166.60000000003</v>
      </c>
      <c r="T37" s="147">
        <f t="shared" si="6"/>
        <v>1482499.7999999998</v>
      </c>
      <c r="V37" s="137">
        <v>1647222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6800</v>
      </c>
      <c r="D38" s="212">
        <f t="shared" si="13"/>
        <v>408</v>
      </c>
      <c r="E38" s="212">
        <f t="shared" si="14"/>
        <v>408</v>
      </c>
      <c r="F38" s="212">
        <f t="shared" si="15"/>
        <v>408</v>
      </c>
      <c r="G38" s="212">
        <f t="shared" si="16"/>
        <v>1224</v>
      </c>
      <c r="H38" s="212">
        <f t="shared" si="17"/>
        <v>476.00000000000006</v>
      </c>
      <c r="I38" s="212">
        <f t="shared" si="18"/>
        <v>612</v>
      </c>
      <c r="J38" s="212">
        <f t="shared" si="19"/>
        <v>612</v>
      </c>
      <c r="K38" s="212">
        <f t="shared" si="7"/>
        <v>1700</v>
      </c>
      <c r="L38" s="212">
        <f t="shared" si="20"/>
        <v>612</v>
      </c>
      <c r="M38" s="212">
        <f t="shared" si="21"/>
        <v>612</v>
      </c>
      <c r="N38" s="212">
        <f t="shared" si="22"/>
        <v>612</v>
      </c>
      <c r="O38" s="212">
        <f t="shared" si="8"/>
        <v>1836</v>
      </c>
      <c r="P38" s="212">
        <f t="shared" si="9"/>
        <v>680</v>
      </c>
      <c r="Q38" s="212">
        <f t="shared" si="10"/>
        <v>680</v>
      </c>
      <c r="R38" s="212">
        <f t="shared" si="11"/>
        <v>680</v>
      </c>
      <c r="S38" s="212">
        <f t="shared" si="12"/>
        <v>2040</v>
      </c>
      <c r="T38" s="147">
        <f t="shared" si="6"/>
        <v>6120</v>
      </c>
      <c r="U38" s="139"/>
      <c r="V38" s="137">
        <v>6800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937864</v>
      </c>
      <c r="D39" s="212">
        <f t="shared" si="13"/>
        <v>56271.839999999997</v>
      </c>
      <c r="E39" s="212">
        <f t="shared" si="14"/>
        <v>56271.839999999997</v>
      </c>
      <c r="F39" s="212">
        <f t="shared" si="15"/>
        <v>56271.839999999997</v>
      </c>
      <c r="G39" s="212">
        <f t="shared" si="16"/>
        <v>168815.52</v>
      </c>
      <c r="H39" s="212">
        <f t="shared" si="17"/>
        <v>65650.48000000001</v>
      </c>
      <c r="I39" s="212">
        <f t="shared" si="18"/>
        <v>84407.76</v>
      </c>
      <c r="J39" s="212">
        <f t="shared" si="19"/>
        <v>84407.76</v>
      </c>
      <c r="K39" s="212">
        <f t="shared" si="7"/>
        <v>234466</v>
      </c>
      <c r="L39" s="212">
        <f t="shared" si="20"/>
        <v>84407.76</v>
      </c>
      <c r="M39" s="212">
        <f t="shared" si="21"/>
        <v>84407.76</v>
      </c>
      <c r="N39" s="212">
        <f t="shared" si="22"/>
        <v>84407.76</v>
      </c>
      <c r="O39" s="212">
        <f t="shared" si="8"/>
        <v>253223.27999999997</v>
      </c>
      <c r="P39" s="212">
        <f t="shared" si="9"/>
        <v>93786.400000000009</v>
      </c>
      <c r="Q39" s="212">
        <f t="shared" si="10"/>
        <v>93786.400000000009</v>
      </c>
      <c r="R39" s="212">
        <f t="shared" si="11"/>
        <v>93786.400000000009</v>
      </c>
      <c r="S39" s="212">
        <f t="shared" si="12"/>
        <v>281359.2</v>
      </c>
      <c r="T39" s="147">
        <f t="shared" si="6"/>
        <v>844077.60000000009</v>
      </c>
      <c r="U39" s="139"/>
      <c r="V39" s="137">
        <v>937864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702558</v>
      </c>
      <c r="D40" s="212">
        <f t="shared" si="13"/>
        <v>42153.479999999996</v>
      </c>
      <c r="E40" s="212">
        <f t="shared" si="14"/>
        <v>42153.479999999996</v>
      </c>
      <c r="F40" s="212">
        <f t="shared" si="15"/>
        <v>42153.479999999996</v>
      </c>
      <c r="G40" s="212">
        <f t="shared" si="16"/>
        <v>126460.43999999999</v>
      </c>
      <c r="H40" s="212">
        <f t="shared" si="17"/>
        <v>49179.060000000005</v>
      </c>
      <c r="I40" s="212">
        <f t="shared" si="18"/>
        <v>63230.22</v>
      </c>
      <c r="J40" s="212">
        <f t="shared" si="19"/>
        <v>63230.22</v>
      </c>
      <c r="K40" s="212">
        <f t="shared" si="7"/>
        <v>175639.5</v>
      </c>
      <c r="L40" s="212">
        <f t="shared" si="20"/>
        <v>63230.22</v>
      </c>
      <c r="M40" s="212">
        <f t="shared" si="21"/>
        <v>63230.22</v>
      </c>
      <c r="N40" s="212">
        <f t="shared" si="22"/>
        <v>63230.22</v>
      </c>
      <c r="O40" s="212">
        <f t="shared" si="8"/>
        <v>189690.66</v>
      </c>
      <c r="P40" s="212">
        <f t="shared" si="9"/>
        <v>70255.8</v>
      </c>
      <c r="Q40" s="212">
        <f t="shared" si="10"/>
        <v>70255.8</v>
      </c>
      <c r="R40" s="212">
        <f t="shared" si="11"/>
        <v>70255.8</v>
      </c>
      <c r="S40" s="212">
        <f t="shared" si="12"/>
        <v>210767.40000000002</v>
      </c>
      <c r="T40" s="147">
        <f t="shared" si="6"/>
        <v>632302.20000000007</v>
      </c>
      <c r="V40" s="137">
        <v>702558</v>
      </c>
    </row>
    <row r="41" spans="1:30" ht="33" customHeight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x14ac:dyDescent="0.25">
      <c r="A42" s="53">
        <v>45900</v>
      </c>
      <c r="B42" s="122" t="s">
        <v>60</v>
      </c>
      <c r="C42" s="169">
        <f>SUM(C43:C45)</f>
        <v>517607</v>
      </c>
      <c r="D42" s="169">
        <f t="shared" si="13"/>
        <v>31056.42</v>
      </c>
      <c r="E42" s="169">
        <f t="shared" si="14"/>
        <v>31056.42</v>
      </c>
      <c r="F42" s="169">
        <f t="shared" si="15"/>
        <v>31056.42</v>
      </c>
      <c r="G42" s="169">
        <f t="shared" si="16"/>
        <v>93169.26</v>
      </c>
      <c r="H42" s="169">
        <f t="shared" si="17"/>
        <v>36232.490000000005</v>
      </c>
      <c r="I42" s="169">
        <f t="shared" si="18"/>
        <v>46584.63</v>
      </c>
      <c r="J42" s="169">
        <f t="shared" si="19"/>
        <v>46584.63</v>
      </c>
      <c r="K42" s="169">
        <f t="shared" si="7"/>
        <v>129401.75</v>
      </c>
      <c r="L42" s="169">
        <f t="shared" si="20"/>
        <v>46584.63</v>
      </c>
      <c r="M42" s="169">
        <f t="shared" si="21"/>
        <v>46584.63</v>
      </c>
      <c r="N42" s="169">
        <f t="shared" si="22"/>
        <v>46584.63</v>
      </c>
      <c r="O42" s="169">
        <f t="shared" si="8"/>
        <v>139753.88999999998</v>
      </c>
      <c r="P42" s="169">
        <f t="shared" si="9"/>
        <v>51760.700000000004</v>
      </c>
      <c r="Q42" s="169">
        <f t="shared" si="10"/>
        <v>51760.700000000004</v>
      </c>
      <c r="R42" s="169">
        <f t="shared" si="11"/>
        <v>51760.700000000004</v>
      </c>
      <c r="S42" s="169">
        <f t="shared" si="12"/>
        <v>155282.1</v>
      </c>
      <c r="T42" s="147">
        <f t="shared" si="6"/>
        <v>465846.30000000005</v>
      </c>
      <c r="V42" s="137">
        <v>517608</v>
      </c>
    </row>
    <row r="43" spans="1:30" ht="33" customHeight="1" x14ac:dyDescent="0.25">
      <c r="A43" s="54" t="s">
        <v>62</v>
      </c>
      <c r="B43" s="119" t="s">
        <v>63</v>
      </c>
      <c r="C43" s="212">
        <v>0</v>
      </c>
      <c r="D43" s="212">
        <f t="shared" si="13"/>
        <v>0</v>
      </c>
      <c r="E43" s="212">
        <f t="shared" si="14"/>
        <v>0</v>
      </c>
      <c r="F43" s="212">
        <f t="shared" si="15"/>
        <v>0</v>
      </c>
      <c r="G43" s="212">
        <f t="shared" si="16"/>
        <v>0</v>
      </c>
      <c r="H43" s="212">
        <f t="shared" si="17"/>
        <v>0</v>
      </c>
      <c r="I43" s="212">
        <f t="shared" si="18"/>
        <v>0</v>
      </c>
      <c r="J43" s="212">
        <f t="shared" si="19"/>
        <v>0</v>
      </c>
      <c r="K43" s="212">
        <f t="shared" si="7"/>
        <v>0</v>
      </c>
      <c r="L43" s="212">
        <f t="shared" si="20"/>
        <v>0</v>
      </c>
      <c r="M43" s="212">
        <f t="shared" si="21"/>
        <v>0</v>
      </c>
      <c r="N43" s="212">
        <f t="shared" si="22"/>
        <v>0</v>
      </c>
      <c r="O43" s="212">
        <f t="shared" si="8"/>
        <v>0</v>
      </c>
      <c r="P43" s="212">
        <f t="shared" si="9"/>
        <v>0</v>
      </c>
      <c r="Q43" s="212">
        <f t="shared" si="10"/>
        <v>0</v>
      </c>
      <c r="R43" s="212">
        <f t="shared" si="11"/>
        <v>0</v>
      </c>
      <c r="S43" s="212">
        <f t="shared" si="12"/>
        <v>0</v>
      </c>
      <c r="T43" s="147">
        <f t="shared" si="6"/>
        <v>0</v>
      </c>
      <c r="V43" s="137">
        <v>0</v>
      </c>
    </row>
    <row r="44" spans="1:30" ht="33" customHeight="1" x14ac:dyDescent="0.25">
      <c r="A44" s="41">
        <v>45921</v>
      </c>
      <c r="B44" s="119" t="s">
        <v>64</v>
      </c>
      <c r="C44" s="212">
        <v>489880</v>
      </c>
      <c r="D44" s="212">
        <f t="shared" si="13"/>
        <v>29392.799999999999</v>
      </c>
      <c r="E44" s="212">
        <f t="shared" si="14"/>
        <v>29392.799999999999</v>
      </c>
      <c r="F44" s="212">
        <f t="shared" si="15"/>
        <v>29392.799999999999</v>
      </c>
      <c r="G44" s="212">
        <f t="shared" si="16"/>
        <v>88178.4</v>
      </c>
      <c r="H44" s="212">
        <f t="shared" si="17"/>
        <v>34291.600000000006</v>
      </c>
      <c r="I44" s="212">
        <f t="shared" si="18"/>
        <v>44089.2</v>
      </c>
      <c r="J44" s="212">
        <f t="shared" si="19"/>
        <v>44089.2</v>
      </c>
      <c r="K44" s="212">
        <f t="shared" si="7"/>
        <v>122470</v>
      </c>
      <c r="L44" s="212">
        <f t="shared" si="20"/>
        <v>44089.2</v>
      </c>
      <c r="M44" s="212">
        <f t="shared" si="21"/>
        <v>44089.2</v>
      </c>
      <c r="N44" s="212">
        <f t="shared" si="22"/>
        <v>44089.2</v>
      </c>
      <c r="O44" s="212">
        <f t="shared" si="8"/>
        <v>132267.59999999998</v>
      </c>
      <c r="P44" s="212">
        <f t="shared" si="9"/>
        <v>48988</v>
      </c>
      <c r="Q44" s="212">
        <f t="shared" si="10"/>
        <v>48988</v>
      </c>
      <c r="R44" s="212">
        <f t="shared" si="11"/>
        <v>48988</v>
      </c>
      <c r="S44" s="212">
        <f t="shared" si="12"/>
        <v>146964</v>
      </c>
      <c r="T44" s="147">
        <f t="shared" si="6"/>
        <v>440892.00000000006</v>
      </c>
      <c r="V44" s="137">
        <v>489880</v>
      </c>
    </row>
    <row r="45" spans="1:30" ht="33" customHeight="1" x14ac:dyDescent="0.25">
      <c r="A45" s="41">
        <v>45994</v>
      </c>
      <c r="B45" s="119" t="s">
        <v>65</v>
      </c>
      <c r="C45" s="212">
        <v>27727</v>
      </c>
      <c r="D45" s="212">
        <f t="shared" si="13"/>
        <v>1663.62</v>
      </c>
      <c r="E45" s="212">
        <f t="shared" si="14"/>
        <v>1663.62</v>
      </c>
      <c r="F45" s="212">
        <f t="shared" si="15"/>
        <v>1663.62</v>
      </c>
      <c r="G45" s="212">
        <f t="shared" si="16"/>
        <v>4990.8599999999997</v>
      </c>
      <c r="H45" s="212">
        <f t="shared" si="17"/>
        <v>1940.89</v>
      </c>
      <c r="I45" s="212">
        <f t="shared" si="18"/>
        <v>2495.4299999999998</v>
      </c>
      <c r="J45" s="212">
        <f t="shared" si="19"/>
        <v>2495.4299999999998</v>
      </c>
      <c r="K45" s="212">
        <f t="shared" si="7"/>
        <v>6931.75</v>
      </c>
      <c r="L45" s="212">
        <f t="shared" si="20"/>
        <v>2495.4299999999998</v>
      </c>
      <c r="M45" s="212">
        <f t="shared" si="21"/>
        <v>2495.4299999999998</v>
      </c>
      <c r="N45" s="212">
        <f t="shared" si="22"/>
        <v>2495.4299999999998</v>
      </c>
      <c r="O45" s="212">
        <f t="shared" si="8"/>
        <v>7486.2899999999991</v>
      </c>
      <c r="P45" s="212">
        <f t="shared" si="9"/>
        <v>2772.7000000000003</v>
      </c>
      <c r="Q45" s="212">
        <f t="shared" si="10"/>
        <v>2772.7000000000003</v>
      </c>
      <c r="R45" s="212">
        <f t="shared" si="11"/>
        <v>2772.7000000000003</v>
      </c>
      <c r="S45" s="212">
        <f t="shared" si="12"/>
        <v>8318.1</v>
      </c>
      <c r="T45" s="147">
        <f t="shared" si="6"/>
        <v>24954.300000000003</v>
      </c>
      <c r="V45" s="137">
        <v>27727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31795234</v>
      </c>
      <c r="D47" s="168">
        <f t="shared" si="13"/>
        <v>1907714.04</v>
      </c>
      <c r="E47" s="168">
        <f t="shared" si="14"/>
        <v>1907714.04</v>
      </c>
      <c r="F47" s="168">
        <f t="shared" si="15"/>
        <v>1907714.04</v>
      </c>
      <c r="G47" s="168">
        <f t="shared" si="16"/>
        <v>5723142.1200000001</v>
      </c>
      <c r="H47" s="168">
        <f t="shared" si="17"/>
        <v>2225666.3800000004</v>
      </c>
      <c r="I47" s="168">
        <f t="shared" si="18"/>
        <v>2861571.06</v>
      </c>
      <c r="J47" s="168">
        <f t="shared" si="19"/>
        <v>2861571.06</v>
      </c>
      <c r="K47" s="168">
        <f t="shared" si="7"/>
        <v>7948808.5</v>
      </c>
      <c r="L47" s="168">
        <f t="shared" si="20"/>
        <v>2861571.06</v>
      </c>
      <c r="M47" s="168">
        <f t="shared" si="21"/>
        <v>2861571.06</v>
      </c>
      <c r="N47" s="168">
        <f t="shared" si="22"/>
        <v>2861571.06</v>
      </c>
      <c r="O47" s="168">
        <f t="shared" si="8"/>
        <v>8584713.1799999997</v>
      </c>
      <c r="P47" s="168">
        <f t="shared" si="9"/>
        <v>3179523.4000000004</v>
      </c>
      <c r="Q47" s="168">
        <f t="shared" si="10"/>
        <v>3179523.4000000004</v>
      </c>
      <c r="R47" s="168">
        <f t="shared" si="11"/>
        <v>3179523.4000000004</v>
      </c>
      <c r="S47" s="168">
        <f t="shared" si="12"/>
        <v>9538570.2000000011</v>
      </c>
      <c r="T47" s="147">
        <f t="shared" si="6"/>
        <v>28615710.600000001</v>
      </c>
      <c r="V47" s="137">
        <v>31795234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17302450</v>
      </c>
      <c r="D49" s="167">
        <f t="shared" si="13"/>
        <v>1038147</v>
      </c>
      <c r="E49" s="167">
        <f t="shared" si="14"/>
        <v>1038147</v>
      </c>
      <c r="F49" s="167">
        <f t="shared" si="15"/>
        <v>1038147</v>
      </c>
      <c r="G49" s="167">
        <f t="shared" si="16"/>
        <v>3114441</v>
      </c>
      <c r="H49" s="167">
        <f t="shared" si="17"/>
        <v>1211171.5</v>
      </c>
      <c r="I49" s="167">
        <f t="shared" si="18"/>
        <v>1557220.5</v>
      </c>
      <c r="J49" s="167">
        <f t="shared" si="19"/>
        <v>1557220.5</v>
      </c>
      <c r="K49" s="167">
        <f t="shared" si="7"/>
        <v>4325612.5</v>
      </c>
      <c r="L49" s="167">
        <f t="shared" si="20"/>
        <v>1557220.5</v>
      </c>
      <c r="M49" s="167">
        <f t="shared" si="21"/>
        <v>1557220.5</v>
      </c>
      <c r="N49" s="167">
        <f t="shared" si="22"/>
        <v>1557220.5</v>
      </c>
      <c r="O49" s="167">
        <f t="shared" si="8"/>
        <v>4671661.5</v>
      </c>
      <c r="P49" s="167">
        <f t="shared" si="9"/>
        <v>1730245</v>
      </c>
      <c r="Q49" s="167">
        <f t="shared" si="10"/>
        <v>1730245</v>
      </c>
      <c r="R49" s="167">
        <f t="shared" si="11"/>
        <v>1730245</v>
      </c>
      <c r="S49" s="167">
        <f t="shared" si="12"/>
        <v>5190735</v>
      </c>
      <c r="T49" s="147">
        <f t="shared" si="6"/>
        <v>15572205</v>
      </c>
      <c r="V49" s="137">
        <v>17302451</v>
      </c>
    </row>
    <row r="50" spans="1:30" ht="33" customHeight="1" x14ac:dyDescent="0.25">
      <c r="A50" s="55" t="s">
        <v>130</v>
      </c>
      <c r="B50" s="120" t="s">
        <v>124</v>
      </c>
      <c r="C50" s="212">
        <v>365304</v>
      </c>
      <c r="D50" s="212">
        <f t="shared" si="13"/>
        <v>21918.239999999998</v>
      </c>
      <c r="E50" s="212">
        <f t="shared" si="14"/>
        <v>21918.239999999998</v>
      </c>
      <c r="F50" s="212">
        <f t="shared" si="15"/>
        <v>21918.239999999998</v>
      </c>
      <c r="G50" s="212">
        <f t="shared" si="16"/>
        <v>65754.720000000001</v>
      </c>
      <c r="H50" s="212">
        <f t="shared" si="17"/>
        <v>25571.280000000002</v>
      </c>
      <c r="I50" s="212">
        <f t="shared" si="18"/>
        <v>32877.360000000001</v>
      </c>
      <c r="J50" s="212">
        <f t="shared" si="19"/>
        <v>32877.360000000001</v>
      </c>
      <c r="K50" s="212">
        <f t="shared" si="7"/>
        <v>91326</v>
      </c>
      <c r="L50" s="212">
        <f t="shared" si="20"/>
        <v>32877.360000000001</v>
      </c>
      <c r="M50" s="212">
        <f t="shared" si="21"/>
        <v>32877.360000000001</v>
      </c>
      <c r="N50" s="212">
        <f t="shared" si="22"/>
        <v>32877.360000000001</v>
      </c>
      <c r="O50" s="212">
        <f t="shared" si="8"/>
        <v>98632.08</v>
      </c>
      <c r="P50" s="212">
        <f t="shared" si="9"/>
        <v>36530.400000000001</v>
      </c>
      <c r="Q50" s="212">
        <f t="shared" si="10"/>
        <v>36530.400000000001</v>
      </c>
      <c r="R50" s="212">
        <f t="shared" si="11"/>
        <v>36530.400000000001</v>
      </c>
      <c r="S50" s="212">
        <f t="shared" si="12"/>
        <v>109591.20000000001</v>
      </c>
      <c r="T50" s="147">
        <f t="shared" si="6"/>
        <v>328773.60000000003</v>
      </c>
      <c r="V50" s="137">
        <v>365304</v>
      </c>
    </row>
    <row r="51" spans="1:30" ht="47.25" x14ac:dyDescent="0.25">
      <c r="A51" s="41" t="s">
        <v>133</v>
      </c>
      <c r="B51" s="117" t="s">
        <v>125</v>
      </c>
      <c r="C51" s="212">
        <v>681250</v>
      </c>
      <c r="D51" s="212">
        <f t="shared" si="13"/>
        <v>40875</v>
      </c>
      <c r="E51" s="212">
        <f t="shared" si="14"/>
        <v>40875</v>
      </c>
      <c r="F51" s="212">
        <f t="shared" si="15"/>
        <v>40875</v>
      </c>
      <c r="G51" s="212">
        <f t="shared" si="16"/>
        <v>122625</v>
      </c>
      <c r="H51" s="212">
        <f t="shared" si="17"/>
        <v>47687.500000000007</v>
      </c>
      <c r="I51" s="212">
        <f t="shared" si="18"/>
        <v>61312.5</v>
      </c>
      <c r="J51" s="212">
        <f t="shared" si="19"/>
        <v>61312.5</v>
      </c>
      <c r="K51" s="212">
        <f t="shared" si="7"/>
        <v>170312.5</v>
      </c>
      <c r="L51" s="212">
        <f t="shared" si="20"/>
        <v>61312.5</v>
      </c>
      <c r="M51" s="212">
        <f t="shared" si="21"/>
        <v>61312.5</v>
      </c>
      <c r="N51" s="212">
        <f t="shared" si="22"/>
        <v>61312.5</v>
      </c>
      <c r="O51" s="212">
        <f t="shared" si="8"/>
        <v>183937.5</v>
      </c>
      <c r="P51" s="212">
        <f t="shared" si="9"/>
        <v>68125</v>
      </c>
      <c r="Q51" s="212">
        <f t="shared" si="10"/>
        <v>68125</v>
      </c>
      <c r="R51" s="212">
        <f t="shared" si="11"/>
        <v>68125</v>
      </c>
      <c r="S51" s="212">
        <f t="shared" si="12"/>
        <v>204375</v>
      </c>
      <c r="T51" s="147">
        <f t="shared" si="6"/>
        <v>613125</v>
      </c>
      <c r="V51" s="137">
        <v>681250</v>
      </c>
    </row>
    <row r="52" spans="1:30" ht="33" customHeight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4">
        <v>3456708</v>
      </c>
      <c r="D53" s="212">
        <f t="shared" si="13"/>
        <v>207402.47999999998</v>
      </c>
      <c r="E53" s="212">
        <f t="shared" si="14"/>
        <v>207402.47999999998</v>
      </c>
      <c r="F53" s="212">
        <f t="shared" si="15"/>
        <v>207402.47999999998</v>
      </c>
      <c r="G53" s="212">
        <f t="shared" si="16"/>
        <v>622207.43999999994</v>
      </c>
      <c r="H53" s="212">
        <f t="shared" si="17"/>
        <v>241969.56000000003</v>
      </c>
      <c r="I53" s="212">
        <f t="shared" si="18"/>
        <v>311103.71999999997</v>
      </c>
      <c r="J53" s="212">
        <f t="shared" si="19"/>
        <v>311103.71999999997</v>
      </c>
      <c r="K53" s="212">
        <f t="shared" si="7"/>
        <v>864177</v>
      </c>
      <c r="L53" s="212">
        <f t="shared" si="20"/>
        <v>311103.71999999997</v>
      </c>
      <c r="M53" s="212">
        <f t="shared" si="21"/>
        <v>311103.71999999997</v>
      </c>
      <c r="N53" s="212">
        <f t="shared" si="22"/>
        <v>311103.71999999997</v>
      </c>
      <c r="O53" s="212">
        <f t="shared" si="8"/>
        <v>933311.15999999992</v>
      </c>
      <c r="P53" s="212">
        <f t="shared" si="9"/>
        <v>345670.80000000005</v>
      </c>
      <c r="Q53" s="212">
        <f t="shared" si="10"/>
        <v>345670.80000000005</v>
      </c>
      <c r="R53" s="212">
        <f t="shared" si="11"/>
        <v>345670.80000000005</v>
      </c>
      <c r="S53" s="212">
        <f t="shared" si="12"/>
        <v>1037012.4000000001</v>
      </c>
      <c r="T53" s="147">
        <f t="shared" si="6"/>
        <v>3111037.1999999993</v>
      </c>
      <c r="V53" s="137">
        <v>3456708</v>
      </c>
    </row>
    <row r="54" spans="1:30" ht="33" customHeight="1" x14ac:dyDescent="0.25">
      <c r="A54" s="55" t="s">
        <v>17</v>
      </c>
      <c r="B54" s="120" t="s">
        <v>128</v>
      </c>
      <c r="C54" s="212">
        <v>12799188</v>
      </c>
      <c r="D54" s="212">
        <f t="shared" si="13"/>
        <v>767951.28</v>
      </c>
      <c r="E54" s="212">
        <f t="shared" si="14"/>
        <v>767951.28</v>
      </c>
      <c r="F54" s="212">
        <f t="shared" si="15"/>
        <v>767951.28</v>
      </c>
      <c r="G54" s="212">
        <f t="shared" si="16"/>
        <v>2303853.84</v>
      </c>
      <c r="H54" s="212">
        <f t="shared" si="17"/>
        <v>895943.16</v>
      </c>
      <c r="I54" s="212">
        <f t="shared" si="18"/>
        <v>1151926.92</v>
      </c>
      <c r="J54" s="212">
        <f t="shared" si="19"/>
        <v>1151926.92</v>
      </c>
      <c r="K54" s="212">
        <f t="shared" si="7"/>
        <v>3199797</v>
      </c>
      <c r="L54" s="212">
        <f t="shared" si="20"/>
        <v>1151926.92</v>
      </c>
      <c r="M54" s="212">
        <f t="shared" si="21"/>
        <v>1151926.92</v>
      </c>
      <c r="N54" s="212">
        <f t="shared" si="22"/>
        <v>1151926.92</v>
      </c>
      <c r="O54" s="212">
        <f t="shared" si="8"/>
        <v>3455780.76</v>
      </c>
      <c r="P54" s="212">
        <f t="shared" si="9"/>
        <v>1279918.8</v>
      </c>
      <c r="Q54" s="212">
        <f t="shared" si="10"/>
        <v>1279918.8</v>
      </c>
      <c r="R54" s="212">
        <f t="shared" si="11"/>
        <v>1279918.8</v>
      </c>
      <c r="S54" s="212">
        <f t="shared" si="12"/>
        <v>3839756.4000000004</v>
      </c>
      <c r="T54" s="147">
        <f t="shared" si="6"/>
        <v>11519269.200000001</v>
      </c>
      <c r="V54" s="137">
        <v>12799188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676909</v>
      </c>
      <c r="D56" s="167">
        <f t="shared" si="13"/>
        <v>40614.54</v>
      </c>
      <c r="E56" s="167">
        <f t="shared" si="14"/>
        <v>40614.54</v>
      </c>
      <c r="F56" s="167">
        <f t="shared" si="15"/>
        <v>40614.54</v>
      </c>
      <c r="G56" s="167">
        <f t="shared" si="16"/>
        <v>121843.62</v>
      </c>
      <c r="H56" s="167">
        <f t="shared" si="17"/>
        <v>47383.630000000005</v>
      </c>
      <c r="I56" s="167">
        <f t="shared" si="18"/>
        <v>60921.81</v>
      </c>
      <c r="J56" s="167">
        <f t="shared" si="19"/>
        <v>60921.81</v>
      </c>
      <c r="K56" s="167">
        <f t="shared" si="7"/>
        <v>169227.25</v>
      </c>
      <c r="L56" s="167">
        <f t="shared" si="20"/>
        <v>60921.81</v>
      </c>
      <c r="M56" s="167">
        <f t="shared" si="21"/>
        <v>60921.81</v>
      </c>
      <c r="N56" s="167">
        <f t="shared" si="22"/>
        <v>60921.81</v>
      </c>
      <c r="O56" s="167">
        <f t="shared" si="8"/>
        <v>182765.43</v>
      </c>
      <c r="P56" s="167">
        <f t="shared" si="9"/>
        <v>67690.900000000009</v>
      </c>
      <c r="Q56" s="167">
        <f t="shared" si="10"/>
        <v>67690.900000000009</v>
      </c>
      <c r="R56" s="167">
        <f t="shared" si="11"/>
        <v>67690.900000000009</v>
      </c>
      <c r="S56" s="167">
        <f t="shared" si="12"/>
        <v>203072.7</v>
      </c>
      <c r="T56" s="147">
        <f t="shared" si="6"/>
        <v>609218.1</v>
      </c>
      <c r="V56" s="137">
        <v>676908</v>
      </c>
    </row>
    <row r="57" spans="1:30" s="140" customFormat="1" ht="33" customHeight="1" x14ac:dyDescent="0.25">
      <c r="A57" s="41" t="s">
        <v>102</v>
      </c>
      <c r="B57" s="255" t="s">
        <v>101</v>
      </c>
      <c r="C57" s="212">
        <v>405837</v>
      </c>
      <c r="D57" s="212">
        <f t="shared" si="13"/>
        <v>24350.219999999998</v>
      </c>
      <c r="E57" s="212">
        <f t="shared" si="14"/>
        <v>24350.219999999998</v>
      </c>
      <c r="F57" s="212">
        <f t="shared" si="15"/>
        <v>24350.219999999998</v>
      </c>
      <c r="G57" s="212">
        <f t="shared" si="16"/>
        <v>73050.659999999989</v>
      </c>
      <c r="H57" s="212">
        <f t="shared" si="17"/>
        <v>28408.590000000004</v>
      </c>
      <c r="I57" s="212">
        <f t="shared" si="18"/>
        <v>36525.33</v>
      </c>
      <c r="J57" s="212">
        <f t="shared" si="19"/>
        <v>36525.33</v>
      </c>
      <c r="K57" s="212">
        <f t="shared" si="7"/>
        <v>101459.25</v>
      </c>
      <c r="L57" s="212">
        <f t="shared" si="20"/>
        <v>36525.33</v>
      </c>
      <c r="M57" s="212">
        <f t="shared" si="21"/>
        <v>36525.33</v>
      </c>
      <c r="N57" s="212">
        <f t="shared" si="22"/>
        <v>36525.33</v>
      </c>
      <c r="O57" s="212">
        <f t="shared" si="8"/>
        <v>109575.99</v>
      </c>
      <c r="P57" s="212">
        <f t="shared" si="9"/>
        <v>40583.700000000004</v>
      </c>
      <c r="Q57" s="212">
        <f t="shared" si="10"/>
        <v>40583.700000000004</v>
      </c>
      <c r="R57" s="212">
        <f t="shared" si="11"/>
        <v>40583.700000000004</v>
      </c>
      <c r="S57" s="212">
        <f t="shared" si="12"/>
        <v>121751.1</v>
      </c>
      <c r="T57" s="147">
        <f t="shared" si="6"/>
        <v>365253.3000000001</v>
      </c>
      <c r="U57" s="139"/>
      <c r="V57" s="137">
        <v>405837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x14ac:dyDescent="0.25">
      <c r="A58" s="41">
        <v>55195</v>
      </c>
      <c r="B58" s="255" t="s">
        <v>70</v>
      </c>
      <c r="C58" s="212">
        <v>264297</v>
      </c>
      <c r="D58" s="212">
        <f t="shared" si="13"/>
        <v>15857.82</v>
      </c>
      <c r="E58" s="212">
        <f t="shared" si="14"/>
        <v>15857.82</v>
      </c>
      <c r="F58" s="212">
        <f t="shared" si="15"/>
        <v>15857.82</v>
      </c>
      <c r="G58" s="212">
        <f t="shared" si="16"/>
        <v>47573.46</v>
      </c>
      <c r="H58" s="212">
        <f t="shared" si="17"/>
        <v>18500.79</v>
      </c>
      <c r="I58" s="212">
        <f t="shared" si="18"/>
        <v>23786.73</v>
      </c>
      <c r="J58" s="212">
        <f t="shared" si="19"/>
        <v>23786.73</v>
      </c>
      <c r="K58" s="212">
        <f t="shared" si="7"/>
        <v>66074.25</v>
      </c>
      <c r="L58" s="212">
        <f t="shared" si="20"/>
        <v>23786.73</v>
      </c>
      <c r="M58" s="212">
        <f t="shared" si="21"/>
        <v>23786.73</v>
      </c>
      <c r="N58" s="212">
        <f t="shared" si="22"/>
        <v>23786.73</v>
      </c>
      <c r="O58" s="212">
        <f t="shared" si="8"/>
        <v>71360.19</v>
      </c>
      <c r="P58" s="212">
        <f t="shared" si="9"/>
        <v>26429.7</v>
      </c>
      <c r="Q58" s="212">
        <f t="shared" si="10"/>
        <v>26429.7</v>
      </c>
      <c r="R58" s="212">
        <f t="shared" si="11"/>
        <v>26429.7</v>
      </c>
      <c r="S58" s="212">
        <f t="shared" si="12"/>
        <v>79289.100000000006</v>
      </c>
      <c r="T58" s="147">
        <f t="shared" si="6"/>
        <v>237867.30000000005</v>
      </c>
      <c r="U58" s="139"/>
      <c r="V58" s="137">
        <v>264297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x14ac:dyDescent="0.25">
      <c r="A59" s="257">
        <v>55300</v>
      </c>
      <c r="B59" s="258" t="s">
        <v>71</v>
      </c>
      <c r="C59" s="212">
        <v>5575</v>
      </c>
      <c r="D59" s="212">
        <f t="shared" si="13"/>
        <v>334.5</v>
      </c>
      <c r="E59" s="212">
        <f t="shared" si="14"/>
        <v>334.5</v>
      </c>
      <c r="F59" s="212">
        <f t="shared" si="15"/>
        <v>334.5</v>
      </c>
      <c r="G59" s="212">
        <f t="shared" si="16"/>
        <v>1003.5</v>
      </c>
      <c r="H59" s="212">
        <f t="shared" si="17"/>
        <v>390.25000000000006</v>
      </c>
      <c r="I59" s="212">
        <f t="shared" si="18"/>
        <v>501.75</v>
      </c>
      <c r="J59" s="212">
        <f t="shared" si="19"/>
        <v>501.75</v>
      </c>
      <c r="K59" s="212">
        <f t="shared" si="7"/>
        <v>1393.75</v>
      </c>
      <c r="L59" s="212">
        <f t="shared" si="20"/>
        <v>501.75</v>
      </c>
      <c r="M59" s="212">
        <f t="shared" si="21"/>
        <v>501.75</v>
      </c>
      <c r="N59" s="212">
        <f t="shared" si="22"/>
        <v>501.75</v>
      </c>
      <c r="O59" s="212">
        <f t="shared" si="8"/>
        <v>1505.25</v>
      </c>
      <c r="P59" s="212">
        <f t="shared" si="9"/>
        <v>557.5</v>
      </c>
      <c r="Q59" s="212">
        <f t="shared" si="10"/>
        <v>557.5</v>
      </c>
      <c r="R59" s="212">
        <f t="shared" si="11"/>
        <v>557.5</v>
      </c>
      <c r="S59" s="212">
        <f t="shared" si="12"/>
        <v>1672.5</v>
      </c>
      <c r="T59" s="147">
        <f t="shared" si="6"/>
        <v>5017.5</v>
      </c>
      <c r="V59" s="137">
        <v>5575</v>
      </c>
    </row>
    <row r="60" spans="1:30" s="140" customFormat="1" ht="33" customHeight="1" x14ac:dyDescent="0.25">
      <c r="A60" s="257" t="s">
        <v>8</v>
      </c>
      <c r="B60" s="258" t="s">
        <v>72</v>
      </c>
      <c r="C60" s="212">
        <v>1200</v>
      </c>
      <c r="D60" s="212">
        <f t="shared" si="13"/>
        <v>72</v>
      </c>
      <c r="E60" s="212">
        <f t="shared" si="14"/>
        <v>72</v>
      </c>
      <c r="F60" s="212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5070427</v>
      </c>
      <c r="D61" s="167">
        <f t="shared" si="13"/>
        <v>304225.62</v>
      </c>
      <c r="E61" s="167">
        <f t="shared" si="14"/>
        <v>304225.62</v>
      </c>
      <c r="F61" s="167">
        <f t="shared" si="15"/>
        <v>304225.62</v>
      </c>
      <c r="G61" s="167">
        <f t="shared" si="16"/>
        <v>912676.86</v>
      </c>
      <c r="H61" s="167">
        <f t="shared" si="17"/>
        <v>354929.89</v>
      </c>
      <c r="I61" s="167">
        <f t="shared" si="18"/>
        <v>456338.43</v>
      </c>
      <c r="J61" s="167">
        <f t="shared" si="19"/>
        <v>456338.43</v>
      </c>
      <c r="K61" s="167">
        <f t="shared" si="7"/>
        <v>1267606.75</v>
      </c>
      <c r="L61" s="167">
        <f t="shared" si="20"/>
        <v>456338.43</v>
      </c>
      <c r="M61" s="167">
        <f t="shared" si="21"/>
        <v>456338.43</v>
      </c>
      <c r="N61" s="167">
        <f t="shared" si="22"/>
        <v>456338.43</v>
      </c>
      <c r="O61" s="167">
        <f t="shared" si="8"/>
        <v>1369015.29</v>
      </c>
      <c r="P61" s="167">
        <f t="shared" si="9"/>
        <v>507042.7</v>
      </c>
      <c r="Q61" s="167">
        <f t="shared" si="10"/>
        <v>507042.7</v>
      </c>
      <c r="R61" s="167">
        <f t="shared" si="11"/>
        <v>507042.7</v>
      </c>
      <c r="S61" s="167">
        <f t="shared" si="12"/>
        <v>1521128.1</v>
      </c>
      <c r="T61" s="147">
        <f t="shared" si="6"/>
        <v>4563384.3000000007</v>
      </c>
      <c r="V61" s="137">
        <v>4865426</v>
      </c>
    </row>
    <row r="62" spans="1:30" ht="33" customHeight="1" x14ac:dyDescent="0.25">
      <c r="A62" s="54">
        <v>56102</v>
      </c>
      <c r="B62" s="121" t="s">
        <v>110</v>
      </c>
      <c r="C62" s="212">
        <f>2913269+95000</f>
        <v>3008269</v>
      </c>
      <c r="D62" s="212">
        <f t="shared" si="13"/>
        <v>180496.13999999998</v>
      </c>
      <c r="E62" s="212">
        <f t="shared" si="14"/>
        <v>180496.13999999998</v>
      </c>
      <c r="F62" s="212">
        <f t="shared" si="15"/>
        <v>180496.13999999998</v>
      </c>
      <c r="G62" s="212">
        <f t="shared" si="16"/>
        <v>541488.41999999993</v>
      </c>
      <c r="H62" s="212">
        <f t="shared" si="17"/>
        <v>210578.83000000002</v>
      </c>
      <c r="I62" s="212">
        <f t="shared" si="18"/>
        <v>270744.20999999996</v>
      </c>
      <c r="J62" s="212">
        <f t="shared" si="19"/>
        <v>270744.20999999996</v>
      </c>
      <c r="K62" s="212">
        <f t="shared" si="7"/>
        <v>752067.25</v>
      </c>
      <c r="L62" s="212">
        <f t="shared" si="20"/>
        <v>270744.20999999996</v>
      </c>
      <c r="M62" s="212">
        <f t="shared" si="21"/>
        <v>270744.20999999996</v>
      </c>
      <c r="N62" s="212">
        <f t="shared" si="22"/>
        <v>270744.20999999996</v>
      </c>
      <c r="O62" s="212">
        <f t="shared" si="8"/>
        <v>812232.62999999989</v>
      </c>
      <c r="P62" s="212">
        <f t="shared" si="9"/>
        <v>300826.90000000002</v>
      </c>
      <c r="Q62" s="212">
        <f t="shared" si="10"/>
        <v>300826.90000000002</v>
      </c>
      <c r="R62" s="212">
        <f t="shared" si="11"/>
        <v>300826.90000000002</v>
      </c>
      <c r="S62" s="212">
        <f t="shared" si="12"/>
        <v>902480.70000000007</v>
      </c>
      <c r="T62" s="147">
        <f t="shared" si="6"/>
        <v>2707442.0999999996</v>
      </c>
      <c r="V62" s="137">
        <v>2913269</v>
      </c>
    </row>
    <row r="63" spans="1:30" ht="33" customHeight="1" x14ac:dyDescent="0.25">
      <c r="A63" s="54" t="s">
        <v>20</v>
      </c>
      <c r="B63" s="121" t="s">
        <v>109</v>
      </c>
      <c r="C63" s="212">
        <f>820494+90000</f>
        <v>910494</v>
      </c>
      <c r="D63" s="212">
        <f t="shared" si="13"/>
        <v>54629.64</v>
      </c>
      <c r="E63" s="212">
        <f t="shared" si="14"/>
        <v>54629.64</v>
      </c>
      <c r="F63" s="212">
        <f t="shared" si="15"/>
        <v>54629.64</v>
      </c>
      <c r="G63" s="212">
        <f t="shared" si="16"/>
        <v>163888.91999999998</v>
      </c>
      <c r="H63" s="212">
        <f t="shared" si="17"/>
        <v>63734.580000000009</v>
      </c>
      <c r="I63" s="212">
        <f t="shared" si="18"/>
        <v>81944.459999999992</v>
      </c>
      <c r="J63" s="212">
        <f t="shared" si="19"/>
        <v>81944.459999999992</v>
      </c>
      <c r="K63" s="212">
        <f t="shared" si="7"/>
        <v>227623.5</v>
      </c>
      <c r="L63" s="212">
        <f t="shared" si="20"/>
        <v>81944.459999999992</v>
      </c>
      <c r="M63" s="212">
        <f t="shared" si="21"/>
        <v>81944.459999999992</v>
      </c>
      <c r="N63" s="212">
        <f t="shared" si="22"/>
        <v>81944.459999999992</v>
      </c>
      <c r="O63" s="212">
        <f t="shared" si="8"/>
        <v>245833.37999999998</v>
      </c>
      <c r="P63" s="212">
        <f t="shared" si="9"/>
        <v>91049.400000000009</v>
      </c>
      <c r="Q63" s="212">
        <f t="shared" si="10"/>
        <v>91049.400000000009</v>
      </c>
      <c r="R63" s="212">
        <f t="shared" si="11"/>
        <v>91049.400000000009</v>
      </c>
      <c r="S63" s="212">
        <f t="shared" si="12"/>
        <v>273148.2</v>
      </c>
      <c r="T63" s="147">
        <f t="shared" si="6"/>
        <v>819444.59999999986</v>
      </c>
      <c r="V63" s="137">
        <v>820494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x14ac:dyDescent="0.25">
      <c r="A65" s="54" t="s">
        <v>10</v>
      </c>
      <c r="B65" s="121" t="s">
        <v>74</v>
      </c>
      <c r="C65" s="212">
        <v>8775</v>
      </c>
      <c r="D65" s="212">
        <f t="shared" si="13"/>
        <v>526.5</v>
      </c>
      <c r="E65" s="212">
        <f t="shared" si="14"/>
        <v>526.5</v>
      </c>
      <c r="F65" s="212">
        <f t="shared" si="15"/>
        <v>526.5</v>
      </c>
      <c r="G65" s="212">
        <f t="shared" si="16"/>
        <v>1579.5</v>
      </c>
      <c r="H65" s="212">
        <f t="shared" si="17"/>
        <v>614.25000000000011</v>
      </c>
      <c r="I65" s="212">
        <f t="shared" si="18"/>
        <v>789.75</v>
      </c>
      <c r="J65" s="212">
        <f t="shared" si="19"/>
        <v>789.75</v>
      </c>
      <c r="K65" s="212">
        <f t="shared" si="7"/>
        <v>2193.75</v>
      </c>
      <c r="L65" s="212">
        <f t="shared" si="20"/>
        <v>789.75</v>
      </c>
      <c r="M65" s="212">
        <f t="shared" si="21"/>
        <v>789.75</v>
      </c>
      <c r="N65" s="212">
        <f t="shared" si="22"/>
        <v>789.75</v>
      </c>
      <c r="O65" s="212">
        <f t="shared" si="8"/>
        <v>2369.25</v>
      </c>
      <c r="P65" s="212">
        <f t="shared" si="9"/>
        <v>877.5</v>
      </c>
      <c r="Q65" s="212">
        <f t="shared" si="10"/>
        <v>877.5</v>
      </c>
      <c r="R65" s="212">
        <f t="shared" si="11"/>
        <v>877.5</v>
      </c>
      <c r="S65" s="212">
        <f t="shared" si="12"/>
        <v>2632.5</v>
      </c>
      <c r="T65" s="147">
        <f t="shared" si="6"/>
        <v>7897.5</v>
      </c>
      <c r="V65" s="137">
        <v>8775</v>
      </c>
    </row>
    <row r="66" spans="1:30" ht="33" customHeight="1" x14ac:dyDescent="0.25">
      <c r="A66" s="41">
        <v>56118</v>
      </c>
      <c r="B66" s="117" t="s">
        <v>75</v>
      </c>
      <c r="C66" s="212">
        <f>578954+20000</f>
        <v>598954</v>
      </c>
      <c r="D66" s="212">
        <f t="shared" si="13"/>
        <v>35937.24</v>
      </c>
      <c r="E66" s="212">
        <f t="shared" si="14"/>
        <v>35937.24</v>
      </c>
      <c r="F66" s="212">
        <f t="shared" si="15"/>
        <v>35937.24</v>
      </c>
      <c r="G66" s="212">
        <f t="shared" si="16"/>
        <v>107811.72</v>
      </c>
      <c r="H66" s="212">
        <f t="shared" si="17"/>
        <v>41926.780000000006</v>
      </c>
      <c r="I66" s="212">
        <f t="shared" si="18"/>
        <v>53905.86</v>
      </c>
      <c r="J66" s="212">
        <f t="shared" si="19"/>
        <v>53905.86</v>
      </c>
      <c r="K66" s="212">
        <f t="shared" si="7"/>
        <v>149738.5</v>
      </c>
      <c r="L66" s="212">
        <f t="shared" si="20"/>
        <v>53905.86</v>
      </c>
      <c r="M66" s="212">
        <f t="shared" si="21"/>
        <v>53905.86</v>
      </c>
      <c r="N66" s="212">
        <f t="shared" si="22"/>
        <v>53905.86</v>
      </c>
      <c r="O66" s="212">
        <f t="shared" si="8"/>
        <v>161717.58000000002</v>
      </c>
      <c r="P66" s="212">
        <f t="shared" si="9"/>
        <v>59895.4</v>
      </c>
      <c r="Q66" s="212">
        <f t="shared" si="10"/>
        <v>59895.4</v>
      </c>
      <c r="R66" s="212">
        <f t="shared" si="11"/>
        <v>59895.4</v>
      </c>
      <c r="S66" s="212">
        <f t="shared" si="12"/>
        <v>179686.2</v>
      </c>
      <c r="T66" s="147">
        <f t="shared" si="6"/>
        <v>539058.6</v>
      </c>
      <c r="V66" s="137">
        <v>578954</v>
      </c>
    </row>
    <row r="67" spans="1:30" ht="33" customHeight="1" x14ac:dyDescent="0.25">
      <c r="A67" s="54" t="s">
        <v>21</v>
      </c>
      <c r="B67" s="121" t="s">
        <v>76</v>
      </c>
      <c r="C67" s="212">
        <v>21081</v>
      </c>
      <c r="D67" s="212">
        <f t="shared" si="13"/>
        <v>1264.8599999999999</v>
      </c>
      <c r="E67" s="212">
        <f t="shared" si="14"/>
        <v>1264.8599999999999</v>
      </c>
      <c r="F67" s="212">
        <f t="shared" si="15"/>
        <v>1264.8599999999999</v>
      </c>
      <c r="G67" s="212">
        <f t="shared" si="16"/>
        <v>3794.58</v>
      </c>
      <c r="H67" s="212">
        <f t="shared" si="17"/>
        <v>1475.67</v>
      </c>
      <c r="I67" s="212">
        <f t="shared" si="18"/>
        <v>1897.29</v>
      </c>
      <c r="J67" s="212">
        <f t="shared" si="19"/>
        <v>1897.29</v>
      </c>
      <c r="K67" s="212">
        <f t="shared" si="7"/>
        <v>5270.25</v>
      </c>
      <c r="L67" s="212">
        <f t="shared" si="20"/>
        <v>1897.29</v>
      </c>
      <c r="M67" s="212">
        <f t="shared" si="21"/>
        <v>1897.29</v>
      </c>
      <c r="N67" s="212">
        <f t="shared" si="22"/>
        <v>1897.29</v>
      </c>
      <c r="O67" s="212">
        <f t="shared" si="8"/>
        <v>5691.87</v>
      </c>
      <c r="P67" s="212">
        <f t="shared" si="9"/>
        <v>2108.1</v>
      </c>
      <c r="Q67" s="212">
        <f t="shared" si="10"/>
        <v>2108.1</v>
      </c>
      <c r="R67" s="212">
        <f t="shared" si="11"/>
        <v>2108.1</v>
      </c>
      <c r="S67" s="212">
        <f t="shared" si="12"/>
        <v>6324.2999999999993</v>
      </c>
      <c r="T67" s="147">
        <f t="shared" si="6"/>
        <v>18972.899999999998</v>
      </c>
      <c r="V67" s="137">
        <v>21081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522854</v>
      </c>
      <c r="D68" s="212">
        <f t="shared" si="13"/>
        <v>31371.239999999998</v>
      </c>
      <c r="E68" s="212">
        <f t="shared" si="14"/>
        <v>31371.239999999998</v>
      </c>
      <c r="F68" s="212">
        <f t="shared" si="15"/>
        <v>31371.239999999998</v>
      </c>
      <c r="G68" s="212">
        <f t="shared" si="16"/>
        <v>94113.72</v>
      </c>
      <c r="H68" s="212">
        <f t="shared" si="17"/>
        <v>36599.780000000006</v>
      </c>
      <c r="I68" s="212">
        <f t="shared" si="18"/>
        <v>47056.86</v>
      </c>
      <c r="J68" s="212">
        <f t="shared" si="19"/>
        <v>47056.86</v>
      </c>
      <c r="K68" s="212">
        <f t="shared" si="7"/>
        <v>130713.50000000001</v>
      </c>
      <c r="L68" s="212">
        <f t="shared" si="20"/>
        <v>47056.86</v>
      </c>
      <c r="M68" s="212">
        <f t="shared" si="21"/>
        <v>47056.86</v>
      </c>
      <c r="N68" s="212">
        <f t="shared" si="22"/>
        <v>47056.86</v>
      </c>
      <c r="O68" s="212">
        <f t="shared" si="8"/>
        <v>141170.58000000002</v>
      </c>
      <c r="P68" s="212">
        <f t="shared" si="9"/>
        <v>52285.4</v>
      </c>
      <c r="Q68" s="212">
        <f t="shared" si="10"/>
        <v>52285.4</v>
      </c>
      <c r="R68" s="212">
        <f t="shared" si="11"/>
        <v>52285.4</v>
      </c>
      <c r="S68" s="212">
        <f t="shared" si="12"/>
        <v>156856.20000000001</v>
      </c>
      <c r="T68" s="147">
        <f t="shared" si="6"/>
        <v>470568.6</v>
      </c>
      <c r="U68" s="139"/>
      <c r="V68" s="137">
        <v>522854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3000000</v>
      </c>
      <c r="D69" s="167">
        <f t="shared" si="13"/>
        <v>180000</v>
      </c>
      <c r="E69" s="167">
        <f t="shared" si="14"/>
        <v>180000</v>
      </c>
      <c r="F69" s="167">
        <f t="shared" si="15"/>
        <v>180000</v>
      </c>
      <c r="G69" s="167">
        <f t="shared" si="16"/>
        <v>540000</v>
      </c>
      <c r="H69" s="167">
        <f t="shared" si="17"/>
        <v>210000.00000000003</v>
      </c>
      <c r="I69" s="167">
        <f t="shared" si="18"/>
        <v>270000</v>
      </c>
      <c r="J69" s="167">
        <f t="shared" si="19"/>
        <v>270000</v>
      </c>
      <c r="K69" s="167">
        <f t="shared" si="7"/>
        <v>750000</v>
      </c>
      <c r="L69" s="167">
        <f t="shared" si="20"/>
        <v>270000</v>
      </c>
      <c r="M69" s="167">
        <f t="shared" si="21"/>
        <v>270000</v>
      </c>
      <c r="N69" s="167">
        <f t="shared" si="22"/>
        <v>270000</v>
      </c>
      <c r="O69" s="167">
        <f t="shared" si="8"/>
        <v>810000</v>
      </c>
      <c r="P69" s="167">
        <f t="shared" si="9"/>
        <v>300000</v>
      </c>
      <c r="Q69" s="167">
        <f t="shared" si="10"/>
        <v>300000</v>
      </c>
      <c r="R69" s="167">
        <f t="shared" si="11"/>
        <v>300000</v>
      </c>
      <c r="S69" s="167">
        <f t="shared" si="12"/>
        <v>900000</v>
      </c>
      <c r="T69" s="147">
        <f t="shared" si="6"/>
        <v>2700000</v>
      </c>
      <c r="V69" s="137">
        <v>3000000</v>
      </c>
    </row>
    <row r="70" spans="1:30" ht="33" customHeight="1" x14ac:dyDescent="0.25">
      <c r="A70" s="55">
        <v>56202</v>
      </c>
      <c r="B70" s="255" t="s">
        <v>79</v>
      </c>
      <c r="C70" s="212">
        <v>789000</v>
      </c>
      <c r="D70" s="212">
        <f t="shared" si="13"/>
        <v>47340</v>
      </c>
      <c r="E70" s="212">
        <f t="shared" si="14"/>
        <v>47340</v>
      </c>
      <c r="F70" s="212">
        <f t="shared" si="15"/>
        <v>47340</v>
      </c>
      <c r="G70" s="212">
        <f t="shared" si="16"/>
        <v>142020</v>
      </c>
      <c r="H70" s="212">
        <f t="shared" si="17"/>
        <v>55230.000000000007</v>
      </c>
      <c r="I70" s="212">
        <f t="shared" si="18"/>
        <v>71010</v>
      </c>
      <c r="J70" s="212">
        <f t="shared" si="19"/>
        <v>71010</v>
      </c>
      <c r="K70" s="212">
        <f t="shared" si="7"/>
        <v>197250</v>
      </c>
      <c r="L70" s="212">
        <f t="shared" si="20"/>
        <v>71010</v>
      </c>
      <c r="M70" s="212">
        <f t="shared" si="21"/>
        <v>71010</v>
      </c>
      <c r="N70" s="212">
        <f t="shared" si="22"/>
        <v>71010</v>
      </c>
      <c r="O70" s="212">
        <f t="shared" si="8"/>
        <v>213030</v>
      </c>
      <c r="P70" s="212">
        <f t="shared" si="9"/>
        <v>78900</v>
      </c>
      <c r="Q70" s="212">
        <f t="shared" si="10"/>
        <v>78900</v>
      </c>
      <c r="R70" s="212">
        <f t="shared" si="11"/>
        <v>78900</v>
      </c>
      <c r="S70" s="212">
        <f t="shared" si="12"/>
        <v>236700</v>
      </c>
      <c r="T70" s="147">
        <f t="shared" si="6"/>
        <v>710100</v>
      </c>
      <c r="V70" s="137">
        <v>789000</v>
      </c>
    </row>
    <row r="71" spans="1:30" s="140" customFormat="1" ht="33" customHeight="1" x14ac:dyDescent="0.25">
      <c r="A71" s="55">
        <v>56206</v>
      </c>
      <c r="B71" s="120" t="s">
        <v>80</v>
      </c>
      <c r="C71" s="212">
        <v>3000</v>
      </c>
      <c r="D71" s="212">
        <f t="shared" si="13"/>
        <v>180</v>
      </c>
      <c r="E71" s="212">
        <f t="shared" si="14"/>
        <v>180</v>
      </c>
      <c r="F71" s="212">
        <f t="shared" si="15"/>
        <v>180</v>
      </c>
      <c r="G71" s="212">
        <f t="shared" si="16"/>
        <v>540</v>
      </c>
      <c r="H71" s="212">
        <f t="shared" si="17"/>
        <v>210.00000000000003</v>
      </c>
      <c r="I71" s="212">
        <f t="shared" si="18"/>
        <v>270</v>
      </c>
      <c r="J71" s="212">
        <f t="shared" si="19"/>
        <v>270</v>
      </c>
      <c r="K71" s="212">
        <f t="shared" si="7"/>
        <v>750</v>
      </c>
      <c r="L71" s="212">
        <f t="shared" si="20"/>
        <v>270</v>
      </c>
      <c r="M71" s="212">
        <f t="shared" si="21"/>
        <v>270</v>
      </c>
      <c r="N71" s="212">
        <f t="shared" si="22"/>
        <v>270</v>
      </c>
      <c r="O71" s="212">
        <f t="shared" si="8"/>
        <v>810</v>
      </c>
      <c r="P71" s="212">
        <f t="shared" si="9"/>
        <v>300</v>
      </c>
      <c r="Q71" s="212">
        <f t="shared" si="10"/>
        <v>300</v>
      </c>
      <c r="R71" s="212">
        <f t="shared" si="11"/>
        <v>300</v>
      </c>
      <c r="S71" s="212">
        <f t="shared" si="12"/>
        <v>900</v>
      </c>
      <c r="T71" s="147">
        <f t="shared" si="6"/>
        <v>2700</v>
      </c>
      <c r="U71" s="139"/>
      <c r="V71" s="137">
        <v>3000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76000</v>
      </c>
      <c r="D72" s="212">
        <f t="shared" si="13"/>
        <v>4560</v>
      </c>
      <c r="E72" s="212">
        <f t="shared" si="14"/>
        <v>4560</v>
      </c>
      <c r="F72" s="212">
        <f t="shared" si="15"/>
        <v>4560</v>
      </c>
      <c r="G72" s="212">
        <f t="shared" si="16"/>
        <v>13680</v>
      </c>
      <c r="H72" s="212">
        <f t="shared" si="17"/>
        <v>5320.0000000000009</v>
      </c>
      <c r="I72" s="212">
        <f t="shared" si="18"/>
        <v>6840</v>
      </c>
      <c r="J72" s="212">
        <f t="shared" si="19"/>
        <v>6840</v>
      </c>
      <c r="K72" s="212">
        <f t="shared" si="7"/>
        <v>19000</v>
      </c>
      <c r="L72" s="212">
        <f t="shared" si="20"/>
        <v>6840</v>
      </c>
      <c r="M72" s="212">
        <f t="shared" si="21"/>
        <v>6840</v>
      </c>
      <c r="N72" s="212">
        <f t="shared" si="22"/>
        <v>6840</v>
      </c>
      <c r="O72" s="212">
        <f t="shared" si="8"/>
        <v>20520</v>
      </c>
      <c r="P72" s="212">
        <f t="shared" si="9"/>
        <v>7600</v>
      </c>
      <c r="Q72" s="212">
        <f t="shared" si="10"/>
        <v>7600</v>
      </c>
      <c r="R72" s="212">
        <f t="shared" si="11"/>
        <v>7600</v>
      </c>
      <c r="S72" s="212">
        <f t="shared" si="12"/>
        <v>22800</v>
      </c>
      <c r="T72" s="147">
        <f t="shared" si="6"/>
        <v>68400</v>
      </c>
      <c r="U72" s="153"/>
      <c r="V72" s="137">
        <v>76000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327000</v>
      </c>
      <c r="D73" s="212">
        <f t="shared" si="13"/>
        <v>19620</v>
      </c>
      <c r="E73" s="212">
        <f t="shared" si="14"/>
        <v>19620</v>
      </c>
      <c r="F73" s="212">
        <f t="shared" si="15"/>
        <v>19620</v>
      </c>
      <c r="G73" s="212">
        <f t="shared" si="16"/>
        <v>58860</v>
      </c>
      <c r="H73" s="212">
        <f t="shared" si="17"/>
        <v>22890.000000000004</v>
      </c>
      <c r="I73" s="212">
        <f t="shared" si="18"/>
        <v>29430</v>
      </c>
      <c r="J73" s="212">
        <f t="shared" si="19"/>
        <v>29430</v>
      </c>
      <c r="K73" s="212">
        <f t="shared" si="7"/>
        <v>81750</v>
      </c>
      <c r="L73" s="212">
        <f t="shared" si="20"/>
        <v>29430</v>
      </c>
      <c r="M73" s="212">
        <f t="shared" si="21"/>
        <v>29430</v>
      </c>
      <c r="N73" s="212">
        <f t="shared" si="22"/>
        <v>29430</v>
      </c>
      <c r="O73" s="212">
        <f t="shared" si="8"/>
        <v>88290</v>
      </c>
      <c r="P73" s="212">
        <f t="shared" si="9"/>
        <v>32700</v>
      </c>
      <c r="Q73" s="212">
        <f t="shared" si="10"/>
        <v>32700</v>
      </c>
      <c r="R73" s="212">
        <f t="shared" si="11"/>
        <v>32700</v>
      </c>
      <c r="S73" s="212">
        <f t="shared" si="12"/>
        <v>98100</v>
      </c>
      <c r="T73" s="147">
        <f t="shared" si="6"/>
        <v>294300</v>
      </c>
      <c r="V73" s="137">
        <v>327000</v>
      </c>
    </row>
    <row r="74" spans="1:30" ht="33" customHeight="1" x14ac:dyDescent="0.25">
      <c r="A74" s="41">
        <v>56218</v>
      </c>
      <c r="B74" s="255" t="s">
        <v>83</v>
      </c>
      <c r="C74" s="212">
        <v>1805000</v>
      </c>
      <c r="D74" s="212">
        <f t="shared" si="13"/>
        <v>108300</v>
      </c>
      <c r="E74" s="212">
        <f t="shared" si="14"/>
        <v>108300</v>
      </c>
      <c r="F74" s="212">
        <f t="shared" si="15"/>
        <v>108300</v>
      </c>
      <c r="G74" s="212">
        <f t="shared" si="16"/>
        <v>324900</v>
      </c>
      <c r="H74" s="212">
        <f t="shared" si="17"/>
        <v>126350.00000000001</v>
      </c>
      <c r="I74" s="212">
        <f t="shared" si="18"/>
        <v>162450</v>
      </c>
      <c r="J74" s="212">
        <f t="shared" si="19"/>
        <v>162450</v>
      </c>
      <c r="K74" s="212">
        <f t="shared" si="7"/>
        <v>451250</v>
      </c>
      <c r="L74" s="212">
        <f t="shared" si="20"/>
        <v>162450</v>
      </c>
      <c r="M74" s="212">
        <f t="shared" si="21"/>
        <v>162450</v>
      </c>
      <c r="N74" s="212">
        <f t="shared" si="22"/>
        <v>162450</v>
      </c>
      <c r="O74" s="212">
        <f t="shared" si="8"/>
        <v>487350</v>
      </c>
      <c r="P74" s="212">
        <f t="shared" si="9"/>
        <v>180500</v>
      </c>
      <c r="Q74" s="212">
        <f t="shared" si="10"/>
        <v>180500</v>
      </c>
      <c r="R74" s="212">
        <f t="shared" si="11"/>
        <v>180500</v>
      </c>
      <c r="S74" s="212">
        <f t="shared" si="12"/>
        <v>541500</v>
      </c>
      <c r="T74" s="147">
        <f t="shared" si="6"/>
        <v>1624500</v>
      </c>
      <c r="V74" s="137">
        <v>1805000</v>
      </c>
    </row>
    <row r="75" spans="1:30" s="147" customFormat="1" ht="33" customHeight="1" x14ac:dyDescent="0.25">
      <c r="A75" s="118">
        <v>56300</v>
      </c>
      <c r="B75" s="118" t="s">
        <v>84</v>
      </c>
      <c r="C75" s="167">
        <f>SUM(C76:C78)</f>
        <v>229200</v>
      </c>
      <c r="D75" s="167">
        <f t="shared" si="13"/>
        <v>13752</v>
      </c>
      <c r="E75" s="167">
        <f t="shared" si="14"/>
        <v>13752</v>
      </c>
      <c r="F75" s="167">
        <f t="shared" si="15"/>
        <v>13752</v>
      </c>
      <c r="G75" s="167">
        <f t="shared" si="16"/>
        <v>41256</v>
      </c>
      <c r="H75" s="167">
        <f t="shared" si="17"/>
        <v>16044.000000000002</v>
      </c>
      <c r="I75" s="167">
        <f t="shared" si="18"/>
        <v>20628</v>
      </c>
      <c r="J75" s="167">
        <f t="shared" si="19"/>
        <v>20628</v>
      </c>
      <c r="K75" s="167">
        <f t="shared" si="7"/>
        <v>57300</v>
      </c>
      <c r="L75" s="167">
        <f t="shared" si="20"/>
        <v>20628</v>
      </c>
      <c r="M75" s="167">
        <f t="shared" si="21"/>
        <v>20628</v>
      </c>
      <c r="N75" s="167">
        <f t="shared" si="22"/>
        <v>20628</v>
      </c>
      <c r="O75" s="167">
        <f t="shared" si="8"/>
        <v>61884</v>
      </c>
      <c r="P75" s="167">
        <f t="shared" si="9"/>
        <v>22920</v>
      </c>
      <c r="Q75" s="167">
        <f t="shared" si="10"/>
        <v>22920</v>
      </c>
      <c r="R75" s="167">
        <f t="shared" si="11"/>
        <v>22920</v>
      </c>
      <c r="S75" s="167">
        <f t="shared" si="12"/>
        <v>68760</v>
      </c>
      <c r="T75" s="147">
        <f t="shared" si="6"/>
        <v>206280</v>
      </c>
      <c r="V75" s="137">
        <v>209200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170000</v>
      </c>
      <c r="D76" s="212">
        <f t="shared" si="13"/>
        <v>10200</v>
      </c>
      <c r="E76" s="212">
        <f t="shared" si="14"/>
        <v>10200</v>
      </c>
      <c r="F76" s="212">
        <f t="shared" si="15"/>
        <v>10200</v>
      </c>
      <c r="G76" s="212">
        <f t="shared" si="16"/>
        <v>30600</v>
      </c>
      <c r="H76" s="212">
        <f t="shared" si="17"/>
        <v>11900.000000000002</v>
      </c>
      <c r="I76" s="212">
        <f t="shared" si="18"/>
        <v>15300</v>
      </c>
      <c r="J76" s="212">
        <f t="shared" si="19"/>
        <v>15300</v>
      </c>
      <c r="K76" s="212">
        <f t="shared" si="7"/>
        <v>42500</v>
      </c>
      <c r="L76" s="212">
        <f t="shared" si="20"/>
        <v>15300</v>
      </c>
      <c r="M76" s="212">
        <f t="shared" si="21"/>
        <v>15300</v>
      </c>
      <c r="N76" s="212">
        <f t="shared" si="22"/>
        <v>15300</v>
      </c>
      <c r="O76" s="212">
        <f t="shared" si="8"/>
        <v>45900</v>
      </c>
      <c r="P76" s="212">
        <f t="shared" si="9"/>
        <v>17000</v>
      </c>
      <c r="Q76" s="212">
        <f t="shared" si="10"/>
        <v>17000</v>
      </c>
      <c r="R76" s="212">
        <f t="shared" si="11"/>
        <v>17000</v>
      </c>
      <c r="S76" s="212">
        <f t="shared" si="12"/>
        <v>51000</v>
      </c>
      <c r="T76" s="147">
        <f t="shared" si="6"/>
        <v>153000</v>
      </c>
      <c r="U76" s="139"/>
      <c r="V76" s="137">
        <v>170000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3200</v>
      </c>
      <c r="D77" s="212">
        <f t="shared" si="13"/>
        <v>192</v>
      </c>
      <c r="E77" s="212">
        <f t="shared" si="14"/>
        <v>192</v>
      </c>
      <c r="F77" s="212">
        <f t="shared" si="15"/>
        <v>192</v>
      </c>
      <c r="G77" s="212">
        <f t="shared" si="16"/>
        <v>576</v>
      </c>
      <c r="H77" s="212">
        <f t="shared" si="17"/>
        <v>224.00000000000003</v>
      </c>
      <c r="I77" s="212">
        <f t="shared" si="18"/>
        <v>288</v>
      </c>
      <c r="J77" s="212">
        <f t="shared" si="19"/>
        <v>288</v>
      </c>
      <c r="K77" s="212">
        <f t="shared" si="7"/>
        <v>800</v>
      </c>
      <c r="L77" s="212">
        <f t="shared" si="20"/>
        <v>288</v>
      </c>
      <c r="M77" s="212">
        <f t="shared" si="21"/>
        <v>288</v>
      </c>
      <c r="N77" s="212">
        <f t="shared" si="22"/>
        <v>288</v>
      </c>
      <c r="O77" s="212">
        <f t="shared" si="8"/>
        <v>864</v>
      </c>
      <c r="P77" s="212">
        <f t="shared" si="9"/>
        <v>320</v>
      </c>
      <c r="Q77" s="212">
        <f t="shared" si="10"/>
        <v>320</v>
      </c>
      <c r="R77" s="212">
        <f t="shared" si="11"/>
        <v>320</v>
      </c>
      <c r="S77" s="212">
        <f t="shared" si="12"/>
        <v>960</v>
      </c>
      <c r="T77" s="147">
        <f t="shared" si="6"/>
        <v>2880</v>
      </c>
      <c r="U77" s="139"/>
      <c r="V77" s="137">
        <v>3200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56000</v>
      </c>
      <c r="D78" s="212">
        <f t="shared" si="13"/>
        <v>3360</v>
      </c>
      <c r="E78" s="212">
        <f t="shared" si="14"/>
        <v>3360</v>
      </c>
      <c r="F78" s="212">
        <f t="shared" si="15"/>
        <v>3360</v>
      </c>
      <c r="G78" s="212">
        <f t="shared" si="16"/>
        <v>10080</v>
      </c>
      <c r="H78" s="212">
        <f t="shared" si="17"/>
        <v>3920.0000000000005</v>
      </c>
      <c r="I78" s="212">
        <f t="shared" si="18"/>
        <v>5040</v>
      </c>
      <c r="J78" s="212">
        <f t="shared" si="19"/>
        <v>5040</v>
      </c>
      <c r="K78" s="212">
        <f t="shared" si="7"/>
        <v>14000</v>
      </c>
      <c r="L78" s="212">
        <f t="shared" si="20"/>
        <v>5040</v>
      </c>
      <c r="M78" s="212">
        <f t="shared" si="21"/>
        <v>5040</v>
      </c>
      <c r="N78" s="212">
        <f t="shared" si="22"/>
        <v>5040</v>
      </c>
      <c r="O78" s="212">
        <f t="shared" si="8"/>
        <v>15120</v>
      </c>
      <c r="P78" s="212">
        <f t="shared" si="9"/>
        <v>5600</v>
      </c>
      <c r="Q78" s="212">
        <f t="shared" si="10"/>
        <v>5600</v>
      </c>
      <c r="R78" s="212">
        <f t="shared" si="11"/>
        <v>5600</v>
      </c>
      <c r="S78" s="212">
        <f t="shared" si="12"/>
        <v>16800</v>
      </c>
      <c r="T78" s="147">
        <f t="shared" si="6"/>
        <v>50400</v>
      </c>
      <c r="U78" s="139"/>
      <c r="V78" s="137">
        <v>36000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236000</v>
      </c>
      <c r="D79" s="167">
        <f t="shared" si="13"/>
        <v>14160</v>
      </c>
      <c r="E79" s="167">
        <f t="shared" si="14"/>
        <v>14160</v>
      </c>
      <c r="F79" s="167">
        <f t="shared" si="15"/>
        <v>14160</v>
      </c>
      <c r="G79" s="167">
        <f t="shared" si="16"/>
        <v>42480</v>
      </c>
      <c r="H79" s="167">
        <f t="shared" si="17"/>
        <v>16520</v>
      </c>
      <c r="I79" s="167">
        <f t="shared" si="18"/>
        <v>21240</v>
      </c>
      <c r="J79" s="167">
        <f t="shared" si="19"/>
        <v>21240</v>
      </c>
      <c r="K79" s="167">
        <f t="shared" si="7"/>
        <v>59000</v>
      </c>
      <c r="L79" s="167">
        <f t="shared" si="20"/>
        <v>21240</v>
      </c>
      <c r="M79" s="167">
        <f t="shared" si="21"/>
        <v>21240</v>
      </c>
      <c r="N79" s="167">
        <f t="shared" si="22"/>
        <v>21240</v>
      </c>
      <c r="O79" s="167">
        <f t="shared" si="8"/>
        <v>63720</v>
      </c>
      <c r="P79" s="167">
        <f t="shared" si="9"/>
        <v>23600</v>
      </c>
      <c r="Q79" s="167">
        <f t="shared" si="10"/>
        <v>23600</v>
      </c>
      <c r="R79" s="167">
        <f t="shared" si="11"/>
        <v>23600</v>
      </c>
      <c r="S79" s="167">
        <f t="shared" si="12"/>
        <v>70800</v>
      </c>
      <c r="T79" s="147">
        <f t="shared" ref="T79:T99" si="23">D79+E79+F79+H79+I79+J79+L79+M79+N79+P79+Q79</f>
        <v>212400</v>
      </c>
      <c r="V79" s="137">
        <v>236000</v>
      </c>
    </row>
    <row r="80" spans="1:30" ht="33" customHeight="1" x14ac:dyDescent="0.25">
      <c r="A80" s="41">
        <v>56402</v>
      </c>
      <c r="B80" s="120" t="s">
        <v>88</v>
      </c>
      <c r="C80" s="212">
        <v>50000</v>
      </c>
      <c r="D80" s="212">
        <f t="shared" si="13"/>
        <v>3000</v>
      </c>
      <c r="E80" s="212">
        <f t="shared" si="14"/>
        <v>3000</v>
      </c>
      <c r="F80" s="212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4">
        <v>56406</v>
      </c>
      <c r="B81" s="255" t="s">
        <v>111</v>
      </c>
      <c r="C81" s="212">
        <v>119000</v>
      </c>
      <c r="D81" s="212">
        <f t="shared" si="13"/>
        <v>7140</v>
      </c>
      <c r="E81" s="212">
        <f t="shared" si="14"/>
        <v>7140</v>
      </c>
      <c r="F81" s="212">
        <f t="shared" si="15"/>
        <v>7140</v>
      </c>
      <c r="G81" s="212">
        <f t="shared" si="16"/>
        <v>21420</v>
      </c>
      <c r="H81" s="212">
        <f t="shared" si="17"/>
        <v>8330</v>
      </c>
      <c r="I81" s="212">
        <f t="shared" si="18"/>
        <v>10710</v>
      </c>
      <c r="J81" s="212">
        <f t="shared" si="19"/>
        <v>10710</v>
      </c>
      <c r="K81" s="212">
        <f t="shared" si="7"/>
        <v>29750</v>
      </c>
      <c r="L81" s="212">
        <f t="shared" si="20"/>
        <v>10710</v>
      </c>
      <c r="M81" s="212">
        <f t="shared" si="21"/>
        <v>10710</v>
      </c>
      <c r="N81" s="212">
        <f t="shared" si="22"/>
        <v>10710</v>
      </c>
      <c r="O81" s="212">
        <f t="shared" si="8"/>
        <v>32130</v>
      </c>
      <c r="P81" s="212">
        <f t="shared" si="9"/>
        <v>11900</v>
      </c>
      <c r="Q81" s="212">
        <f t="shared" si="10"/>
        <v>11900</v>
      </c>
      <c r="R81" s="212">
        <f t="shared" si="11"/>
        <v>11900</v>
      </c>
      <c r="S81" s="212">
        <f t="shared" si="12"/>
        <v>35700</v>
      </c>
      <c r="T81" s="147">
        <f t="shared" si="23"/>
        <v>107100</v>
      </c>
      <c r="V81" s="137">
        <v>119000</v>
      </c>
    </row>
    <row r="82" spans="1:30" ht="33" customHeight="1" x14ac:dyDescent="0.25">
      <c r="A82" s="55" t="s">
        <v>100</v>
      </c>
      <c r="B82" s="255" t="s">
        <v>114</v>
      </c>
      <c r="C82" s="212">
        <v>50000</v>
      </c>
      <c r="D82" s="212">
        <f t="shared" si="13"/>
        <v>3000</v>
      </c>
      <c r="E82" s="212">
        <f t="shared" si="14"/>
        <v>3000</v>
      </c>
      <c r="F82" s="212">
        <f t="shared" si="15"/>
        <v>3000</v>
      </c>
      <c r="G82" s="212">
        <f t="shared" si="16"/>
        <v>9000</v>
      </c>
      <c r="H82" s="212">
        <f t="shared" si="17"/>
        <v>3500.0000000000005</v>
      </c>
      <c r="I82" s="212">
        <f t="shared" si="18"/>
        <v>4500</v>
      </c>
      <c r="J82" s="212">
        <f t="shared" si="19"/>
        <v>4500</v>
      </c>
      <c r="K82" s="212">
        <f t="shared" ref="K82:K99" si="24">SUM(H82:J82)</f>
        <v>12500</v>
      </c>
      <c r="L82" s="212">
        <f t="shared" si="20"/>
        <v>4500</v>
      </c>
      <c r="M82" s="212">
        <f t="shared" si="21"/>
        <v>4500</v>
      </c>
      <c r="N82" s="212">
        <f t="shared" si="22"/>
        <v>4500</v>
      </c>
      <c r="O82" s="212">
        <f t="shared" ref="O82:O99" si="25">SUM(L82:N82)</f>
        <v>13500</v>
      </c>
      <c r="P82" s="212">
        <f t="shared" ref="P82:P99" si="26">C82*0.1</f>
        <v>5000</v>
      </c>
      <c r="Q82" s="212">
        <f t="shared" ref="Q82:Q99" si="27">C82*0.1</f>
        <v>5000</v>
      </c>
      <c r="R82" s="212">
        <f t="shared" ref="R82:R99" si="28">C82*0.1</f>
        <v>5000</v>
      </c>
      <c r="S82" s="212">
        <f t="shared" ref="S82:S99" si="29">SUM(P82:R82)</f>
        <v>15000</v>
      </c>
      <c r="T82" s="147">
        <f t="shared" si="23"/>
        <v>45000</v>
      </c>
      <c r="V82" s="137">
        <v>50000</v>
      </c>
    </row>
    <row r="83" spans="1:30" s="140" customFormat="1" ht="33" customHeight="1" x14ac:dyDescent="0.25">
      <c r="A83" s="55">
        <v>56418</v>
      </c>
      <c r="B83" s="255" t="s">
        <v>113</v>
      </c>
      <c r="C83" s="212">
        <v>17000</v>
      </c>
      <c r="D83" s="212">
        <f t="shared" ref="D83:D99" si="30">C83*0.06</f>
        <v>1020</v>
      </c>
      <c r="E83" s="212">
        <f t="shared" ref="E83:E99" si="31">C83*0.06</f>
        <v>1020</v>
      </c>
      <c r="F83" s="212">
        <f t="shared" ref="F83:F99" si="32">C83*0.06</f>
        <v>1020</v>
      </c>
      <c r="G83" s="212">
        <f t="shared" ref="G83:G99" si="33">SUM(D83:F83)</f>
        <v>3060</v>
      </c>
      <c r="H83" s="212">
        <f t="shared" ref="H83:H99" si="34">C83*0.07</f>
        <v>1190</v>
      </c>
      <c r="I83" s="212">
        <f t="shared" ref="I83:I99" si="35">C83*0.09</f>
        <v>1530</v>
      </c>
      <c r="J83" s="212">
        <f t="shared" ref="J83:J99" si="36">C83*0.09</f>
        <v>1530</v>
      </c>
      <c r="K83" s="212">
        <f t="shared" si="24"/>
        <v>4250</v>
      </c>
      <c r="L83" s="212">
        <f t="shared" ref="L83:L99" si="37">C83*0.09</f>
        <v>1530</v>
      </c>
      <c r="M83" s="212">
        <f t="shared" ref="M83:M99" si="38">C83*0.09</f>
        <v>1530</v>
      </c>
      <c r="N83" s="212">
        <f t="shared" ref="N83:N99" si="39">C83*0.09</f>
        <v>1530</v>
      </c>
      <c r="O83" s="212">
        <f t="shared" si="25"/>
        <v>4590</v>
      </c>
      <c r="P83" s="212">
        <f t="shared" si="26"/>
        <v>1700</v>
      </c>
      <c r="Q83" s="212">
        <f t="shared" si="27"/>
        <v>1700</v>
      </c>
      <c r="R83" s="212">
        <f t="shared" si="28"/>
        <v>1700</v>
      </c>
      <c r="S83" s="212">
        <f t="shared" si="29"/>
        <v>5100</v>
      </c>
      <c r="T83" s="147">
        <f t="shared" si="23"/>
        <v>15300</v>
      </c>
      <c r="U83" s="139"/>
      <c r="V83" s="137">
        <v>17000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x14ac:dyDescent="0.25">
      <c r="A84" s="118">
        <v>56500</v>
      </c>
      <c r="B84" s="118" t="s">
        <v>89</v>
      </c>
      <c r="C84" s="167">
        <f>SUM(C85:C87)</f>
        <v>190500</v>
      </c>
      <c r="D84" s="167">
        <f t="shared" si="30"/>
        <v>11430</v>
      </c>
      <c r="E84" s="167">
        <f t="shared" si="31"/>
        <v>11430</v>
      </c>
      <c r="F84" s="167">
        <f t="shared" si="32"/>
        <v>11430</v>
      </c>
      <c r="G84" s="167">
        <f t="shared" si="33"/>
        <v>34290</v>
      </c>
      <c r="H84" s="167">
        <f t="shared" si="34"/>
        <v>13335.000000000002</v>
      </c>
      <c r="I84" s="167">
        <f t="shared" si="35"/>
        <v>17145</v>
      </c>
      <c r="J84" s="167">
        <f t="shared" si="36"/>
        <v>17145</v>
      </c>
      <c r="K84" s="167">
        <f t="shared" si="24"/>
        <v>47625</v>
      </c>
      <c r="L84" s="167">
        <f t="shared" si="37"/>
        <v>17145</v>
      </c>
      <c r="M84" s="167">
        <f t="shared" si="38"/>
        <v>17145</v>
      </c>
      <c r="N84" s="167">
        <f t="shared" si="39"/>
        <v>17145</v>
      </c>
      <c r="O84" s="167">
        <f t="shared" si="25"/>
        <v>51435</v>
      </c>
      <c r="P84" s="167">
        <f t="shared" si="26"/>
        <v>19050</v>
      </c>
      <c r="Q84" s="167">
        <f t="shared" si="27"/>
        <v>19050</v>
      </c>
      <c r="R84" s="167">
        <f t="shared" si="28"/>
        <v>19050</v>
      </c>
      <c r="S84" s="167">
        <f t="shared" si="29"/>
        <v>57150</v>
      </c>
      <c r="T84" s="147">
        <f t="shared" si="23"/>
        <v>171450</v>
      </c>
      <c r="V84" s="137">
        <v>415500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100000</v>
      </c>
      <c r="D86" s="212">
        <f t="shared" si="30"/>
        <v>6000</v>
      </c>
      <c r="E86" s="212">
        <f t="shared" si="31"/>
        <v>6000</v>
      </c>
      <c r="F86" s="212">
        <f t="shared" si="32"/>
        <v>6000</v>
      </c>
      <c r="G86" s="212">
        <f t="shared" si="33"/>
        <v>18000</v>
      </c>
      <c r="H86" s="212">
        <f t="shared" si="34"/>
        <v>7000.0000000000009</v>
      </c>
      <c r="I86" s="212">
        <f t="shared" si="35"/>
        <v>9000</v>
      </c>
      <c r="J86" s="212">
        <f t="shared" si="36"/>
        <v>9000</v>
      </c>
      <c r="K86" s="212">
        <f t="shared" si="24"/>
        <v>25000</v>
      </c>
      <c r="L86" s="212">
        <f t="shared" si="37"/>
        <v>9000</v>
      </c>
      <c r="M86" s="212">
        <f t="shared" si="38"/>
        <v>9000</v>
      </c>
      <c r="N86" s="212">
        <f t="shared" si="39"/>
        <v>9000</v>
      </c>
      <c r="O86" s="212">
        <f t="shared" si="25"/>
        <v>27000</v>
      </c>
      <c r="P86" s="212">
        <f t="shared" si="26"/>
        <v>10000</v>
      </c>
      <c r="Q86" s="212">
        <f t="shared" si="27"/>
        <v>10000</v>
      </c>
      <c r="R86" s="212">
        <f t="shared" si="28"/>
        <v>10000</v>
      </c>
      <c r="S86" s="212">
        <f t="shared" si="29"/>
        <v>30000</v>
      </c>
      <c r="T86" s="147">
        <f t="shared" si="23"/>
        <v>90000</v>
      </c>
      <c r="U86" s="139"/>
      <c r="V86" s="137">
        <v>100000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1814751</v>
      </c>
      <c r="D88" s="118">
        <f t="shared" si="30"/>
        <v>108885.06</v>
      </c>
      <c r="E88" s="118">
        <f t="shared" si="31"/>
        <v>108885.06</v>
      </c>
      <c r="F88" s="118">
        <f t="shared" si="32"/>
        <v>108885.06</v>
      </c>
      <c r="G88" s="118">
        <f t="shared" si="33"/>
        <v>326655.18</v>
      </c>
      <c r="H88" s="118">
        <f t="shared" si="34"/>
        <v>127032.57</v>
      </c>
      <c r="I88" s="118">
        <f t="shared" si="35"/>
        <v>163327.59</v>
      </c>
      <c r="J88" s="118">
        <f t="shared" si="36"/>
        <v>163327.59</v>
      </c>
      <c r="K88" s="118">
        <f t="shared" si="24"/>
        <v>453687.75</v>
      </c>
      <c r="L88" s="118">
        <f t="shared" si="37"/>
        <v>163327.59</v>
      </c>
      <c r="M88" s="118">
        <f t="shared" si="38"/>
        <v>163327.59</v>
      </c>
      <c r="N88" s="118">
        <f t="shared" si="39"/>
        <v>163327.59</v>
      </c>
      <c r="O88" s="118">
        <f t="shared" si="25"/>
        <v>489982.77</v>
      </c>
      <c r="P88" s="118">
        <f t="shared" si="26"/>
        <v>181475.1</v>
      </c>
      <c r="Q88" s="118">
        <f t="shared" si="27"/>
        <v>181475.1</v>
      </c>
      <c r="R88" s="118">
        <f t="shared" si="28"/>
        <v>181475.1</v>
      </c>
      <c r="S88" s="118">
        <f t="shared" si="29"/>
        <v>544425.30000000005</v>
      </c>
      <c r="T88" s="147">
        <f t="shared" si="23"/>
        <v>1633275.9000000001</v>
      </c>
      <c r="V88" s="137">
        <v>1814751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174184</v>
      </c>
      <c r="D89" s="167">
        <f t="shared" si="30"/>
        <v>10451.039999999999</v>
      </c>
      <c r="E89" s="167">
        <f t="shared" si="31"/>
        <v>10451.039999999999</v>
      </c>
      <c r="F89" s="167">
        <f t="shared" si="32"/>
        <v>10451.039999999999</v>
      </c>
      <c r="G89" s="167">
        <f t="shared" si="33"/>
        <v>31353.119999999995</v>
      </c>
      <c r="H89" s="167">
        <f t="shared" si="34"/>
        <v>12192.880000000001</v>
      </c>
      <c r="I89" s="167">
        <f t="shared" si="35"/>
        <v>15676.56</v>
      </c>
      <c r="J89" s="167">
        <f t="shared" si="36"/>
        <v>15676.56</v>
      </c>
      <c r="K89" s="167">
        <f t="shared" si="24"/>
        <v>43546</v>
      </c>
      <c r="L89" s="167">
        <f t="shared" si="37"/>
        <v>15676.56</v>
      </c>
      <c r="M89" s="167">
        <f t="shared" si="38"/>
        <v>15676.56</v>
      </c>
      <c r="N89" s="167">
        <f t="shared" si="39"/>
        <v>15676.56</v>
      </c>
      <c r="O89" s="167">
        <f t="shared" si="25"/>
        <v>47029.68</v>
      </c>
      <c r="P89" s="167">
        <f t="shared" si="26"/>
        <v>17418.400000000001</v>
      </c>
      <c r="Q89" s="167">
        <f t="shared" si="27"/>
        <v>17418.400000000001</v>
      </c>
      <c r="R89" s="167">
        <f t="shared" si="28"/>
        <v>17418.400000000001</v>
      </c>
      <c r="S89" s="167">
        <f t="shared" si="29"/>
        <v>52255.200000000004</v>
      </c>
      <c r="T89" s="147">
        <f t="shared" si="23"/>
        <v>156765.59999999998</v>
      </c>
      <c r="V89" s="137">
        <v>174184</v>
      </c>
    </row>
    <row r="90" spans="1:30" ht="33" customHeight="1" x14ac:dyDescent="0.25">
      <c r="A90" s="41" t="s">
        <v>28</v>
      </c>
      <c r="B90" s="125" t="s">
        <v>115</v>
      </c>
      <c r="C90" s="212">
        <v>144000</v>
      </c>
      <c r="D90" s="212">
        <f t="shared" si="30"/>
        <v>8640</v>
      </c>
      <c r="E90" s="212">
        <f t="shared" si="31"/>
        <v>8640</v>
      </c>
      <c r="F90" s="212">
        <f t="shared" si="32"/>
        <v>8640</v>
      </c>
      <c r="G90" s="212">
        <f t="shared" si="33"/>
        <v>25920</v>
      </c>
      <c r="H90" s="212">
        <f t="shared" si="34"/>
        <v>10080.000000000002</v>
      </c>
      <c r="I90" s="212">
        <f t="shared" si="35"/>
        <v>12960</v>
      </c>
      <c r="J90" s="212">
        <f t="shared" si="36"/>
        <v>12960</v>
      </c>
      <c r="K90" s="212">
        <f t="shared" si="24"/>
        <v>36000</v>
      </c>
      <c r="L90" s="212">
        <f t="shared" si="37"/>
        <v>12960</v>
      </c>
      <c r="M90" s="212">
        <f t="shared" si="38"/>
        <v>12960</v>
      </c>
      <c r="N90" s="212">
        <f t="shared" si="39"/>
        <v>12960</v>
      </c>
      <c r="O90" s="212">
        <f t="shared" si="25"/>
        <v>38880</v>
      </c>
      <c r="P90" s="212">
        <f t="shared" si="26"/>
        <v>14400</v>
      </c>
      <c r="Q90" s="212">
        <f t="shared" si="27"/>
        <v>14400</v>
      </c>
      <c r="R90" s="212">
        <f t="shared" si="28"/>
        <v>14400</v>
      </c>
      <c r="S90" s="212">
        <f t="shared" si="29"/>
        <v>43200</v>
      </c>
      <c r="T90" s="147">
        <f t="shared" si="23"/>
        <v>129600</v>
      </c>
      <c r="V90" s="137">
        <v>144000</v>
      </c>
    </row>
    <row r="91" spans="1:30" ht="33" customHeight="1" x14ac:dyDescent="0.25">
      <c r="A91" s="54">
        <v>56710</v>
      </c>
      <c r="B91" s="125" t="s">
        <v>92</v>
      </c>
      <c r="C91" s="212">
        <v>22000</v>
      </c>
      <c r="D91" s="212">
        <f t="shared" si="30"/>
        <v>1320</v>
      </c>
      <c r="E91" s="212">
        <f t="shared" si="31"/>
        <v>1320</v>
      </c>
      <c r="F91" s="212">
        <f t="shared" si="32"/>
        <v>1320</v>
      </c>
      <c r="G91" s="212">
        <f t="shared" si="33"/>
        <v>3960</v>
      </c>
      <c r="H91" s="212">
        <f t="shared" si="34"/>
        <v>1540.0000000000002</v>
      </c>
      <c r="I91" s="212">
        <f t="shared" si="35"/>
        <v>1980</v>
      </c>
      <c r="J91" s="212">
        <f t="shared" si="36"/>
        <v>1980</v>
      </c>
      <c r="K91" s="212">
        <f t="shared" si="24"/>
        <v>5500</v>
      </c>
      <c r="L91" s="212">
        <f t="shared" si="37"/>
        <v>1980</v>
      </c>
      <c r="M91" s="212">
        <f t="shared" si="38"/>
        <v>1980</v>
      </c>
      <c r="N91" s="212">
        <f t="shared" si="39"/>
        <v>1980</v>
      </c>
      <c r="O91" s="212">
        <f t="shared" si="25"/>
        <v>5940</v>
      </c>
      <c r="P91" s="212">
        <f t="shared" si="26"/>
        <v>2200</v>
      </c>
      <c r="Q91" s="212">
        <f t="shared" si="27"/>
        <v>2200</v>
      </c>
      <c r="R91" s="212">
        <f t="shared" si="28"/>
        <v>2200</v>
      </c>
      <c r="S91" s="212">
        <f t="shared" si="29"/>
        <v>6600</v>
      </c>
      <c r="T91" s="147">
        <f t="shared" si="23"/>
        <v>19800</v>
      </c>
      <c r="V91" s="137">
        <v>22000</v>
      </c>
    </row>
    <row r="92" spans="1:30" ht="33" customHeight="1" x14ac:dyDescent="0.25">
      <c r="A92" s="41">
        <v>56714</v>
      </c>
      <c r="B92" s="122" t="s">
        <v>107</v>
      </c>
      <c r="C92" s="212">
        <v>7224</v>
      </c>
      <c r="D92" s="213">
        <f t="shared" si="30"/>
        <v>433.44</v>
      </c>
      <c r="E92" s="213">
        <f t="shared" si="31"/>
        <v>433.44</v>
      </c>
      <c r="F92" s="213">
        <f t="shared" si="32"/>
        <v>433.44</v>
      </c>
      <c r="G92" s="212">
        <f t="shared" si="33"/>
        <v>1300.32</v>
      </c>
      <c r="H92" s="212">
        <f t="shared" si="34"/>
        <v>505.68000000000006</v>
      </c>
      <c r="I92" s="212">
        <f t="shared" si="35"/>
        <v>650.16</v>
      </c>
      <c r="J92" s="212">
        <f t="shared" si="36"/>
        <v>650.16</v>
      </c>
      <c r="K92" s="212">
        <f t="shared" si="24"/>
        <v>1806</v>
      </c>
      <c r="L92" s="212">
        <f t="shared" si="37"/>
        <v>650.16</v>
      </c>
      <c r="M92" s="212">
        <f t="shared" si="38"/>
        <v>650.16</v>
      </c>
      <c r="N92" s="212">
        <f t="shared" si="39"/>
        <v>650.16</v>
      </c>
      <c r="O92" s="212">
        <f t="shared" si="25"/>
        <v>1950.48</v>
      </c>
      <c r="P92" s="212">
        <f t="shared" si="26"/>
        <v>722.40000000000009</v>
      </c>
      <c r="Q92" s="212">
        <f t="shared" si="27"/>
        <v>722.40000000000009</v>
      </c>
      <c r="R92" s="212">
        <f t="shared" si="28"/>
        <v>722.40000000000009</v>
      </c>
      <c r="S92" s="212">
        <f t="shared" si="29"/>
        <v>2167.2000000000003</v>
      </c>
      <c r="T92" s="147">
        <f t="shared" si="23"/>
        <v>6501.5999999999985</v>
      </c>
      <c r="V92" s="137">
        <v>7224</v>
      </c>
    </row>
    <row r="93" spans="1:30" ht="33" customHeight="1" x14ac:dyDescent="0.25">
      <c r="A93" s="55" t="s">
        <v>5</v>
      </c>
      <c r="B93" s="124" t="s">
        <v>108</v>
      </c>
      <c r="C93" s="212">
        <v>960</v>
      </c>
      <c r="D93" s="213">
        <f t="shared" si="30"/>
        <v>57.599999999999994</v>
      </c>
      <c r="E93" s="213">
        <f t="shared" si="31"/>
        <v>57.599999999999994</v>
      </c>
      <c r="F93" s="213">
        <f t="shared" si="32"/>
        <v>57.599999999999994</v>
      </c>
      <c r="G93" s="212">
        <f t="shared" si="33"/>
        <v>172.79999999999998</v>
      </c>
      <c r="H93" s="212">
        <f t="shared" si="34"/>
        <v>67.2</v>
      </c>
      <c r="I93" s="212">
        <f t="shared" si="35"/>
        <v>86.399999999999991</v>
      </c>
      <c r="J93" s="212">
        <f t="shared" si="36"/>
        <v>86.399999999999991</v>
      </c>
      <c r="K93" s="212">
        <f t="shared" si="24"/>
        <v>240</v>
      </c>
      <c r="L93" s="212">
        <f t="shared" si="37"/>
        <v>86.399999999999991</v>
      </c>
      <c r="M93" s="212">
        <f t="shared" si="38"/>
        <v>86.399999999999991</v>
      </c>
      <c r="N93" s="212">
        <f t="shared" si="39"/>
        <v>86.399999999999991</v>
      </c>
      <c r="O93" s="212">
        <f t="shared" si="25"/>
        <v>259.2</v>
      </c>
      <c r="P93" s="212">
        <f t="shared" si="26"/>
        <v>96</v>
      </c>
      <c r="Q93" s="212">
        <f t="shared" si="27"/>
        <v>96</v>
      </c>
      <c r="R93" s="212">
        <f t="shared" si="28"/>
        <v>96</v>
      </c>
      <c r="S93" s="212">
        <f t="shared" si="29"/>
        <v>288</v>
      </c>
      <c r="T93" s="147">
        <f t="shared" si="23"/>
        <v>863.99999999999989</v>
      </c>
      <c r="V93" s="137">
        <v>960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2492879</v>
      </c>
      <c r="D94" s="167">
        <f t="shared" si="30"/>
        <v>149572.74</v>
      </c>
      <c r="E94" s="167">
        <f t="shared" si="31"/>
        <v>149572.74</v>
      </c>
      <c r="F94" s="167">
        <f t="shared" si="32"/>
        <v>149572.74</v>
      </c>
      <c r="G94" s="167">
        <f t="shared" si="33"/>
        <v>448718.22</v>
      </c>
      <c r="H94" s="167">
        <f t="shared" si="34"/>
        <v>174501.53000000003</v>
      </c>
      <c r="I94" s="167">
        <f t="shared" si="35"/>
        <v>224359.11</v>
      </c>
      <c r="J94" s="167">
        <f t="shared" si="36"/>
        <v>224359.11</v>
      </c>
      <c r="K94" s="167">
        <f t="shared" si="24"/>
        <v>623219.75</v>
      </c>
      <c r="L94" s="167">
        <f t="shared" si="37"/>
        <v>224359.11</v>
      </c>
      <c r="M94" s="167">
        <f t="shared" si="38"/>
        <v>224359.11</v>
      </c>
      <c r="N94" s="167">
        <f t="shared" si="39"/>
        <v>224359.11</v>
      </c>
      <c r="O94" s="167">
        <f t="shared" si="25"/>
        <v>673077.33</v>
      </c>
      <c r="P94" s="167">
        <f t="shared" si="26"/>
        <v>249287.90000000002</v>
      </c>
      <c r="Q94" s="167">
        <f t="shared" si="27"/>
        <v>249287.90000000002</v>
      </c>
      <c r="R94" s="167">
        <f t="shared" si="28"/>
        <v>249287.90000000002</v>
      </c>
      <c r="S94" s="167">
        <f t="shared" si="29"/>
        <v>747863.70000000007</v>
      </c>
      <c r="T94" s="147">
        <f t="shared" si="23"/>
        <v>2243591.0999999996</v>
      </c>
      <c r="V94" s="137">
        <v>2492879</v>
      </c>
    </row>
    <row r="95" spans="1:30" s="140" customFormat="1" ht="33" customHeight="1" x14ac:dyDescent="0.25">
      <c r="A95" s="55">
        <v>56802</v>
      </c>
      <c r="B95" s="120" t="s">
        <v>93</v>
      </c>
      <c r="C95" s="133">
        <v>2330703</v>
      </c>
      <c r="D95" s="212">
        <f t="shared" si="30"/>
        <v>139842.18</v>
      </c>
      <c r="E95" s="212">
        <f t="shared" si="31"/>
        <v>139842.18</v>
      </c>
      <c r="F95" s="212">
        <f t="shared" si="32"/>
        <v>139842.18</v>
      </c>
      <c r="G95" s="212">
        <f t="shared" si="33"/>
        <v>419526.54</v>
      </c>
      <c r="H95" s="212">
        <f t="shared" si="34"/>
        <v>163149.21000000002</v>
      </c>
      <c r="I95" s="212">
        <f t="shared" si="35"/>
        <v>209763.27</v>
      </c>
      <c r="J95" s="212">
        <f t="shared" si="36"/>
        <v>209763.27</v>
      </c>
      <c r="K95" s="212">
        <f t="shared" si="24"/>
        <v>582675.75</v>
      </c>
      <c r="L95" s="212">
        <f t="shared" si="37"/>
        <v>209763.27</v>
      </c>
      <c r="M95" s="212">
        <f t="shared" si="38"/>
        <v>209763.27</v>
      </c>
      <c r="N95" s="212">
        <f t="shared" si="39"/>
        <v>209763.27</v>
      </c>
      <c r="O95" s="212">
        <f t="shared" si="25"/>
        <v>629289.80999999994</v>
      </c>
      <c r="P95" s="212">
        <f t="shared" si="26"/>
        <v>233070.30000000002</v>
      </c>
      <c r="Q95" s="212">
        <f t="shared" si="27"/>
        <v>233070.30000000002</v>
      </c>
      <c r="R95" s="212">
        <f t="shared" si="28"/>
        <v>233070.30000000002</v>
      </c>
      <c r="S95" s="212">
        <f t="shared" si="29"/>
        <v>699210.9</v>
      </c>
      <c r="T95" s="147">
        <f t="shared" si="23"/>
        <v>2097632.7000000002</v>
      </c>
      <c r="U95" s="139"/>
      <c r="V95" s="137">
        <v>2330703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x14ac:dyDescent="0.25">
      <c r="A96" s="41" t="s">
        <v>96</v>
      </c>
      <c r="B96" s="117" t="s">
        <v>94</v>
      </c>
      <c r="C96" s="133">
        <v>162176</v>
      </c>
      <c r="D96" s="212">
        <f t="shared" si="30"/>
        <v>9730.56</v>
      </c>
      <c r="E96" s="212">
        <f t="shared" si="31"/>
        <v>9730.56</v>
      </c>
      <c r="F96" s="212">
        <f t="shared" si="32"/>
        <v>9730.56</v>
      </c>
      <c r="G96" s="212">
        <f t="shared" si="33"/>
        <v>29191.68</v>
      </c>
      <c r="H96" s="212">
        <f t="shared" si="34"/>
        <v>11352.320000000002</v>
      </c>
      <c r="I96" s="212">
        <f t="shared" si="35"/>
        <v>14595.84</v>
      </c>
      <c r="J96" s="212">
        <f t="shared" si="36"/>
        <v>14595.84</v>
      </c>
      <c r="K96" s="212">
        <f t="shared" si="24"/>
        <v>40544</v>
      </c>
      <c r="L96" s="212">
        <f t="shared" si="37"/>
        <v>14595.84</v>
      </c>
      <c r="M96" s="212">
        <f t="shared" si="38"/>
        <v>14595.84</v>
      </c>
      <c r="N96" s="212">
        <f t="shared" si="39"/>
        <v>14595.84</v>
      </c>
      <c r="O96" s="212">
        <f t="shared" si="25"/>
        <v>43787.520000000004</v>
      </c>
      <c r="P96" s="212">
        <f t="shared" si="26"/>
        <v>16217.6</v>
      </c>
      <c r="Q96" s="212">
        <f t="shared" si="27"/>
        <v>16217.6</v>
      </c>
      <c r="R96" s="212">
        <f t="shared" si="28"/>
        <v>16217.6</v>
      </c>
      <c r="S96" s="212">
        <f t="shared" si="29"/>
        <v>48652.800000000003</v>
      </c>
      <c r="T96" s="147">
        <f t="shared" si="23"/>
        <v>145958.39999999999</v>
      </c>
      <c r="U96" s="139"/>
      <c r="V96" s="137">
        <v>162176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374644</v>
      </c>
      <c r="D97" s="118">
        <f t="shared" si="30"/>
        <v>22478.639999999999</v>
      </c>
      <c r="E97" s="118">
        <f t="shared" si="31"/>
        <v>22478.639999999999</v>
      </c>
      <c r="F97" s="118">
        <f t="shared" si="32"/>
        <v>22478.639999999999</v>
      </c>
      <c r="G97" s="118">
        <f t="shared" si="33"/>
        <v>67435.92</v>
      </c>
      <c r="H97" s="118">
        <f t="shared" si="34"/>
        <v>26225.08</v>
      </c>
      <c r="I97" s="118">
        <f t="shared" si="35"/>
        <v>33717.96</v>
      </c>
      <c r="J97" s="118">
        <f t="shared" si="36"/>
        <v>33717.96</v>
      </c>
      <c r="K97" s="118">
        <f t="shared" si="24"/>
        <v>93661</v>
      </c>
      <c r="L97" s="118">
        <f t="shared" si="37"/>
        <v>33717.96</v>
      </c>
      <c r="M97" s="118">
        <f t="shared" si="38"/>
        <v>33717.96</v>
      </c>
      <c r="N97" s="118">
        <f t="shared" si="39"/>
        <v>33717.96</v>
      </c>
      <c r="O97" s="118">
        <f t="shared" si="25"/>
        <v>101153.88</v>
      </c>
      <c r="P97" s="118">
        <f t="shared" si="26"/>
        <v>37464.400000000001</v>
      </c>
      <c r="Q97" s="118">
        <f t="shared" si="27"/>
        <v>37464.400000000001</v>
      </c>
      <c r="R97" s="118">
        <f t="shared" si="28"/>
        <v>37464.400000000001</v>
      </c>
      <c r="S97" s="118">
        <f t="shared" si="29"/>
        <v>112393.20000000001</v>
      </c>
      <c r="T97" s="147">
        <f t="shared" si="23"/>
        <v>337179.60000000003</v>
      </c>
      <c r="V97" s="137">
        <v>374644</v>
      </c>
    </row>
    <row r="98" spans="1:33" ht="38.25" customHeight="1" x14ac:dyDescent="0.25">
      <c r="A98" s="55" t="s">
        <v>284</v>
      </c>
      <c r="B98" s="117" t="s">
        <v>285</v>
      </c>
      <c r="C98" s="212">
        <v>233290</v>
      </c>
      <c r="D98" s="212">
        <f t="shared" si="30"/>
        <v>13997.4</v>
      </c>
      <c r="E98" s="212">
        <f t="shared" si="31"/>
        <v>13997.4</v>
      </c>
      <c r="F98" s="212">
        <f t="shared" si="32"/>
        <v>13997.4</v>
      </c>
      <c r="G98" s="212">
        <f t="shared" si="33"/>
        <v>41992.2</v>
      </c>
      <c r="H98" s="212">
        <f t="shared" si="34"/>
        <v>16330.300000000001</v>
      </c>
      <c r="I98" s="212">
        <f t="shared" si="35"/>
        <v>20996.1</v>
      </c>
      <c r="J98" s="212">
        <f t="shared" si="36"/>
        <v>20996.1</v>
      </c>
      <c r="K98" s="212">
        <f t="shared" si="24"/>
        <v>58322.5</v>
      </c>
      <c r="L98" s="212">
        <f t="shared" si="37"/>
        <v>20996.1</v>
      </c>
      <c r="M98" s="212">
        <f t="shared" si="38"/>
        <v>20996.1</v>
      </c>
      <c r="N98" s="212">
        <f t="shared" si="39"/>
        <v>20996.1</v>
      </c>
      <c r="O98" s="212">
        <f t="shared" si="25"/>
        <v>62988.299999999996</v>
      </c>
      <c r="P98" s="212">
        <f t="shared" si="26"/>
        <v>23329</v>
      </c>
      <c r="Q98" s="212">
        <f t="shared" si="27"/>
        <v>23329</v>
      </c>
      <c r="R98" s="212">
        <f t="shared" si="28"/>
        <v>23329</v>
      </c>
      <c r="S98" s="212">
        <f t="shared" si="29"/>
        <v>69987</v>
      </c>
      <c r="T98" s="147">
        <f t="shared" si="23"/>
        <v>209961.00000000003</v>
      </c>
      <c r="V98" s="137">
        <v>233291</v>
      </c>
    </row>
    <row r="99" spans="1:33" s="147" customFormat="1" ht="33" customHeight="1" x14ac:dyDescent="0.25">
      <c r="A99" s="116"/>
      <c r="B99" s="116" t="s">
        <v>95</v>
      </c>
      <c r="C99" s="168">
        <f>C16-C47</f>
        <v>1000000</v>
      </c>
      <c r="D99" s="168">
        <f t="shared" si="30"/>
        <v>60000</v>
      </c>
      <c r="E99" s="168">
        <f t="shared" si="31"/>
        <v>60000</v>
      </c>
      <c r="F99" s="168">
        <f t="shared" si="32"/>
        <v>60000</v>
      </c>
      <c r="G99" s="168">
        <f t="shared" si="33"/>
        <v>180000</v>
      </c>
      <c r="H99" s="168">
        <f t="shared" si="34"/>
        <v>70000</v>
      </c>
      <c r="I99" s="168">
        <f t="shared" si="35"/>
        <v>90000</v>
      </c>
      <c r="J99" s="168">
        <f t="shared" si="36"/>
        <v>90000</v>
      </c>
      <c r="K99" s="168">
        <f t="shared" si="24"/>
        <v>250000</v>
      </c>
      <c r="L99" s="168">
        <f t="shared" si="37"/>
        <v>90000</v>
      </c>
      <c r="M99" s="168">
        <f t="shared" si="38"/>
        <v>90000</v>
      </c>
      <c r="N99" s="168">
        <f t="shared" si="39"/>
        <v>90000</v>
      </c>
      <c r="O99" s="168">
        <f t="shared" si="25"/>
        <v>270000</v>
      </c>
      <c r="P99" s="168">
        <f t="shared" si="26"/>
        <v>100000</v>
      </c>
      <c r="Q99" s="168">
        <f t="shared" si="27"/>
        <v>100000</v>
      </c>
      <c r="R99" s="168">
        <f t="shared" si="28"/>
        <v>100000</v>
      </c>
      <c r="S99" s="168">
        <f t="shared" si="29"/>
        <v>300000</v>
      </c>
      <c r="T99" s="147">
        <f t="shared" si="23"/>
        <v>900000</v>
      </c>
      <c r="V99" s="137">
        <v>1000000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3.1451254612562374E-2</v>
      </c>
      <c r="D100" s="158">
        <f t="shared" si="40"/>
        <v>3.1451254612562374E-2</v>
      </c>
      <c r="E100" s="158">
        <f t="shared" si="40"/>
        <v>3.1451254612562374E-2</v>
      </c>
      <c r="F100" s="158">
        <f t="shared" si="40"/>
        <v>3.1451254612562374E-2</v>
      </c>
      <c r="G100" s="158">
        <f t="shared" si="40"/>
        <v>3.1451254612562374E-2</v>
      </c>
      <c r="H100" s="158">
        <f t="shared" si="40"/>
        <v>3.1451254612562367E-2</v>
      </c>
      <c r="I100" s="158">
        <f t="shared" si="40"/>
        <v>3.1451254612562374E-2</v>
      </c>
      <c r="J100" s="158">
        <f t="shared" si="40"/>
        <v>3.1451254612562374E-2</v>
      </c>
      <c r="K100" s="158">
        <f t="shared" si="40"/>
        <v>3.1451254612562374E-2</v>
      </c>
      <c r="L100" s="158">
        <f t="shared" si="40"/>
        <v>3.1451254612562374E-2</v>
      </c>
      <c r="M100" s="158">
        <f t="shared" si="40"/>
        <v>3.1451254612562374E-2</v>
      </c>
      <c r="N100" s="158">
        <f t="shared" si="40"/>
        <v>3.1451254612562374E-2</v>
      </c>
      <c r="O100" s="158">
        <f t="shared" si="40"/>
        <v>3.1451254612562374E-2</v>
      </c>
      <c r="P100" s="158">
        <f t="shared" si="40"/>
        <v>3.1451254612562367E-2</v>
      </c>
      <c r="Q100" s="158">
        <f t="shared" si="40"/>
        <v>3.1451254612562367E-2</v>
      </c>
      <c r="R100" s="158">
        <f t="shared" si="40"/>
        <v>3.1451254612562367E-2</v>
      </c>
      <c r="S100" s="170">
        <f t="shared" si="40"/>
        <v>3.1451254612562367E-2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20.25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299715.16000000003</v>
      </c>
    </row>
    <row r="108" spans="1:33" x14ac:dyDescent="0.25">
      <c r="C108" s="189">
        <f>+C99-C106</f>
        <v>700284.84</v>
      </c>
    </row>
  </sheetData>
  <mergeCells count="3">
    <mergeCell ref="B10:C10"/>
    <mergeCell ref="A11:S11"/>
    <mergeCell ref="B104:I104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54" fitToHeight="100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2AED-5865-480D-870E-58C7DD6834A3}">
  <sheetPr>
    <pageSetUpPr fitToPage="1"/>
  </sheetPr>
  <dimension ref="A1:AG108"/>
  <sheetViews>
    <sheetView view="pageBreakPreview" topLeftCell="A82" zoomScale="80" zoomScaleNormal="80" zoomScaleSheetLayoutView="80" workbookViewId="0">
      <selection activeCell="C97" sqref="C97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85546875" style="189" bestFit="1" customWidth="1"/>
    <col min="4" max="4" width="15.5703125" style="128" hidden="1" customWidth="1"/>
    <col min="5" max="6" width="15.5703125" style="3" hidden="1" customWidth="1"/>
    <col min="7" max="7" width="15.5703125" style="5" bestFit="1" customWidth="1"/>
    <col min="8" max="10" width="15.5703125" style="5" hidden="1" customWidth="1"/>
    <col min="11" max="11" width="16.85546875" style="5" bestFit="1" customWidth="1"/>
    <col min="12" max="14" width="15.5703125" style="5" hidden="1" customWidth="1"/>
    <col min="15" max="15" width="20.7109375" style="5" customWidth="1"/>
    <col min="16" max="18" width="15.5703125" style="5" hidden="1" customWidth="1"/>
    <col min="19" max="19" width="17.5703125" style="5" bestFit="1" customWidth="1"/>
    <col min="20" max="20" width="15.8554687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26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308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12</v>
      </c>
      <c r="B12" s="269"/>
      <c r="C12" s="269"/>
      <c r="D12" s="129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27</v>
      </c>
      <c r="B13" s="38"/>
      <c r="C13" s="114"/>
      <c r="D13" s="129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357245349</v>
      </c>
      <c r="D16" s="168">
        <f>C16*0.06</f>
        <v>21434720.939999998</v>
      </c>
      <c r="E16" s="168">
        <f>C16*0.06</f>
        <v>21434720.939999998</v>
      </c>
      <c r="F16" s="168">
        <f>C16*0.06</f>
        <v>21434720.939999998</v>
      </c>
      <c r="G16" s="168">
        <f>SUM(D16:F16)</f>
        <v>64304162.819999993</v>
      </c>
      <c r="H16" s="168">
        <f>C16*0.07</f>
        <v>25007174.430000003</v>
      </c>
      <c r="I16" s="168">
        <f>C16*0.09</f>
        <v>32152081.41</v>
      </c>
      <c r="J16" s="168">
        <f>C16*0.09</f>
        <v>32152081.41</v>
      </c>
      <c r="K16" s="168">
        <f t="shared" ref="K16" si="0">SUM(H16:J16)</f>
        <v>89311337.25</v>
      </c>
      <c r="L16" s="168">
        <f>C16*0.09</f>
        <v>32152081.41</v>
      </c>
      <c r="M16" s="168">
        <f>C16*0.09</f>
        <v>32152081.41</v>
      </c>
      <c r="N16" s="168">
        <f>C16*0.09</f>
        <v>32152081.41</v>
      </c>
      <c r="O16" s="168">
        <f t="shared" ref="O16" si="1">SUM(L16:N16)</f>
        <v>96456244.230000004</v>
      </c>
      <c r="P16" s="168">
        <f t="shared" ref="P16" si="2">C16*0.1</f>
        <v>35724534.899999999</v>
      </c>
      <c r="Q16" s="168">
        <f t="shared" ref="Q16" si="3">C16*0.1</f>
        <v>35724534.899999999</v>
      </c>
      <c r="R16" s="168">
        <f t="shared" ref="R16" si="4">C16*0.1</f>
        <v>35724534.899999999</v>
      </c>
      <c r="S16" s="168">
        <f t="shared" ref="S16" si="5">SUM(P16:R16)</f>
        <v>107173604.69999999</v>
      </c>
      <c r="T16" s="147">
        <f>D16+E16+F16+H16+I16+J16+L16+M16+N16+P16+Q16</f>
        <v>321520814.09999996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81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355357336</v>
      </c>
      <c r="D18" s="167">
        <f>C18*0.06</f>
        <v>21321440.16</v>
      </c>
      <c r="E18" s="167">
        <f>C18*0.06</f>
        <v>21321440.16</v>
      </c>
      <c r="F18" s="167">
        <f>C18*0.06</f>
        <v>21321440.16</v>
      </c>
      <c r="G18" s="167">
        <f>SUM(D18:F18)</f>
        <v>63964320.480000004</v>
      </c>
      <c r="H18" s="167">
        <f>C18*0.07</f>
        <v>24875013.520000003</v>
      </c>
      <c r="I18" s="167">
        <f>C18*0.09</f>
        <v>31982160.239999998</v>
      </c>
      <c r="J18" s="167">
        <f>C18*0.09</f>
        <v>31982160.239999998</v>
      </c>
      <c r="K18" s="167">
        <f t="shared" ref="K18:K81" si="7">SUM(H18:J18)</f>
        <v>88839334</v>
      </c>
      <c r="L18" s="167">
        <f>C18*0.09</f>
        <v>31982160.239999998</v>
      </c>
      <c r="M18" s="167">
        <f>C18*0.09</f>
        <v>31982160.239999998</v>
      </c>
      <c r="N18" s="167">
        <f>C18*0.09</f>
        <v>31982160.239999998</v>
      </c>
      <c r="O18" s="167">
        <f t="shared" ref="O18:O81" si="8">SUM(L18:N18)</f>
        <v>95946480.719999999</v>
      </c>
      <c r="P18" s="167">
        <f t="shared" ref="P18:P81" si="9">C18*0.1</f>
        <v>35535733.600000001</v>
      </c>
      <c r="Q18" s="167">
        <f t="shared" ref="Q18:Q81" si="10">C18*0.1</f>
        <v>35535733.600000001</v>
      </c>
      <c r="R18" s="167">
        <f t="shared" ref="R18:R81" si="11">C18*0.1</f>
        <v>35535733.600000001</v>
      </c>
      <c r="S18" s="167">
        <f t="shared" ref="S18:S81" si="12">SUM(P18:R18)</f>
        <v>106607200.80000001</v>
      </c>
      <c r="T18" s="147">
        <f t="shared" si="6"/>
        <v>319821602.40000004</v>
      </c>
    </row>
    <row r="19" spans="1:30" ht="33" customHeight="1" x14ac:dyDescent="0.25">
      <c r="A19" s="41" t="s">
        <v>13</v>
      </c>
      <c r="B19" s="119" t="s">
        <v>120</v>
      </c>
      <c r="C19" s="212">
        <v>0</v>
      </c>
      <c r="D19" s="212">
        <f t="shared" ref="D19:D82" si="13">C19*0.06</f>
        <v>0</v>
      </c>
      <c r="E19" s="212">
        <f t="shared" ref="E19:E82" si="14">C19*0.06</f>
        <v>0</v>
      </c>
      <c r="F19" s="212">
        <f t="shared" ref="F19:F82" si="15">C19*0.06</f>
        <v>0</v>
      </c>
      <c r="G19" s="212">
        <f t="shared" ref="G19:G82" si="16">SUM(D19:F19)</f>
        <v>0</v>
      </c>
      <c r="H19" s="212">
        <f t="shared" ref="H19:H82" si="17">C19*0.07</f>
        <v>0</v>
      </c>
      <c r="I19" s="212">
        <f t="shared" ref="I19:I82" si="18">C19*0.09</f>
        <v>0</v>
      </c>
      <c r="J19" s="212">
        <f t="shared" ref="J19:J82" si="19">C19*0.09</f>
        <v>0</v>
      </c>
      <c r="K19" s="212">
        <f t="shared" si="7"/>
        <v>0</v>
      </c>
      <c r="L19" s="212">
        <f t="shared" ref="L19:L82" si="20">C19*0.09</f>
        <v>0</v>
      </c>
      <c r="M19" s="212">
        <f t="shared" ref="M19:M82" si="21">C19*0.09</f>
        <v>0</v>
      </c>
      <c r="N19" s="212">
        <f t="shared" ref="N19:N82" si="22">C19*0.09</f>
        <v>0</v>
      </c>
      <c r="O19" s="212">
        <f t="shared" si="8"/>
        <v>0</v>
      </c>
      <c r="P19" s="212">
        <f t="shared" si="9"/>
        <v>0</v>
      </c>
      <c r="Q19" s="212">
        <f t="shared" si="10"/>
        <v>0</v>
      </c>
      <c r="R19" s="212">
        <f t="shared" si="11"/>
        <v>0</v>
      </c>
      <c r="S19" s="212">
        <f t="shared" si="12"/>
        <v>0</v>
      </c>
      <c r="T19" s="147">
        <f t="shared" si="6"/>
        <v>0</v>
      </c>
      <c r="V19" s="137">
        <v>0</v>
      </c>
    </row>
    <row r="20" spans="1:30" ht="33" customHeight="1" x14ac:dyDescent="0.25">
      <c r="A20" s="41" t="s">
        <v>42</v>
      </c>
      <c r="B20" s="119" t="s">
        <v>146</v>
      </c>
      <c r="C20" s="212">
        <v>0</v>
      </c>
      <c r="D20" s="212">
        <f t="shared" si="13"/>
        <v>0</v>
      </c>
      <c r="E20" s="212">
        <f t="shared" si="14"/>
        <v>0</v>
      </c>
      <c r="F20" s="212">
        <f t="shared" si="15"/>
        <v>0</v>
      </c>
      <c r="G20" s="212">
        <f t="shared" si="16"/>
        <v>0</v>
      </c>
      <c r="H20" s="212">
        <f t="shared" si="17"/>
        <v>0</v>
      </c>
      <c r="I20" s="212">
        <f t="shared" si="18"/>
        <v>0</v>
      </c>
      <c r="J20" s="212">
        <f t="shared" si="19"/>
        <v>0</v>
      </c>
      <c r="K20" s="212">
        <f t="shared" si="7"/>
        <v>0</v>
      </c>
      <c r="L20" s="212">
        <f t="shared" si="20"/>
        <v>0</v>
      </c>
      <c r="M20" s="212">
        <f t="shared" si="21"/>
        <v>0</v>
      </c>
      <c r="N20" s="212">
        <f t="shared" si="22"/>
        <v>0</v>
      </c>
      <c r="O20" s="212">
        <f t="shared" si="8"/>
        <v>0</v>
      </c>
      <c r="P20" s="212">
        <f t="shared" si="9"/>
        <v>0</v>
      </c>
      <c r="Q20" s="212">
        <f t="shared" si="10"/>
        <v>0</v>
      </c>
      <c r="R20" s="212">
        <f t="shared" si="11"/>
        <v>0</v>
      </c>
      <c r="S20" s="212">
        <f t="shared" si="12"/>
        <v>0</v>
      </c>
      <c r="T20" s="147">
        <f t="shared" si="6"/>
        <v>0</v>
      </c>
      <c r="V20" s="137">
        <v>0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8803000</v>
      </c>
      <c r="D22" s="212">
        <f t="shared" si="13"/>
        <v>528180</v>
      </c>
      <c r="E22" s="212">
        <f t="shared" si="14"/>
        <v>528180</v>
      </c>
      <c r="F22" s="212">
        <f t="shared" si="15"/>
        <v>528180</v>
      </c>
      <c r="G22" s="212">
        <f t="shared" si="16"/>
        <v>1584540</v>
      </c>
      <c r="H22" s="212">
        <f t="shared" si="17"/>
        <v>616210.00000000012</v>
      </c>
      <c r="I22" s="212">
        <f t="shared" si="18"/>
        <v>792270</v>
      </c>
      <c r="J22" s="212">
        <f t="shared" si="19"/>
        <v>792270</v>
      </c>
      <c r="K22" s="212">
        <f t="shared" si="7"/>
        <v>2200750</v>
      </c>
      <c r="L22" s="212">
        <f t="shared" si="20"/>
        <v>792270</v>
      </c>
      <c r="M22" s="212">
        <f t="shared" si="21"/>
        <v>792270</v>
      </c>
      <c r="N22" s="212">
        <f t="shared" si="22"/>
        <v>792270</v>
      </c>
      <c r="O22" s="212">
        <f t="shared" si="8"/>
        <v>2376810</v>
      </c>
      <c r="P22" s="212">
        <f t="shared" si="9"/>
        <v>880300</v>
      </c>
      <c r="Q22" s="212">
        <f t="shared" si="10"/>
        <v>880300</v>
      </c>
      <c r="R22" s="212">
        <f t="shared" si="11"/>
        <v>880300</v>
      </c>
      <c r="S22" s="212">
        <f t="shared" si="12"/>
        <v>2640900</v>
      </c>
      <c r="T22" s="147">
        <f t="shared" si="6"/>
        <v>7922700</v>
      </c>
      <c r="V22" s="137">
        <v>8803000</v>
      </c>
    </row>
    <row r="23" spans="1:30" ht="33" customHeight="1" x14ac:dyDescent="0.25">
      <c r="A23" s="41">
        <v>40400</v>
      </c>
      <c r="B23" s="119" t="s">
        <v>142</v>
      </c>
      <c r="C23" s="212">
        <v>53178889</v>
      </c>
      <c r="D23" s="212">
        <f t="shared" si="13"/>
        <v>3190733.34</v>
      </c>
      <c r="E23" s="212">
        <f t="shared" si="14"/>
        <v>3190733.34</v>
      </c>
      <c r="F23" s="212">
        <f t="shared" si="15"/>
        <v>3190733.34</v>
      </c>
      <c r="G23" s="212">
        <f t="shared" si="16"/>
        <v>9572200.0199999996</v>
      </c>
      <c r="H23" s="212">
        <f t="shared" si="17"/>
        <v>3722522.2300000004</v>
      </c>
      <c r="I23" s="212">
        <f t="shared" si="18"/>
        <v>4786100.01</v>
      </c>
      <c r="J23" s="212">
        <f t="shared" si="19"/>
        <v>4786100.01</v>
      </c>
      <c r="K23" s="212">
        <f t="shared" si="7"/>
        <v>13294722.25</v>
      </c>
      <c r="L23" s="212">
        <f t="shared" si="20"/>
        <v>4786100.01</v>
      </c>
      <c r="M23" s="212">
        <f t="shared" si="21"/>
        <v>4786100.01</v>
      </c>
      <c r="N23" s="212">
        <f t="shared" si="22"/>
        <v>4786100.01</v>
      </c>
      <c r="O23" s="212">
        <f t="shared" si="8"/>
        <v>14358300.029999999</v>
      </c>
      <c r="P23" s="212">
        <f t="shared" si="9"/>
        <v>5317888.9000000004</v>
      </c>
      <c r="Q23" s="212">
        <f t="shared" si="10"/>
        <v>5317888.9000000004</v>
      </c>
      <c r="R23" s="212">
        <f t="shared" si="11"/>
        <v>5317888.9000000004</v>
      </c>
      <c r="S23" s="212">
        <f t="shared" si="12"/>
        <v>15953666.700000001</v>
      </c>
      <c r="T23" s="147">
        <f t="shared" si="6"/>
        <v>47861000.099999987</v>
      </c>
      <c r="V23" s="137">
        <v>53178889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25451</v>
      </c>
      <c r="D24" s="212">
        <f t="shared" si="13"/>
        <v>1527.06</v>
      </c>
      <c r="E24" s="212">
        <f t="shared" si="14"/>
        <v>1527.06</v>
      </c>
      <c r="F24" s="212">
        <f t="shared" si="15"/>
        <v>1527.06</v>
      </c>
      <c r="G24" s="212">
        <f t="shared" si="16"/>
        <v>4581.18</v>
      </c>
      <c r="H24" s="212">
        <f t="shared" si="17"/>
        <v>1781.5700000000002</v>
      </c>
      <c r="I24" s="212">
        <f t="shared" si="18"/>
        <v>2290.5899999999997</v>
      </c>
      <c r="J24" s="212">
        <f t="shared" si="19"/>
        <v>2290.5899999999997</v>
      </c>
      <c r="K24" s="212">
        <f t="shared" si="7"/>
        <v>6362.75</v>
      </c>
      <c r="L24" s="212">
        <f t="shared" si="20"/>
        <v>2290.5899999999997</v>
      </c>
      <c r="M24" s="212">
        <f t="shared" si="21"/>
        <v>2290.5899999999997</v>
      </c>
      <c r="N24" s="212">
        <f t="shared" si="22"/>
        <v>2290.5899999999997</v>
      </c>
      <c r="O24" s="212">
        <f t="shared" si="8"/>
        <v>6871.7699999999986</v>
      </c>
      <c r="P24" s="212">
        <f t="shared" si="9"/>
        <v>2545.1000000000004</v>
      </c>
      <c r="Q24" s="212">
        <f t="shared" si="10"/>
        <v>2545.1000000000004</v>
      </c>
      <c r="R24" s="212">
        <f t="shared" si="11"/>
        <v>2545.1000000000004</v>
      </c>
      <c r="S24" s="212">
        <f t="shared" si="12"/>
        <v>7635.3000000000011</v>
      </c>
      <c r="T24" s="147">
        <f t="shared" si="6"/>
        <v>22905.9</v>
      </c>
      <c r="U24" s="139"/>
      <c r="V24" s="137">
        <v>25451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65712124</v>
      </c>
      <c r="D25" s="212">
        <f t="shared" si="13"/>
        <v>3942727.44</v>
      </c>
      <c r="E25" s="212">
        <f t="shared" si="14"/>
        <v>3942727.44</v>
      </c>
      <c r="F25" s="212">
        <f t="shared" si="15"/>
        <v>3942727.44</v>
      </c>
      <c r="G25" s="212">
        <f t="shared" si="16"/>
        <v>11828182.32</v>
      </c>
      <c r="H25" s="212">
        <f t="shared" si="17"/>
        <v>4599848.6800000006</v>
      </c>
      <c r="I25" s="212">
        <f t="shared" si="18"/>
        <v>5914091.1600000001</v>
      </c>
      <c r="J25" s="212">
        <f t="shared" si="19"/>
        <v>5914091.1600000001</v>
      </c>
      <c r="K25" s="212">
        <f t="shared" si="7"/>
        <v>16428031</v>
      </c>
      <c r="L25" s="212">
        <f t="shared" si="20"/>
        <v>5914091.1600000001</v>
      </c>
      <c r="M25" s="212">
        <f t="shared" si="21"/>
        <v>5914091.1600000001</v>
      </c>
      <c r="N25" s="212">
        <f t="shared" si="22"/>
        <v>5914091.1600000001</v>
      </c>
      <c r="O25" s="212">
        <f t="shared" si="8"/>
        <v>17742273.48</v>
      </c>
      <c r="P25" s="212">
        <f t="shared" si="9"/>
        <v>6571212.4000000004</v>
      </c>
      <c r="Q25" s="212">
        <f t="shared" si="10"/>
        <v>6571212.4000000004</v>
      </c>
      <c r="R25" s="212">
        <f t="shared" si="11"/>
        <v>6571212.4000000004</v>
      </c>
      <c r="S25" s="212">
        <f t="shared" si="12"/>
        <v>19713637.200000003</v>
      </c>
      <c r="T25" s="147">
        <f t="shared" si="6"/>
        <v>59140911.599999994</v>
      </c>
      <c r="V25" s="137">
        <v>65712124</v>
      </c>
    </row>
    <row r="26" spans="1:30" ht="33" customHeight="1" x14ac:dyDescent="0.25">
      <c r="A26" s="41" t="s">
        <v>121</v>
      </c>
      <c r="B26" s="119" t="s">
        <v>148</v>
      </c>
      <c r="C26" s="212">
        <v>0</v>
      </c>
      <c r="D26" s="212">
        <f t="shared" si="13"/>
        <v>0</v>
      </c>
      <c r="E26" s="212">
        <f t="shared" si="14"/>
        <v>0</v>
      </c>
      <c r="F26" s="212">
        <f t="shared" si="15"/>
        <v>0</v>
      </c>
      <c r="G26" s="212">
        <f t="shared" si="16"/>
        <v>0</v>
      </c>
      <c r="H26" s="212">
        <f t="shared" si="17"/>
        <v>0</v>
      </c>
      <c r="I26" s="212">
        <f t="shared" si="18"/>
        <v>0</v>
      </c>
      <c r="J26" s="212">
        <f t="shared" si="19"/>
        <v>0</v>
      </c>
      <c r="K26" s="212">
        <f t="shared" si="7"/>
        <v>0</v>
      </c>
      <c r="L26" s="212">
        <f t="shared" si="20"/>
        <v>0</v>
      </c>
      <c r="M26" s="212">
        <f t="shared" si="21"/>
        <v>0</v>
      </c>
      <c r="N26" s="212">
        <f t="shared" si="22"/>
        <v>0</v>
      </c>
      <c r="O26" s="212">
        <f t="shared" si="8"/>
        <v>0</v>
      </c>
      <c r="P26" s="212">
        <f t="shared" si="9"/>
        <v>0</v>
      </c>
      <c r="Q26" s="212">
        <f t="shared" si="10"/>
        <v>0</v>
      </c>
      <c r="R26" s="212">
        <f t="shared" si="11"/>
        <v>0</v>
      </c>
      <c r="S26" s="212">
        <f t="shared" si="12"/>
        <v>0</v>
      </c>
      <c r="T26" s="147">
        <f t="shared" si="6"/>
        <v>0</v>
      </c>
      <c r="V26" s="137">
        <v>0</v>
      </c>
    </row>
    <row r="27" spans="1:30" ht="33" customHeight="1" x14ac:dyDescent="0.25">
      <c r="A27" s="41" t="s">
        <v>154</v>
      </c>
      <c r="B27" s="119" t="s">
        <v>155</v>
      </c>
      <c r="C27" s="212">
        <v>7250000</v>
      </c>
      <c r="D27" s="212">
        <f t="shared" si="13"/>
        <v>435000</v>
      </c>
      <c r="E27" s="212">
        <f t="shared" si="14"/>
        <v>435000</v>
      </c>
      <c r="F27" s="212">
        <f t="shared" si="15"/>
        <v>435000</v>
      </c>
      <c r="G27" s="212">
        <f t="shared" si="16"/>
        <v>1305000</v>
      </c>
      <c r="H27" s="212">
        <f t="shared" si="17"/>
        <v>507500.00000000006</v>
      </c>
      <c r="I27" s="212">
        <f t="shared" si="18"/>
        <v>652500</v>
      </c>
      <c r="J27" s="212">
        <f t="shared" si="19"/>
        <v>652500</v>
      </c>
      <c r="K27" s="212">
        <f t="shared" si="7"/>
        <v>1812500</v>
      </c>
      <c r="L27" s="212">
        <f t="shared" si="20"/>
        <v>652500</v>
      </c>
      <c r="M27" s="212">
        <f t="shared" si="21"/>
        <v>652500</v>
      </c>
      <c r="N27" s="212">
        <f t="shared" si="22"/>
        <v>652500</v>
      </c>
      <c r="O27" s="212">
        <f t="shared" si="8"/>
        <v>1957500</v>
      </c>
      <c r="P27" s="212">
        <f t="shared" si="9"/>
        <v>725000</v>
      </c>
      <c r="Q27" s="212">
        <f t="shared" si="10"/>
        <v>725000</v>
      </c>
      <c r="R27" s="212">
        <f t="shared" si="11"/>
        <v>725000</v>
      </c>
      <c r="S27" s="212">
        <f t="shared" si="12"/>
        <v>2175000</v>
      </c>
      <c r="T27" s="147">
        <f t="shared" si="6"/>
        <v>6525000</v>
      </c>
      <c r="V27" s="137">
        <v>7250000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220387872</v>
      </c>
      <c r="D29" s="212">
        <f t="shared" si="13"/>
        <v>13223272.32</v>
      </c>
      <c r="E29" s="212">
        <f t="shared" si="14"/>
        <v>13223272.32</v>
      </c>
      <c r="F29" s="212">
        <f t="shared" si="15"/>
        <v>13223272.32</v>
      </c>
      <c r="G29" s="212">
        <f t="shared" si="16"/>
        <v>39669816.960000001</v>
      </c>
      <c r="H29" s="212">
        <f t="shared" si="17"/>
        <v>15427151.040000001</v>
      </c>
      <c r="I29" s="212">
        <f t="shared" si="18"/>
        <v>19834908.48</v>
      </c>
      <c r="J29" s="212">
        <f t="shared" si="19"/>
        <v>19834908.48</v>
      </c>
      <c r="K29" s="212">
        <f t="shared" si="7"/>
        <v>55096968</v>
      </c>
      <c r="L29" s="212">
        <f t="shared" si="20"/>
        <v>19834908.48</v>
      </c>
      <c r="M29" s="212">
        <f t="shared" si="21"/>
        <v>19834908.48</v>
      </c>
      <c r="N29" s="212">
        <f t="shared" si="22"/>
        <v>19834908.48</v>
      </c>
      <c r="O29" s="212">
        <f t="shared" si="8"/>
        <v>59504725.439999998</v>
      </c>
      <c r="P29" s="212">
        <f t="shared" si="9"/>
        <v>22038787.200000003</v>
      </c>
      <c r="Q29" s="212">
        <f t="shared" si="10"/>
        <v>22038787.200000003</v>
      </c>
      <c r="R29" s="212">
        <f t="shared" si="11"/>
        <v>22038787.200000003</v>
      </c>
      <c r="S29" s="212">
        <f t="shared" si="12"/>
        <v>66116361.600000009</v>
      </c>
      <c r="T29" s="147">
        <f t="shared" si="6"/>
        <v>198349084.80000001</v>
      </c>
      <c r="V29" s="137">
        <v>220387872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1888013</v>
      </c>
      <c r="D30" s="167">
        <f t="shared" si="13"/>
        <v>113280.78</v>
      </c>
      <c r="E30" s="167">
        <f t="shared" si="14"/>
        <v>113280.78</v>
      </c>
      <c r="F30" s="167">
        <f t="shared" si="15"/>
        <v>113280.78</v>
      </c>
      <c r="G30" s="167">
        <f t="shared" si="16"/>
        <v>339842.33999999997</v>
      </c>
      <c r="H30" s="167">
        <f t="shared" si="17"/>
        <v>132160.91</v>
      </c>
      <c r="I30" s="167">
        <f t="shared" si="18"/>
        <v>169921.16999999998</v>
      </c>
      <c r="J30" s="167">
        <f t="shared" si="19"/>
        <v>169921.16999999998</v>
      </c>
      <c r="K30" s="167">
        <f t="shared" si="7"/>
        <v>472003.24999999994</v>
      </c>
      <c r="L30" s="167">
        <f t="shared" si="20"/>
        <v>169921.16999999998</v>
      </c>
      <c r="M30" s="167">
        <f t="shared" si="21"/>
        <v>169921.16999999998</v>
      </c>
      <c r="N30" s="167">
        <f t="shared" si="22"/>
        <v>169921.16999999998</v>
      </c>
      <c r="O30" s="167">
        <f t="shared" si="8"/>
        <v>509763.50999999995</v>
      </c>
      <c r="P30" s="167">
        <f t="shared" si="9"/>
        <v>188801.30000000002</v>
      </c>
      <c r="Q30" s="167">
        <f t="shared" si="10"/>
        <v>188801.30000000002</v>
      </c>
      <c r="R30" s="167">
        <f t="shared" si="11"/>
        <v>188801.30000000002</v>
      </c>
      <c r="S30" s="167">
        <f t="shared" si="12"/>
        <v>566403.9</v>
      </c>
      <c r="T30" s="147">
        <f t="shared" si="6"/>
        <v>1699211.6999999997</v>
      </c>
      <c r="V30" s="137">
        <v>1888013</v>
      </c>
    </row>
    <row r="31" spans="1:30" ht="33" customHeight="1" x14ac:dyDescent="0.25">
      <c r="A31" s="41">
        <v>45217</v>
      </c>
      <c r="B31" s="120" t="s">
        <v>50</v>
      </c>
      <c r="C31" s="212">
        <v>0</v>
      </c>
      <c r="D31" s="212">
        <f t="shared" si="13"/>
        <v>0</v>
      </c>
      <c r="E31" s="212">
        <f t="shared" si="14"/>
        <v>0</v>
      </c>
      <c r="F31" s="212">
        <f t="shared" si="15"/>
        <v>0</v>
      </c>
      <c r="G31" s="212">
        <f t="shared" si="16"/>
        <v>0</v>
      </c>
      <c r="H31" s="212">
        <f t="shared" si="17"/>
        <v>0</v>
      </c>
      <c r="I31" s="212">
        <f t="shared" si="18"/>
        <v>0</v>
      </c>
      <c r="J31" s="212">
        <f t="shared" si="19"/>
        <v>0</v>
      </c>
      <c r="K31" s="212">
        <f t="shared" si="7"/>
        <v>0</v>
      </c>
      <c r="L31" s="212">
        <f t="shared" si="20"/>
        <v>0</v>
      </c>
      <c r="M31" s="212">
        <f t="shared" si="21"/>
        <v>0</v>
      </c>
      <c r="N31" s="212">
        <f t="shared" si="22"/>
        <v>0</v>
      </c>
      <c r="O31" s="212">
        <f t="shared" si="8"/>
        <v>0</v>
      </c>
      <c r="P31" s="212">
        <f t="shared" si="9"/>
        <v>0</v>
      </c>
      <c r="Q31" s="212">
        <f t="shared" si="10"/>
        <v>0</v>
      </c>
      <c r="R31" s="212">
        <f t="shared" si="11"/>
        <v>0</v>
      </c>
      <c r="S31" s="212">
        <f t="shared" si="12"/>
        <v>0</v>
      </c>
      <c r="T31" s="147">
        <f t="shared" si="6"/>
        <v>0</v>
      </c>
      <c r="V31" s="137">
        <v>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0</v>
      </c>
      <c r="D32" s="212">
        <f t="shared" si="13"/>
        <v>0</v>
      </c>
      <c r="E32" s="212">
        <f t="shared" si="14"/>
        <v>0</v>
      </c>
      <c r="F32" s="212">
        <f t="shared" si="15"/>
        <v>0</v>
      </c>
      <c r="G32" s="212">
        <f t="shared" si="16"/>
        <v>0</v>
      </c>
      <c r="H32" s="212">
        <f t="shared" si="17"/>
        <v>0</v>
      </c>
      <c r="I32" s="212">
        <f t="shared" si="18"/>
        <v>0</v>
      </c>
      <c r="J32" s="212">
        <f t="shared" si="19"/>
        <v>0</v>
      </c>
      <c r="K32" s="212">
        <f t="shared" si="7"/>
        <v>0</v>
      </c>
      <c r="L32" s="212">
        <f t="shared" si="20"/>
        <v>0</v>
      </c>
      <c r="M32" s="212">
        <f t="shared" si="21"/>
        <v>0</v>
      </c>
      <c r="N32" s="212">
        <f t="shared" si="22"/>
        <v>0</v>
      </c>
      <c r="O32" s="212">
        <f t="shared" si="8"/>
        <v>0</v>
      </c>
      <c r="P32" s="212">
        <f t="shared" si="9"/>
        <v>0</v>
      </c>
      <c r="Q32" s="212">
        <f t="shared" si="10"/>
        <v>0</v>
      </c>
      <c r="R32" s="212">
        <f t="shared" si="11"/>
        <v>0</v>
      </c>
      <c r="S32" s="212">
        <f t="shared" si="12"/>
        <v>0</v>
      </c>
      <c r="T32" s="147">
        <f t="shared" si="6"/>
        <v>0</v>
      </c>
      <c r="U32" s="139"/>
      <c r="V32" s="137">
        <v>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0</v>
      </c>
      <c r="D33" s="212">
        <f t="shared" si="13"/>
        <v>0</v>
      </c>
      <c r="E33" s="212">
        <f t="shared" si="14"/>
        <v>0</v>
      </c>
      <c r="F33" s="212">
        <f t="shared" si="15"/>
        <v>0</v>
      </c>
      <c r="G33" s="212">
        <f t="shared" si="16"/>
        <v>0</v>
      </c>
      <c r="H33" s="212">
        <f t="shared" si="17"/>
        <v>0</v>
      </c>
      <c r="I33" s="212">
        <f t="shared" si="18"/>
        <v>0</v>
      </c>
      <c r="J33" s="212">
        <f t="shared" si="19"/>
        <v>0</v>
      </c>
      <c r="K33" s="212">
        <f t="shared" si="7"/>
        <v>0</v>
      </c>
      <c r="L33" s="212">
        <f t="shared" si="20"/>
        <v>0</v>
      </c>
      <c r="M33" s="212">
        <f t="shared" si="21"/>
        <v>0</v>
      </c>
      <c r="N33" s="212">
        <f t="shared" si="22"/>
        <v>0</v>
      </c>
      <c r="O33" s="212">
        <f t="shared" si="8"/>
        <v>0</v>
      </c>
      <c r="P33" s="212">
        <f t="shared" si="9"/>
        <v>0</v>
      </c>
      <c r="Q33" s="212">
        <f t="shared" si="10"/>
        <v>0</v>
      </c>
      <c r="R33" s="212">
        <f t="shared" si="11"/>
        <v>0</v>
      </c>
      <c r="S33" s="212">
        <f t="shared" si="12"/>
        <v>0</v>
      </c>
      <c r="T33" s="147">
        <f t="shared" si="6"/>
        <v>0</v>
      </c>
      <c r="U33" s="139"/>
      <c r="V33" s="137">
        <v>0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0</v>
      </c>
      <c r="D34" s="212">
        <f t="shared" si="13"/>
        <v>0</v>
      </c>
      <c r="E34" s="212">
        <f t="shared" si="14"/>
        <v>0</v>
      </c>
      <c r="F34" s="212">
        <f t="shared" si="15"/>
        <v>0</v>
      </c>
      <c r="G34" s="212">
        <f t="shared" si="16"/>
        <v>0</v>
      </c>
      <c r="H34" s="212">
        <f t="shared" si="17"/>
        <v>0</v>
      </c>
      <c r="I34" s="212">
        <f t="shared" si="18"/>
        <v>0</v>
      </c>
      <c r="J34" s="212">
        <f t="shared" si="19"/>
        <v>0</v>
      </c>
      <c r="K34" s="212">
        <f t="shared" si="7"/>
        <v>0</v>
      </c>
      <c r="L34" s="212">
        <f t="shared" si="20"/>
        <v>0</v>
      </c>
      <c r="M34" s="212">
        <f t="shared" si="21"/>
        <v>0</v>
      </c>
      <c r="N34" s="212">
        <f t="shared" si="22"/>
        <v>0</v>
      </c>
      <c r="O34" s="212">
        <f t="shared" si="8"/>
        <v>0</v>
      </c>
      <c r="P34" s="212">
        <f t="shared" si="9"/>
        <v>0</v>
      </c>
      <c r="Q34" s="212">
        <f t="shared" si="10"/>
        <v>0</v>
      </c>
      <c r="R34" s="212">
        <f t="shared" si="11"/>
        <v>0</v>
      </c>
      <c r="S34" s="212">
        <f t="shared" si="12"/>
        <v>0</v>
      </c>
      <c r="T34" s="147">
        <f t="shared" si="6"/>
        <v>0</v>
      </c>
      <c r="V34" s="137">
        <v>0</v>
      </c>
    </row>
    <row r="35" spans="1:30" ht="33" customHeight="1" x14ac:dyDescent="0.25">
      <c r="A35" s="41" t="s">
        <v>286</v>
      </c>
      <c r="B35" s="120" t="s">
        <v>287</v>
      </c>
      <c r="C35" s="212">
        <v>0</v>
      </c>
      <c r="D35" s="212">
        <f t="shared" si="13"/>
        <v>0</v>
      </c>
      <c r="E35" s="212">
        <f t="shared" si="14"/>
        <v>0</v>
      </c>
      <c r="F35" s="212">
        <f t="shared" si="15"/>
        <v>0</v>
      </c>
      <c r="G35" s="212">
        <f t="shared" si="16"/>
        <v>0</v>
      </c>
      <c r="H35" s="212">
        <f t="shared" si="17"/>
        <v>0</v>
      </c>
      <c r="I35" s="212">
        <f t="shared" si="18"/>
        <v>0</v>
      </c>
      <c r="J35" s="212">
        <f t="shared" si="19"/>
        <v>0</v>
      </c>
      <c r="K35" s="212">
        <f t="shared" si="7"/>
        <v>0</v>
      </c>
      <c r="L35" s="212">
        <f t="shared" si="20"/>
        <v>0</v>
      </c>
      <c r="M35" s="212">
        <f t="shared" si="21"/>
        <v>0</v>
      </c>
      <c r="N35" s="212">
        <f t="shared" si="22"/>
        <v>0</v>
      </c>
      <c r="O35" s="212">
        <f t="shared" si="8"/>
        <v>0</v>
      </c>
      <c r="P35" s="212">
        <f t="shared" si="9"/>
        <v>0</v>
      </c>
      <c r="Q35" s="212">
        <f t="shared" si="10"/>
        <v>0</v>
      </c>
      <c r="R35" s="212">
        <f t="shared" si="11"/>
        <v>0</v>
      </c>
      <c r="S35" s="212">
        <f t="shared" si="12"/>
        <v>0</v>
      </c>
      <c r="T35" s="147"/>
      <c r="V35" s="137">
        <v>0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0</v>
      </c>
      <c r="D36" s="212">
        <f t="shared" si="13"/>
        <v>0</v>
      </c>
      <c r="E36" s="212">
        <f t="shared" si="14"/>
        <v>0</v>
      </c>
      <c r="F36" s="212">
        <f t="shared" si="15"/>
        <v>0</v>
      </c>
      <c r="G36" s="212">
        <f t="shared" si="16"/>
        <v>0</v>
      </c>
      <c r="H36" s="212">
        <f t="shared" si="17"/>
        <v>0</v>
      </c>
      <c r="I36" s="212">
        <f t="shared" si="18"/>
        <v>0</v>
      </c>
      <c r="J36" s="212">
        <f t="shared" si="19"/>
        <v>0</v>
      </c>
      <c r="K36" s="212">
        <f t="shared" si="7"/>
        <v>0</v>
      </c>
      <c r="L36" s="212">
        <f t="shared" si="20"/>
        <v>0</v>
      </c>
      <c r="M36" s="212">
        <f t="shared" si="21"/>
        <v>0</v>
      </c>
      <c r="N36" s="212">
        <f t="shared" si="22"/>
        <v>0</v>
      </c>
      <c r="O36" s="212">
        <f t="shared" si="8"/>
        <v>0</v>
      </c>
      <c r="P36" s="212">
        <f t="shared" si="9"/>
        <v>0</v>
      </c>
      <c r="Q36" s="212">
        <f t="shared" si="10"/>
        <v>0</v>
      </c>
      <c r="R36" s="212">
        <f t="shared" si="11"/>
        <v>0</v>
      </c>
      <c r="S36" s="212">
        <f t="shared" si="12"/>
        <v>0</v>
      </c>
      <c r="T36" s="147">
        <f t="shared" si="6"/>
        <v>0</v>
      </c>
      <c r="U36" s="139"/>
      <c r="V36" s="137">
        <v>0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1714100</v>
      </c>
      <c r="D37" s="169">
        <f t="shared" si="13"/>
        <v>102846</v>
      </c>
      <c r="E37" s="169">
        <f t="shared" si="14"/>
        <v>102846</v>
      </c>
      <c r="F37" s="169">
        <f t="shared" si="15"/>
        <v>102846</v>
      </c>
      <c r="G37" s="169">
        <f t="shared" si="16"/>
        <v>308538</v>
      </c>
      <c r="H37" s="169">
        <f t="shared" si="17"/>
        <v>119987.00000000001</v>
      </c>
      <c r="I37" s="169">
        <f t="shared" si="18"/>
        <v>154269</v>
      </c>
      <c r="J37" s="169">
        <f t="shared" si="19"/>
        <v>154269</v>
      </c>
      <c r="K37" s="169">
        <f t="shared" si="7"/>
        <v>428525</v>
      </c>
      <c r="L37" s="169">
        <f t="shared" si="20"/>
        <v>154269</v>
      </c>
      <c r="M37" s="169">
        <f t="shared" si="21"/>
        <v>154269</v>
      </c>
      <c r="N37" s="169">
        <f t="shared" si="22"/>
        <v>154269</v>
      </c>
      <c r="O37" s="169">
        <f t="shared" si="8"/>
        <v>462807</v>
      </c>
      <c r="P37" s="169">
        <f t="shared" si="9"/>
        <v>171410</v>
      </c>
      <c r="Q37" s="169">
        <f t="shared" si="10"/>
        <v>171410</v>
      </c>
      <c r="R37" s="169">
        <f t="shared" si="11"/>
        <v>171410</v>
      </c>
      <c r="S37" s="169">
        <f t="shared" si="12"/>
        <v>514230</v>
      </c>
      <c r="T37" s="147">
        <f t="shared" si="6"/>
        <v>1542690</v>
      </c>
      <c r="V37" s="137">
        <v>1714100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0</v>
      </c>
      <c r="D38" s="212">
        <f t="shared" si="13"/>
        <v>0</v>
      </c>
      <c r="E38" s="212">
        <f t="shared" si="14"/>
        <v>0</v>
      </c>
      <c r="F38" s="212">
        <f t="shared" si="15"/>
        <v>0</v>
      </c>
      <c r="G38" s="212">
        <f t="shared" si="16"/>
        <v>0</v>
      </c>
      <c r="H38" s="212">
        <f t="shared" si="17"/>
        <v>0</v>
      </c>
      <c r="I38" s="212">
        <f t="shared" si="18"/>
        <v>0</v>
      </c>
      <c r="J38" s="212">
        <f t="shared" si="19"/>
        <v>0</v>
      </c>
      <c r="K38" s="212">
        <f t="shared" si="7"/>
        <v>0</v>
      </c>
      <c r="L38" s="212">
        <f t="shared" si="20"/>
        <v>0</v>
      </c>
      <c r="M38" s="212">
        <f t="shared" si="21"/>
        <v>0</v>
      </c>
      <c r="N38" s="212">
        <f t="shared" si="22"/>
        <v>0</v>
      </c>
      <c r="O38" s="212">
        <f t="shared" si="8"/>
        <v>0</v>
      </c>
      <c r="P38" s="212">
        <f t="shared" si="9"/>
        <v>0</v>
      </c>
      <c r="Q38" s="212">
        <f t="shared" si="10"/>
        <v>0</v>
      </c>
      <c r="R38" s="212">
        <f t="shared" si="11"/>
        <v>0</v>
      </c>
      <c r="S38" s="212">
        <f t="shared" si="12"/>
        <v>0</v>
      </c>
      <c r="T38" s="147">
        <f t="shared" si="6"/>
        <v>0</v>
      </c>
      <c r="U38" s="139"/>
      <c r="V38" s="137">
        <v>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0</v>
      </c>
      <c r="D39" s="212">
        <f t="shared" si="13"/>
        <v>0</v>
      </c>
      <c r="E39" s="212">
        <f t="shared" si="14"/>
        <v>0</v>
      </c>
      <c r="F39" s="212">
        <f t="shared" si="15"/>
        <v>0</v>
      </c>
      <c r="G39" s="212">
        <f t="shared" si="16"/>
        <v>0</v>
      </c>
      <c r="H39" s="212">
        <f t="shared" si="17"/>
        <v>0</v>
      </c>
      <c r="I39" s="212">
        <f t="shared" si="18"/>
        <v>0</v>
      </c>
      <c r="J39" s="212">
        <f t="shared" si="19"/>
        <v>0</v>
      </c>
      <c r="K39" s="212">
        <f t="shared" si="7"/>
        <v>0</v>
      </c>
      <c r="L39" s="212">
        <f t="shared" si="20"/>
        <v>0</v>
      </c>
      <c r="M39" s="212">
        <f t="shared" si="21"/>
        <v>0</v>
      </c>
      <c r="N39" s="212">
        <f t="shared" si="22"/>
        <v>0</v>
      </c>
      <c r="O39" s="212">
        <f t="shared" si="8"/>
        <v>0</v>
      </c>
      <c r="P39" s="212">
        <f t="shared" si="9"/>
        <v>0</v>
      </c>
      <c r="Q39" s="212">
        <f t="shared" si="10"/>
        <v>0</v>
      </c>
      <c r="R39" s="212">
        <f t="shared" si="11"/>
        <v>0</v>
      </c>
      <c r="S39" s="212">
        <f t="shared" si="12"/>
        <v>0</v>
      </c>
      <c r="T39" s="147">
        <f t="shared" si="6"/>
        <v>0</v>
      </c>
      <c r="U39" s="139"/>
      <c r="V39" s="137">
        <v>0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0</v>
      </c>
      <c r="D40" s="212">
        <f t="shared" si="13"/>
        <v>0</v>
      </c>
      <c r="E40" s="212">
        <f t="shared" si="14"/>
        <v>0</v>
      </c>
      <c r="F40" s="212">
        <f t="shared" si="15"/>
        <v>0</v>
      </c>
      <c r="G40" s="212">
        <f t="shared" si="16"/>
        <v>0</v>
      </c>
      <c r="H40" s="212">
        <f t="shared" si="17"/>
        <v>0</v>
      </c>
      <c r="I40" s="212">
        <f t="shared" si="18"/>
        <v>0</v>
      </c>
      <c r="J40" s="212">
        <f t="shared" si="19"/>
        <v>0</v>
      </c>
      <c r="K40" s="212">
        <f t="shared" si="7"/>
        <v>0</v>
      </c>
      <c r="L40" s="212">
        <f t="shared" si="20"/>
        <v>0</v>
      </c>
      <c r="M40" s="212">
        <f t="shared" si="21"/>
        <v>0</v>
      </c>
      <c r="N40" s="212">
        <f t="shared" si="22"/>
        <v>0</v>
      </c>
      <c r="O40" s="212">
        <f t="shared" si="8"/>
        <v>0</v>
      </c>
      <c r="P40" s="212">
        <f t="shared" si="9"/>
        <v>0</v>
      </c>
      <c r="Q40" s="212">
        <f t="shared" si="10"/>
        <v>0</v>
      </c>
      <c r="R40" s="212">
        <f t="shared" si="11"/>
        <v>0</v>
      </c>
      <c r="S40" s="212">
        <f t="shared" si="12"/>
        <v>0</v>
      </c>
      <c r="T40" s="147">
        <f t="shared" si="6"/>
        <v>0</v>
      </c>
      <c r="V40" s="137">
        <v>0</v>
      </c>
    </row>
    <row r="41" spans="1:30" ht="33" customHeight="1" collapsed="1" x14ac:dyDescent="0.25">
      <c r="A41" s="53" t="s">
        <v>106</v>
      </c>
      <c r="B41" s="124" t="s">
        <v>59</v>
      </c>
      <c r="C41" s="212">
        <v>1714100</v>
      </c>
      <c r="D41" s="212">
        <f t="shared" si="13"/>
        <v>102846</v>
      </c>
      <c r="E41" s="212">
        <f t="shared" si="14"/>
        <v>102846</v>
      </c>
      <c r="F41" s="212">
        <f t="shared" si="15"/>
        <v>102846</v>
      </c>
      <c r="G41" s="212">
        <f t="shared" si="16"/>
        <v>308538</v>
      </c>
      <c r="H41" s="212">
        <f t="shared" si="17"/>
        <v>119987.00000000001</v>
      </c>
      <c r="I41" s="212">
        <f t="shared" si="18"/>
        <v>154269</v>
      </c>
      <c r="J41" s="212">
        <f t="shared" si="19"/>
        <v>154269</v>
      </c>
      <c r="K41" s="212">
        <f t="shared" si="7"/>
        <v>428525</v>
      </c>
      <c r="L41" s="212">
        <f t="shared" si="20"/>
        <v>154269</v>
      </c>
      <c r="M41" s="212">
        <f t="shared" si="21"/>
        <v>154269</v>
      </c>
      <c r="N41" s="212">
        <f t="shared" si="22"/>
        <v>154269</v>
      </c>
      <c r="O41" s="212">
        <f t="shared" si="8"/>
        <v>462807</v>
      </c>
      <c r="P41" s="212">
        <f t="shared" si="9"/>
        <v>171410</v>
      </c>
      <c r="Q41" s="212">
        <f t="shared" si="10"/>
        <v>171410</v>
      </c>
      <c r="R41" s="212">
        <f t="shared" si="11"/>
        <v>171410</v>
      </c>
      <c r="S41" s="212">
        <f t="shared" si="12"/>
        <v>514230</v>
      </c>
      <c r="T41" s="147">
        <f t="shared" si="6"/>
        <v>1542690</v>
      </c>
      <c r="V41" s="137">
        <v>1714100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173913</v>
      </c>
      <c r="D42" s="169">
        <f t="shared" si="13"/>
        <v>10434.779999999999</v>
      </c>
      <c r="E42" s="169">
        <f t="shared" si="14"/>
        <v>10434.779999999999</v>
      </c>
      <c r="F42" s="169">
        <f t="shared" si="15"/>
        <v>10434.779999999999</v>
      </c>
      <c r="G42" s="169">
        <f t="shared" si="16"/>
        <v>31304.339999999997</v>
      </c>
      <c r="H42" s="169">
        <f t="shared" si="17"/>
        <v>12173.910000000002</v>
      </c>
      <c r="I42" s="169">
        <f t="shared" si="18"/>
        <v>15652.17</v>
      </c>
      <c r="J42" s="169">
        <f t="shared" si="19"/>
        <v>15652.17</v>
      </c>
      <c r="K42" s="169">
        <f t="shared" si="7"/>
        <v>43478.25</v>
      </c>
      <c r="L42" s="169">
        <f t="shared" si="20"/>
        <v>15652.17</v>
      </c>
      <c r="M42" s="169">
        <f t="shared" si="21"/>
        <v>15652.17</v>
      </c>
      <c r="N42" s="169">
        <f t="shared" si="22"/>
        <v>15652.17</v>
      </c>
      <c r="O42" s="169">
        <f t="shared" si="8"/>
        <v>46956.51</v>
      </c>
      <c r="P42" s="169">
        <f t="shared" si="9"/>
        <v>17391.3</v>
      </c>
      <c r="Q42" s="169">
        <f t="shared" si="10"/>
        <v>17391.3</v>
      </c>
      <c r="R42" s="169">
        <f t="shared" si="11"/>
        <v>17391.3</v>
      </c>
      <c r="S42" s="169">
        <f t="shared" si="12"/>
        <v>52173.899999999994</v>
      </c>
      <c r="T42" s="147">
        <f t="shared" si="6"/>
        <v>156521.69999999998</v>
      </c>
      <c r="V42" s="137">
        <v>173913</v>
      </c>
    </row>
    <row r="43" spans="1:30" ht="33" customHeight="1" x14ac:dyDescent="0.25">
      <c r="A43" s="54" t="s">
        <v>62</v>
      </c>
      <c r="B43" s="119" t="s">
        <v>63</v>
      </c>
      <c r="C43" s="212">
        <v>173913</v>
      </c>
      <c r="D43" s="212">
        <f t="shared" si="13"/>
        <v>10434.779999999999</v>
      </c>
      <c r="E43" s="212">
        <f t="shared" si="14"/>
        <v>10434.779999999999</v>
      </c>
      <c r="F43" s="212">
        <f t="shared" si="15"/>
        <v>10434.779999999999</v>
      </c>
      <c r="G43" s="212">
        <f t="shared" si="16"/>
        <v>31304.339999999997</v>
      </c>
      <c r="H43" s="212">
        <f t="shared" si="17"/>
        <v>12173.910000000002</v>
      </c>
      <c r="I43" s="212">
        <f t="shared" si="18"/>
        <v>15652.17</v>
      </c>
      <c r="J43" s="212">
        <f t="shared" si="19"/>
        <v>15652.17</v>
      </c>
      <c r="K43" s="212">
        <f t="shared" si="7"/>
        <v>43478.25</v>
      </c>
      <c r="L43" s="212">
        <f t="shared" si="20"/>
        <v>15652.17</v>
      </c>
      <c r="M43" s="212">
        <f t="shared" si="21"/>
        <v>15652.17</v>
      </c>
      <c r="N43" s="212">
        <f t="shared" si="22"/>
        <v>15652.17</v>
      </c>
      <c r="O43" s="212">
        <f t="shared" si="8"/>
        <v>46956.51</v>
      </c>
      <c r="P43" s="212">
        <f t="shared" si="9"/>
        <v>17391.3</v>
      </c>
      <c r="Q43" s="212">
        <f t="shared" si="10"/>
        <v>17391.3</v>
      </c>
      <c r="R43" s="212">
        <f t="shared" si="11"/>
        <v>17391.3</v>
      </c>
      <c r="S43" s="212">
        <f t="shared" si="12"/>
        <v>52173.899999999994</v>
      </c>
      <c r="T43" s="147">
        <f t="shared" si="6"/>
        <v>156521.69999999998</v>
      </c>
      <c r="V43" s="137">
        <v>173913</v>
      </c>
    </row>
    <row r="44" spans="1:30" ht="33" customHeight="1" x14ac:dyDescent="0.25">
      <c r="A44" s="41">
        <v>45921</v>
      </c>
      <c r="B44" s="119" t="s">
        <v>64</v>
      </c>
      <c r="C44" s="212">
        <v>0</v>
      </c>
      <c r="D44" s="212">
        <f t="shared" si="13"/>
        <v>0</v>
      </c>
      <c r="E44" s="212">
        <f t="shared" si="14"/>
        <v>0</v>
      </c>
      <c r="F44" s="212">
        <f t="shared" si="15"/>
        <v>0</v>
      </c>
      <c r="G44" s="212">
        <f t="shared" si="16"/>
        <v>0</v>
      </c>
      <c r="H44" s="212">
        <f t="shared" si="17"/>
        <v>0</v>
      </c>
      <c r="I44" s="212">
        <f t="shared" si="18"/>
        <v>0</v>
      </c>
      <c r="J44" s="212">
        <f t="shared" si="19"/>
        <v>0</v>
      </c>
      <c r="K44" s="212">
        <f t="shared" si="7"/>
        <v>0</v>
      </c>
      <c r="L44" s="212">
        <f t="shared" si="20"/>
        <v>0</v>
      </c>
      <c r="M44" s="212">
        <f t="shared" si="21"/>
        <v>0</v>
      </c>
      <c r="N44" s="212">
        <f t="shared" si="22"/>
        <v>0</v>
      </c>
      <c r="O44" s="212">
        <f t="shared" si="8"/>
        <v>0</v>
      </c>
      <c r="P44" s="212">
        <f t="shared" si="9"/>
        <v>0</v>
      </c>
      <c r="Q44" s="212">
        <f t="shared" si="10"/>
        <v>0</v>
      </c>
      <c r="R44" s="212">
        <f t="shared" si="11"/>
        <v>0</v>
      </c>
      <c r="S44" s="212">
        <f t="shared" si="12"/>
        <v>0</v>
      </c>
      <c r="T44" s="147">
        <f t="shared" si="6"/>
        <v>0</v>
      </c>
      <c r="V44" s="137">
        <v>0</v>
      </c>
    </row>
    <row r="45" spans="1:30" ht="33" customHeight="1" x14ac:dyDescent="0.25">
      <c r="A45" s="41">
        <v>45994</v>
      </c>
      <c r="B45" s="119" t="s">
        <v>65</v>
      </c>
      <c r="C45" s="212">
        <v>0</v>
      </c>
      <c r="D45" s="212">
        <f t="shared" si="13"/>
        <v>0</v>
      </c>
      <c r="E45" s="212">
        <f t="shared" si="14"/>
        <v>0</v>
      </c>
      <c r="F45" s="212">
        <f t="shared" si="15"/>
        <v>0</v>
      </c>
      <c r="G45" s="212">
        <f t="shared" si="16"/>
        <v>0</v>
      </c>
      <c r="H45" s="212">
        <f t="shared" si="17"/>
        <v>0</v>
      </c>
      <c r="I45" s="212">
        <f t="shared" si="18"/>
        <v>0</v>
      </c>
      <c r="J45" s="212">
        <f t="shared" si="19"/>
        <v>0</v>
      </c>
      <c r="K45" s="212">
        <f t="shared" si="7"/>
        <v>0</v>
      </c>
      <c r="L45" s="212">
        <f t="shared" si="20"/>
        <v>0</v>
      </c>
      <c r="M45" s="212">
        <f t="shared" si="21"/>
        <v>0</v>
      </c>
      <c r="N45" s="212">
        <f t="shared" si="22"/>
        <v>0</v>
      </c>
      <c r="O45" s="212">
        <f t="shared" si="8"/>
        <v>0</v>
      </c>
      <c r="P45" s="212">
        <f t="shared" si="9"/>
        <v>0</v>
      </c>
      <c r="Q45" s="212">
        <f t="shared" si="10"/>
        <v>0</v>
      </c>
      <c r="R45" s="212">
        <f t="shared" si="11"/>
        <v>0</v>
      </c>
      <c r="S45" s="212">
        <f t="shared" si="12"/>
        <v>0</v>
      </c>
      <c r="T45" s="147">
        <f t="shared" si="6"/>
        <v>0</v>
      </c>
      <c r="V45" s="137">
        <v>0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</f>
        <v>347245349</v>
      </c>
      <c r="D47" s="168">
        <f t="shared" si="13"/>
        <v>20834720.939999998</v>
      </c>
      <c r="E47" s="168">
        <f t="shared" si="14"/>
        <v>20834720.939999998</v>
      </c>
      <c r="F47" s="168">
        <f t="shared" si="15"/>
        <v>20834720.939999998</v>
      </c>
      <c r="G47" s="168">
        <f t="shared" si="16"/>
        <v>62504162.819999993</v>
      </c>
      <c r="H47" s="168">
        <f t="shared" si="17"/>
        <v>24307174.430000003</v>
      </c>
      <c r="I47" s="168">
        <f t="shared" si="18"/>
        <v>31252081.41</v>
      </c>
      <c r="J47" s="168">
        <f t="shared" si="19"/>
        <v>31252081.41</v>
      </c>
      <c r="K47" s="168">
        <f t="shared" si="7"/>
        <v>86811337.25</v>
      </c>
      <c r="L47" s="168">
        <f t="shared" si="20"/>
        <v>31252081.41</v>
      </c>
      <c r="M47" s="168">
        <f t="shared" si="21"/>
        <v>31252081.41</v>
      </c>
      <c r="N47" s="168">
        <f t="shared" si="22"/>
        <v>31252081.41</v>
      </c>
      <c r="O47" s="168">
        <f t="shared" si="8"/>
        <v>93756244.230000004</v>
      </c>
      <c r="P47" s="168">
        <f t="shared" si="9"/>
        <v>34724534.899999999</v>
      </c>
      <c r="Q47" s="168">
        <f t="shared" si="10"/>
        <v>34724534.899999999</v>
      </c>
      <c r="R47" s="168">
        <f t="shared" si="11"/>
        <v>34724534.899999999</v>
      </c>
      <c r="S47" s="168">
        <f t="shared" si="12"/>
        <v>104173604.69999999</v>
      </c>
      <c r="T47" s="147">
        <f t="shared" si="6"/>
        <v>312520814.09999996</v>
      </c>
      <c r="V47" s="137">
        <v>347245349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201384387</v>
      </c>
      <c r="D49" s="167">
        <f t="shared" si="13"/>
        <v>12083063.219999999</v>
      </c>
      <c r="E49" s="167">
        <f t="shared" si="14"/>
        <v>12083063.219999999</v>
      </c>
      <c r="F49" s="167">
        <f t="shared" si="15"/>
        <v>12083063.219999999</v>
      </c>
      <c r="G49" s="167">
        <f t="shared" si="16"/>
        <v>36249189.659999996</v>
      </c>
      <c r="H49" s="167">
        <f t="shared" si="17"/>
        <v>14096907.090000002</v>
      </c>
      <c r="I49" s="167">
        <f t="shared" si="18"/>
        <v>18124594.829999998</v>
      </c>
      <c r="J49" s="167">
        <f t="shared" si="19"/>
        <v>18124594.829999998</v>
      </c>
      <c r="K49" s="167">
        <f t="shared" si="7"/>
        <v>50346096.75</v>
      </c>
      <c r="L49" s="167">
        <f t="shared" si="20"/>
        <v>18124594.829999998</v>
      </c>
      <c r="M49" s="167">
        <f t="shared" si="21"/>
        <v>18124594.829999998</v>
      </c>
      <c r="N49" s="167">
        <f t="shared" si="22"/>
        <v>18124594.829999998</v>
      </c>
      <c r="O49" s="167">
        <f t="shared" si="8"/>
        <v>54373784.489999995</v>
      </c>
      <c r="P49" s="167">
        <f t="shared" si="9"/>
        <v>20138438.700000003</v>
      </c>
      <c r="Q49" s="167">
        <f t="shared" si="10"/>
        <v>20138438.700000003</v>
      </c>
      <c r="R49" s="167">
        <f t="shared" si="11"/>
        <v>20138438.700000003</v>
      </c>
      <c r="S49" s="167">
        <f t="shared" si="12"/>
        <v>60415316.100000009</v>
      </c>
      <c r="T49" s="147">
        <f t="shared" si="6"/>
        <v>181245948.29999995</v>
      </c>
      <c r="V49" s="137">
        <v>201384387</v>
      </c>
    </row>
    <row r="50" spans="1:30" ht="33" customHeight="1" x14ac:dyDescent="0.25">
      <c r="A50" s="55" t="s">
        <v>130</v>
      </c>
      <c r="B50" s="120" t="s">
        <v>124</v>
      </c>
      <c r="C50" s="212">
        <v>0</v>
      </c>
      <c r="D50" s="212">
        <f t="shared" si="13"/>
        <v>0</v>
      </c>
      <c r="E50" s="212">
        <f t="shared" si="14"/>
        <v>0</v>
      </c>
      <c r="F50" s="212">
        <f t="shared" si="15"/>
        <v>0</v>
      </c>
      <c r="G50" s="212">
        <f t="shared" si="16"/>
        <v>0</v>
      </c>
      <c r="H50" s="212">
        <f t="shared" si="17"/>
        <v>0</v>
      </c>
      <c r="I50" s="212">
        <f t="shared" si="18"/>
        <v>0</v>
      </c>
      <c r="J50" s="212">
        <f t="shared" si="19"/>
        <v>0</v>
      </c>
      <c r="K50" s="212">
        <f t="shared" si="7"/>
        <v>0</v>
      </c>
      <c r="L50" s="212">
        <f t="shared" si="20"/>
        <v>0</v>
      </c>
      <c r="M50" s="212">
        <f t="shared" si="21"/>
        <v>0</v>
      </c>
      <c r="N50" s="212">
        <f t="shared" si="22"/>
        <v>0</v>
      </c>
      <c r="O50" s="212">
        <f t="shared" si="8"/>
        <v>0</v>
      </c>
      <c r="P50" s="212">
        <f t="shared" si="9"/>
        <v>0</v>
      </c>
      <c r="Q50" s="212">
        <f t="shared" si="10"/>
        <v>0</v>
      </c>
      <c r="R50" s="212">
        <f t="shared" si="11"/>
        <v>0</v>
      </c>
      <c r="S50" s="212">
        <f t="shared" si="12"/>
        <v>0</v>
      </c>
      <c r="T50" s="147">
        <f t="shared" si="6"/>
        <v>0</v>
      </c>
      <c r="V50" s="137">
        <v>0</v>
      </c>
    </row>
    <row r="51" spans="1:30" ht="47.25" x14ac:dyDescent="0.25">
      <c r="A51" s="41" t="s">
        <v>133</v>
      </c>
      <c r="B51" s="117" t="s">
        <v>125</v>
      </c>
      <c r="C51" s="212">
        <v>200818048</v>
      </c>
      <c r="D51" s="212">
        <f t="shared" si="13"/>
        <v>12049082.879999999</v>
      </c>
      <c r="E51" s="212">
        <f t="shared" si="14"/>
        <v>12049082.879999999</v>
      </c>
      <c r="F51" s="212">
        <f t="shared" si="15"/>
        <v>12049082.879999999</v>
      </c>
      <c r="G51" s="212">
        <f t="shared" si="16"/>
        <v>36147248.640000001</v>
      </c>
      <c r="H51" s="212">
        <f t="shared" si="17"/>
        <v>14057263.360000001</v>
      </c>
      <c r="I51" s="212">
        <f t="shared" si="18"/>
        <v>18073624.32</v>
      </c>
      <c r="J51" s="212">
        <f t="shared" si="19"/>
        <v>18073624.32</v>
      </c>
      <c r="K51" s="212">
        <f t="shared" si="7"/>
        <v>50204512</v>
      </c>
      <c r="L51" s="212">
        <f t="shared" si="20"/>
        <v>18073624.32</v>
      </c>
      <c r="M51" s="212">
        <f t="shared" si="21"/>
        <v>18073624.32</v>
      </c>
      <c r="N51" s="212">
        <f t="shared" si="22"/>
        <v>18073624.32</v>
      </c>
      <c r="O51" s="212">
        <f t="shared" si="8"/>
        <v>54220872.960000001</v>
      </c>
      <c r="P51" s="212">
        <f t="shared" si="9"/>
        <v>20081804.800000001</v>
      </c>
      <c r="Q51" s="212">
        <f t="shared" si="10"/>
        <v>20081804.800000001</v>
      </c>
      <c r="R51" s="212">
        <f t="shared" si="11"/>
        <v>20081804.800000001</v>
      </c>
      <c r="S51" s="212">
        <f t="shared" si="12"/>
        <v>60245414.400000006</v>
      </c>
      <c r="T51" s="147">
        <f t="shared" si="6"/>
        <v>180736243.19999999</v>
      </c>
      <c r="V51" s="137">
        <v>200818048</v>
      </c>
      <c r="X51" s="137">
        <v>1760</v>
      </c>
    </row>
    <row r="52" spans="1:30" ht="33" customHeight="1" collapsed="1" x14ac:dyDescent="0.25">
      <c r="A52" s="41">
        <v>52100</v>
      </c>
      <c r="B52" s="117" t="s">
        <v>126</v>
      </c>
      <c r="C52" s="212">
        <v>216339</v>
      </c>
      <c r="D52" s="212">
        <f t="shared" si="13"/>
        <v>12980.34</v>
      </c>
      <c r="E52" s="212">
        <f t="shared" si="14"/>
        <v>12980.34</v>
      </c>
      <c r="F52" s="212">
        <f t="shared" si="15"/>
        <v>12980.34</v>
      </c>
      <c r="G52" s="212">
        <f t="shared" si="16"/>
        <v>38941.020000000004</v>
      </c>
      <c r="H52" s="212">
        <f t="shared" si="17"/>
        <v>15143.730000000001</v>
      </c>
      <c r="I52" s="212">
        <f t="shared" si="18"/>
        <v>19470.509999999998</v>
      </c>
      <c r="J52" s="212">
        <f t="shared" si="19"/>
        <v>19470.509999999998</v>
      </c>
      <c r="K52" s="212">
        <f t="shared" si="7"/>
        <v>54084.75</v>
      </c>
      <c r="L52" s="212">
        <f t="shared" si="20"/>
        <v>19470.509999999998</v>
      </c>
      <c r="M52" s="212">
        <f t="shared" si="21"/>
        <v>19470.509999999998</v>
      </c>
      <c r="N52" s="212">
        <f t="shared" si="22"/>
        <v>19470.509999999998</v>
      </c>
      <c r="O52" s="212">
        <f t="shared" si="8"/>
        <v>58411.53</v>
      </c>
      <c r="P52" s="212">
        <f t="shared" si="9"/>
        <v>21633.9</v>
      </c>
      <c r="Q52" s="212">
        <f t="shared" si="10"/>
        <v>21633.9</v>
      </c>
      <c r="R52" s="212">
        <f t="shared" si="11"/>
        <v>21633.9</v>
      </c>
      <c r="S52" s="212">
        <f t="shared" si="12"/>
        <v>64901.700000000004</v>
      </c>
      <c r="T52" s="147">
        <f t="shared" si="6"/>
        <v>194705.1</v>
      </c>
      <c r="V52" s="137">
        <v>216339</v>
      </c>
      <c r="X52" s="137">
        <v>2200</v>
      </c>
    </row>
    <row r="53" spans="1:30" ht="33" customHeight="1" x14ac:dyDescent="0.25">
      <c r="A53" s="55" t="s">
        <v>68</v>
      </c>
      <c r="B53" s="120" t="s">
        <v>127</v>
      </c>
      <c r="C53" s="212">
        <v>0</v>
      </c>
      <c r="D53" s="212">
        <f t="shared" si="13"/>
        <v>0</v>
      </c>
      <c r="E53" s="212">
        <f t="shared" si="14"/>
        <v>0</v>
      </c>
      <c r="F53" s="212">
        <f t="shared" si="15"/>
        <v>0</v>
      </c>
      <c r="G53" s="212">
        <f t="shared" si="16"/>
        <v>0</v>
      </c>
      <c r="H53" s="212">
        <f t="shared" si="17"/>
        <v>0</v>
      </c>
      <c r="I53" s="212">
        <f t="shared" si="18"/>
        <v>0</v>
      </c>
      <c r="J53" s="212">
        <f t="shared" si="19"/>
        <v>0</v>
      </c>
      <c r="K53" s="212">
        <f t="shared" si="7"/>
        <v>0</v>
      </c>
      <c r="L53" s="212">
        <f t="shared" si="20"/>
        <v>0</v>
      </c>
      <c r="M53" s="212">
        <f t="shared" si="21"/>
        <v>0</v>
      </c>
      <c r="N53" s="212">
        <f t="shared" si="22"/>
        <v>0</v>
      </c>
      <c r="O53" s="212">
        <f t="shared" si="8"/>
        <v>0</v>
      </c>
      <c r="P53" s="212">
        <f t="shared" si="9"/>
        <v>0</v>
      </c>
      <c r="Q53" s="212">
        <f t="shared" si="10"/>
        <v>0</v>
      </c>
      <c r="R53" s="212">
        <f t="shared" si="11"/>
        <v>0</v>
      </c>
      <c r="S53" s="212">
        <f t="shared" si="12"/>
        <v>0</v>
      </c>
      <c r="T53" s="147">
        <f t="shared" si="6"/>
        <v>0</v>
      </c>
      <c r="V53" s="137">
        <v>0</v>
      </c>
      <c r="X53" s="137">
        <f>X52-X51</f>
        <v>440</v>
      </c>
    </row>
    <row r="54" spans="1:30" ht="33" customHeight="1" x14ac:dyDescent="0.25">
      <c r="A54" s="55" t="s">
        <v>17</v>
      </c>
      <c r="B54" s="120" t="s">
        <v>128</v>
      </c>
      <c r="C54" s="212">
        <v>0</v>
      </c>
      <c r="D54" s="212">
        <f t="shared" si="13"/>
        <v>0</v>
      </c>
      <c r="E54" s="212">
        <f t="shared" si="14"/>
        <v>0</v>
      </c>
      <c r="F54" s="212">
        <f t="shared" si="15"/>
        <v>0</v>
      </c>
      <c r="G54" s="212">
        <f t="shared" si="16"/>
        <v>0</v>
      </c>
      <c r="H54" s="212">
        <f t="shared" si="17"/>
        <v>0</v>
      </c>
      <c r="I54" s="212">
        <f t="shared" si="18"/>
        <v>0</v>
      </c>
      <c r="J54" s="212">
        <f t="shared" si="19"/>
        <v>0</v>
      </c>
      <c r="K54" s="212">
        <f t="shared" si="7"/>
        <v>0</v>
      </c>
      <c r="L54" s="212">
        <f t="shared" si="20"/>
        <v>0</v>
      </c>
      <c r="M54" s="212">
        <f t="shared" si="21"/>
        <v>0</v>
      </c>
      <c r="N54" s="212">
        <f t="shared" si="22"/>
        <v>0</v>
      </c>
      <c r="O54" s="212">
        <f t="shared" si="8"/>
        <v>0</v>
      </c>
      <c r="P54" s="212">
        <f t="shared" si="9"/>
        <v>0</v>
      </c>
      <c r="Q54" s="212">
        <f t="shared" si="10"/>
        <v>0</v>
      </c>
      <c r="R54" s="212">
        <f t="shared" si="11"/>
        <v>0</v>
      </c>
      <c r="S54" s="212">
        <f t="shared" si="12"/>
        <v>0</v>
      </c>
      <c r="T54" s="147">
        <f t="shared" si="6"/>
        <v>0</v>
      </c>
      <c r="V54" s="137">
        <v>0</v>
      </c>
      <c r="X54" s="137">
        <f>X53/20</f>
        <v>22</v>
      </c>
    </row>
    <row r="55" spans="1:30" ht="33" customHeight="1" x14ac:dyDescent="0.25">
      <c r="A55" s="55" t="s">
        <v>7</v>
      </c>
      <c r="B55" s="120" t="s">
        <v>129</v>
      </c>
      <c r="C55" s="212">
        <v>350000</v>
      </c>
      <c r="D55" s="212">
        <f t="shared" si="13"/>
        <v>21000</v>
      </c>
      <c r="E55" s="212">
        <f t="shared" si="14"/>
        <v>21000</v>
      </c>
      <c r="F55" s="212">
        <f t="shared" si="15"/>
        <v>21000</v>
      </c>
      <c r="G55" s="212">
        <f t="shared" si="16"/>
        <v>63000</v>
      </c>
      <c r="H55" s="212">
        <f t="shared" si="17"/>
        <v>24500.000000000004</v>
      </c>
      <c r="I55" s="212">
        <f t="shared" si="18"/>
        <v>31500</v>
      </c>
      <c r="J55" s="212">
        <f t="shared" si="19"/>
        <v>31500</v>
      </c>
      <c r="K55" s="212">
        <f t="shared" si="7"/>
        <v>87500</v>
      </c>
      <c r="L55" s="212">
        <f t="shared" si="20"/>
        <v>31500</v>
      </c>
      <c r="M55" s="212">
        <f t="shared" si="21"/>
        <v>31500</v>
      </c>
      <c r="N55" s="212">
        <f t="shared" si="22"/>
        <v>31500</v>
      </c>
      <c r="O55" s="212">
        <f t="shared" si="8"/>
        <v>94500</v>
      </c>
      <c r="P55" s="212">
        <f t="shared" si="9"/>
        <v>35000</v>
      </c>
      <c r="Q55" s="212">
        <f t="shared" si="10"/>
        <v>35000</v>
      </c>
      <c r="R55" s="212">
        <f t="shared" si="11"/>
        <v>35000</v>
      </c>
      <c r="S55" s="212">
        <f t="shared" si="12"/>
        <v>105000</v>
      </c>
      <c r="T55" s="147">
        <f t="shared" si="6"/>
        <v>315000</v>
      </c>
      <c r="V55" s="137">
        <v>350000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0</v>
      </c>
      <c r="D56" s="167">
        <f t="shared" si="13"/>
        <v>0</v>
      </c>
      <c r="E56" s="167">
        <f t="shared" si="14"/>
        <v>0</v>
      </c>
      <c r="F56" s="167">
        <f t="shared" si="15"/>
        <v>0</v>
      </c>
      <c r="G56" s="167">
        <f t="shared" si="16"/>
        <v>0</v>
      </c>
      <c r="H56" s="167">
        <f t="shared" si="17"/>
        <v>0</v>
      </c>
      <c r="I56" s="167">
        <f t="shared" si="18"/>
        <v>0</v>
      </c>
      <c r="J56" s="167">
        <f t="shared" si="19"/>
        <v>0</v>
      </c>
      <c r="K56" s="167">
        <f t="shared" si="7"/>
        <v>0</v>
      </c>
      <c r="L56" s="167">
        <f t="shared" si="20"/>
        <v>0</v>
      </c>
      <c r="M56" s="167">
        <f t="shared" si="21"/>
        <v>0</v>
      </c>
      <c r="N56" s="167">
        <f t="shared" si="22"/>
        <v>0</v>
      </c>
      <c r="O56" s="167">
        <f t="shared" si="8"/>
        <v>0</v>
      </c>
      <c r="P56" s="167">
        <f t="shared" si="9"/>
        <v>0</v>
      </c>
      <c r="Q56" s="167">
        <f t="shared" si="10"/>
        <v>0</v>
      </c>
      <c r="R56" s="167">
        <f t="shared" si="11"/>
        <v>0</v>
      </c>
      <c r="S56" s="167">
        <f t="shared" si="12"/>
        <v>0</v>
      </c>
      <c r="T56" s="147">
        <f t="shared" si="6"/>
        <v>0</v>
      </c>
      <c r="V56" s="137">
        <v>0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0</v>
      </c>
      <c r="D57" s="213">
        <f t="shared" si="13"/>
        <v>0</v>
      </c>
      <c r="E57" s="213">
        <f t="shared" si="14"/>
        <v>0</v>
      </c>
      <c r="F57" s="213">
        <f t="shared" si="15"/>
        <v>0</v>
      </c>
      <c r="G57" s="213">
        <f t="shared" si="16"/>
        <v>0</v>
      </c>
      <c r="H57" s="213">
        <f t="shared" si="17"/>
        <v>0</v>
      </c>
      <c r="I57" s="213">
        <f t="shared" si="18"/>
        <v>0</v>
      </c>
      <c r="J57" s="213">
        <f t="shared" si="19"/>
        <v>0</v>
      </c>
      <c r="K57" s="213">
        <f t="shared" si="7"/>
        <v>0</v>
      </c>
      <c r="L57" s="213">
        <f t="shared" si="20"/>
        <v>0</v>
      </c>
      <c r="M57" s="213">
        <f t="shared" si="21"/>
        <v>0</v>
      </c>
      <c r="N57" s="213">
        <f t="shared" si="22"/>
        <v>0</v>
      </c>
      <c r="O57" s="213">
        <f t="shared" si="8"/>
        <v>0</v>
      </c>
      <c r="P57" s="213">
        <f t="shared" si="9"/>
        <v>0</v>
      </c>
      <c r="Q57" s="213">
        <f t="shared" si="10"/>
        <v>0</v>
      </c>
      <c r="R57" s="213">
        <f t="shared" si="11"/>
        <v>0</v>
      </c>
      <c r="S57" s="213">
        <f t="shared" si="12"/>
        <v>0</v>
      </c>
      <c r="T57" s="147">
        <f t="shared" si="6"/>
        <v>0</v>
      </c>
      <c r="U57" s="139"/>
      <c r="V57" s="137">
        <v>0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0</v>
      </c>
      <c r="D58" s="213">
        <f t="shared" si="13"/>
        <v>0</v>
      </c>
      <c r="E58" s="213">
        <f t="shared" si="14"/>
        <v>0</v>
      </c>
      <c r="F58" s="213">
        <f t="shared" si="15"/>
        <v>0</v>
      </c>
      <c r="G58" s="213">
        <f t="shared" si="16"/>
        <v>0</v>
      </c>
      <c r="H58" s="213">
        <f t="shared" si="17"/>
        <v>0</v>
      </c>
      <c r="I58" s="213">
        <f t="shared" si="18"/>
        <v>0</v>
      </c>
      <c r="J58" s="213">
        <f t="shared" si="19"/>
        <v>0</v>
      </c>
      <c r="K58" s="213">
        <f t="shared" si="7"/>
        <v>0</v>
      </c>
      <c r="L58" s="213">
        <f t="shared" si="20"/>
        <v>0</v>
      </c>
      <c r="M58" s="213">
        <f t="shared" si="21"/>
        <v>0</v>
      </c>
      <c r="N58" s="213">
        <f t="shared" si="22"/>
        <v>0</v>
      </c>
      <c r="O58" s="213">
        <f t="shared" si="8"/>
        <v>0</v>
      </c>
      <c r="P58" s="213">
        <f t="shared" si="9"/>
        <v>0</v>
      </c>
      <c r="Q58" s="213">
        <f t="shared" si="10"/>
        <v>0</v>
      </c>
      <c r="R58" s="213">
        <f t="shared" si="11"/>
        <v>0</v>
      </c>
      <c r="S58" s="213">
        <f t="shared" si="12"/>
        <v>0</v>
      </c>
      <c r="T58" s="147">
        <f t="shared" si="6"/>
        <v>0</v>
      </c>
      <c r="U58" s="139"/>
      <c r="V58" s="137">
        <v>0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0</v>
      </c>
      <c r="D59" s="213">
        <f t="shared" si="13"/>
        <v>0</v>
      </c>
      <c r="E59" s="213">
        <f t="shared" si="14"/>
        <v>0</v>
      </c>
      <c r="F59" s="213">
        <f t="shared" si="15"/>
        <v>0</v>
      </c>
      <c r="G59" s="213">
        <f t="shared" si="16"/>
        <v>0</v>
      </c>
      <c r="H59" s="213">
        <f t="shared" si="17"/>
        <v>0</v>
      </c>
      <c r="I59" s="213">
        <f t="shared" si="18"/>
        <v>0</v>
      </c>
      <c r="J59" s="213">
        <f t="shared" si="19"/>
        <v>0</v>
      </c>
      <c r="K59" s="213">
        <f t="shared" si="7"/>
        <v>0</v>
      </c>
      <c r="L59" s="213">
        <f t="shared" si="20"/>
        <v>0</v>
      </c>
      <c r="M59" s="213">
        <f t="shared" si="21"/>
        <v>0</v>
      </c>
      <c r="N59" s="213">
        <f t="shared" si="22"/>
        <v>0</v>
      </c>
      <c r="O59" s="213">
        <f t="shared" si="8"/>
        <v>0</v>
      </c>
      <c r="P59" s="213">
        <f t="shared" si="9"/>
        <v>0</v>
      </c>
      <c r="Q59" s="213">
        <f t="shared" si="10"/>
        <v>0</v>
      </c>
      <c r="R59" s="213">
        <f t="shared" si="11"/>
        <v>0</v>
      </c>
      <c r="S59" s="213">
        <f t="shared" si="12"/>
        <v>0</v>
      </c>
      <c r="T59" s="147">
        <f t="shared" si="6"/>
        <v>0</v>
      </c>
      <c r="V59" s="137">
        <v>0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0</v>
      </c>
      <c r="D60" s="213">
        <f t="shared" si="13"/>
        <v>0</v>
      </c>
      <c r="E60" s="213">
        <f t="shared" si="14"/>
        <v>0</v>
      </c>
      <c r="F60" s="213">
        <f t="shared" si="15"/>
        <v>0</v>
      </c>
      <c r="G60" s="213">
        <f t="shared" si="16"/>
        <v>0</v>
      </c>
      <c r="H60" s="213">
        <f t="shared" si="17"/>
        <v>0</v>
      </c>
      <c r="I60" s="213">
        <f t="shared" si="18"/>
        <v>0</v>
      </c>
      <c r="J60" s="213">
        <f t="shared" si="19"/>
        <v>0</v>
      </c>
      <c r="K60" s="213">
        <f t="shared" si="7"/>
        <v>0</v>
      </c>
      <c r="L60" s="213">
        <f t="shared" si="20"/>
        <v>0</v>
      </c>
      <c r="M60" s="213">
        <f t="shared" si="21"/>
        <v>0</v>
      </c>
      <c r="N60" s="213">
        <f t="shared" si="22"/>
        <v>0</v>
      </c>
      <c r="O60" s="213">
        <f t="shared" si="8"/>
        <v>0</v>
      </c>
      <c r="P60" s="213">
        <f t="shared" si="9"/>
        <v>0</v>
      </c>
      <c r="Q60" s="213">
        <f t="shared" si="10"/>
        <v>0</v>
      </c>
      <c r="R60" s="213">
        <f t="shared" si="11"/>
        <v>0</v>
      </c>
      <c r="S60" s="213">
        <f t="shared" si="12"/>
        <v>0</v>
      </c>
      <c r="T60" s="147">
        <f t="shared" si="6"/>
        <v>0</v>
      </c>
      <c r="U60" s="139"/>
      <c r="V60" s="137">
        <v>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117808375</v>
      </c>
      <c r="D61" s="167">
        <f t="shared" si="13"/>
        <v>7068502.5</v>
      </c>
      <c r="E61" s="167">
        <f t="shared" si="14"/>
        <v>7068502.5</v>
      </c>
      <c r="F61" s="167">
        <f t="shared" si="15"/>
        <v>7068502.5</v>
      </c>
      <c r="G61" s="167">
        <f t="shared" si="16"/>
        <v>21205507.5</v>
      </c>
      <c r="H61" s="167">
        <f t="shared" si="17"/>
        <v>8246586.2500000009</v>
      </c>
      <c r="I61" s="167">
        <f t="shared" si="18"/>
        <v>10602753.75</v>
      </c>
      <c r="J61" s="167">
        <f t="shared" si="19"/>
        <v>10602753.75</v>
      </c>
      <c r="K61" s="167">
        <f t="shared" si="7"/>
        <v>29452093.75</v>
      </c>
      <c r="L61" s="167">
        <f t="shared" si="20"/>
        <v>10602753.75</v>
      </c>
      <c r="M61" s="167">
        <f t="shared" si="21"/>
        <v>10602753.75</v>
      </c>
      <c r="N61" s="167">
        <f t="shared" si="22"/>
        <v>10602753.75</v>
      </c>
      <c r="O61" s="167">
        <f t="shared" si="8"/>
        <v>31808261.25</v>
      </c>
      <c r="P61" s="167">
        <f t="shared" si="9"/>
        <v>11780837.5</v>
      </c>
      <c r="Q61" s="167">
        <f t="shared" si="10"/>
        <v>11780837.5</v>
      </c>
      <c r="R61" s="167">
        <f t="shared" si="11"/>
        <v>11780837.5</v>
      </c>
      <c r="S61" s="167">
        <f t="shared" si="12"/>
        <v>35342512.5</v>
      </c>
      <c r="T61" s="147">
        <f t="shared" si="6"/>
        <v>106027537.5</v>
      </c>
      <c r="V61" s="137">
        <v>116513374</v>
      </c>
    </row>
    <row r="62" spans="1:30" ht="33" customHeight="1" x14ac:dyDescent="0.25">
      <c r="A62" s="41">
        <v>56102</v>
      </c>
      <c r="B62" s="117" t="s">
        <v>110</v>
      </c>
      <c r="C62" s="212">
        <f>69383283+870000</f>
        <v>70253283</v>
      </c>
      <c r="D62" s="212">
        <f t="shared" si="13"/>
        <v>4215196.9799999995</v>
      </c>
      <c r="E62" s="212">
        <f t="shared" si="14"/>
        <v>4215196.9799999995</v>
      </c>
      <c r="F62" s="212">
        <f t="shared" si="15"/>
        <v>4215196.9799999995</v>
      </c>
      <c r="G62" s="212">
        <f t="shared" si="16"/>
        <v>12645590.939999998</v>
      </c>
      <c r="H62" s="212">
        <f t="shared" si="17"/>
        <v>4917729.8100000005</v>
      </c>
      <c r="I62" s="212">
        <f t="shared" si="18"/>
        <v>6322795.4699999997</v>
      </c>
      <c r="J62" s="212">
        <f t="shared" si="19"/>
        <v>6322795.4699999997</v>
      </c>
      <c r="K62" s="212">
        <f t="shared" si="7"/>
        <v>17563320.75</v>
      </c>
      <c r="L62" s="212">
        <f t="shared" si="20"/>
        <v>6322795.4699999997</v>
      </c>
      <c r="M62" s="212">
        <f t="shared" si="21"/>
        <v>6322795.4699999997</v>
      </c>
      <c r="N62" s="212">
        <f t="shared" si="22"/>
        <v>6322795.4699999997</v>
      </c>
      <c r="O62" s="212">
        <f t="shared" si="8"/>
        <v>18968386.41</v>
      </c>
      <c r="P62" s="212">
        <f t="shared" si="9"/>
        <v>7025328.3000000007</v>
      </c>
      <c r="Q62" s="212">
        <f t="shared" si="10"/>
        <v>7025328.3000000007</v>
      </c>
      <c r="R62" s="212">
        <f t="shared" si="11"/>
        <v>7025328.3000000007</v>
      </c>
      <c r="S62" s="212">
        <f t="shared" si="12"/>
        <v>21075984.900000002</v>
      </c>
      <c r="T62" s="147">
        <f t="shared" si="6"/>
        <v>63227954.699999988</v>
      </c>
      <c r="V62" s="137">
        <v>69383283</v>
      </c>
    </row>
    <row r="63" spans="1:30" ht="33" customHeight="1" x14ac:dyDescent="0.25">
      <c r="A63" s="41" t="s">
        <v>20</v>
      </c>
      <c r="B63" s="117" t="s">
        <v>109</v>
      </c>
      <c r="C63" s="212">
        <f>23558946+500000-75000</f>
        <v>23983946</v>
      </c>
      <c r="D63" s="212">
        <f t="shared" si="13"/>
        <v>1439036.76</v>
      </c>
      <c r="E63" s="212">
        <f t="shared" si="14"/>
        <v>1439036.76</v>
      </c>
      <c r="F63" s="212">
        <f t="shared" si="15"/>
        <v>1439036.76</v>
      </c>
      <c r="G63" s="212">
        <f t="shared" si="16"/>
        <v>4317110.28</v>
      </c>
      <c r="H63" s="212">
        <f t="shared" si="17"/>
        <v>1678876.2200000002</v>
      </c>
      <c r="I63" s="212">
        <f t="shared" si="18"/>
        <v>2158555.14</v>
      </c>
      <c r="J63" s="212">
        <f t="shared" si="19"/>
        <v>2158555.14</v>
      </c>
      <c r="K63" s="212">
        <f t="shared" si="7"/>
        <v>5995986.5</v>
      </c>
      <c r="L63" s="212">
        <f t="shared" si="20"/>
        <v>2158555.14</v>
      </c>
      <c r="M63" s="212">
        <f t="shared" si="21"/>
        <v>2158555.14</v>
      </c>
      <c r="N63" s="212">
        <f t="shared" si="22"/>
        <v>2158555.14</v>
      </c>
      <c r="O63" s="212">
        <f t="shared" si="8"/>
        <v>6475665.4199999999</v>
      </c>
      <c r="P63" s="212">
        <f t="shared" si="9"/>
        <v>2398394.6</v>
      </c>
      <c r="Q63" s="212">
        <f t="shared" si="10"/>
        <v>2398394.6</v>
      </c>
      <c r="R63" s="212">
        <f t="shared" si="11"/>
        <v>2398394.6</v>
      </c>
      <c r="S63" s="212">
        <f t="shared" si="12"/>
        <v>7195183.8000000007</v>
      </c>
      <c r="T63" s="147">
        <f t="shared" si="6"/>
        <v>21585551.400000006</v>
      </c>
      <c r="V63" s="137">
        <v>23558946</v>
      </c>
    </row>
    <row r="64" spans="1:30" ht="33" customHeight="1" x14ac:dyDescent="0.25">
      <c r="A64" s="41" t="s">
        <v>150</v>
      </c>
      <c r="B64" s="117" t="s">
        <v>153</v>
      </c>
      <c r="C64" s="212">
        <v>3167474</v>
      </c>
      <c r="D64" s="212">
        <f t="shared" si="13"/>
        <v>190048.44</v>
      </c>
      <c r="E64" s="212">
        <f t="shared" si="14"/>
        <v>190048.44</v>
      </c>
      <c r="F64" s="212">
        <f t="shared" si="15"/>
        <v>190048.44</v>
      </c>
      <c r="G64" s="212">
        <f t="shared" si="16"/>
        <v>570145.32000000007</v>
      </c>
      <c r="H64" s="212">
        <f t="shared" si="17"/>
        <v>221723.18000000002</v>
      </c>
      <c r="I64" s="212">
        <f t="shared" si="18"/>
        <v>285072.65999999997</v>
      </c>
      <c r="J64" s="212">
        <f t="shared" si="19"/>
        <v>285072.65999999997</v>
      </c>
      <c r="K64" s="212">
        <f t="shared" si="7"/>
        <v>791868.5</v>
      </c>
      <c r="L64" s="212">
        <f t="shared" si="20"/>
        <v>285072.65999999997</v>
      </c>
      <c r="M64" s="212">
        <f t="shared" si="21"/>
        <v>285072.65999999997</v>
      </c>
      <c r="N64" s="212">
        <f t="shared" si="22"/>
        <v>285072.65999999997</v>
      </c>
      <c r="O64" s="212">
        <f t="shared" si="8"/>
        <v>855217.98</v>
      </c>
      <c r="P64" s="212">
        <f t="shared" si="9"/>
        <v>316747.40000000002</v>
      </c>
      <c r="Q64" s="212">
        <f t="shared" si="10"/>
        <v>316747.40000000002</v>
      </c>
      <c r="R64" s="212">
        <f t="shared" si="11"/>
        <v>316747.40000000002</v>
      </c>
      <c r="S64" s="212">
        <f t="shared" si="12"/>
        <v>950242.20000000007</v>
      </c>
      <c r="T64" s="147">
        <f t="shared" si="6"/>
        <v>2850726.5999999996</v>
      </c>
      <c r="V64" s="137">
        <v>3167474</v>
      </c>
    </row>
    <row r="65" spans="1:30" ht="33" customHeight="1" collapsed="1" x14ac:dyDescent="0.25">
      <c r="A65" s="41" t="s">
        <v>10</v>
      </c>
      <c r="B65" s="117" t="s">
        <v>74</v>
      </c>
      <c r="C65" s="212">
        <v>64778</v>
      </c>
      <c r="D65" s="212">
        <f t="shared" si="13"/>
        <v>3886.68</v>
      </c>
      <c r="E65" s="212">
        <f t="shared" si="14"/>
        <v>3886.68</v>
      </c>
      <c r="F65" s="212">
        <f t="shared" si="15"/>
        <v>3886.68</v>
      </c>
      <c r="G65" s="212">
        <f t="shared" si="16"/>
        <v>11660.039999999999</v>
      </c>
      <c r="H65" s="212">
        <f t="shared" si="17"/>
        <v>4534.46</v>
      </c>
      <c r="I65" s="212">
        <f t="shared" si="18"/>
        <v>5830.0199999999995</v>
      </c>
      <c r="J65" s="212">
        <f t="shared" si="19"/>
        <v>5830.0199999999995</v>
      </c>
      <c r="K65" s="212">
        <f t="shared" si="7"/>
        <v>16194.5</v>
      </c>
      <c r="L65" s="212">
        <f t="shared" si="20"/>
        <v>5830.0199999999995</v>
      </c>
      <c r="M65" s="212">
        <f t="shared" si="21"/>
        <v>5830.0199999999995</v>
      </c>
      <c r="N65" s="212">
        <f t="shared" si="22"/>
        <v>5830.0199999999995</v>
      </c>
      <c r="O65" s="212">
        <f t="shared" si="8"/>
        <v>17490.059999999998</v>
      </c>
      <c r="P65" s="212">
        <f t="shared" si="9"/>
        <v>6477.8</v>
      </c>
      <c r="Q65" s="212">
        <f t="shared" si="10"/>
        <v>6477.8</v>
      </c>
      <c r="R65" s="212">
        <f t="shared" si="11"/>
        <v>6477.8</v>
      </c>
      <c r="S65" s="212">
        <f t="shared" si="12"/>
        <v>19433.400000000001</v>
      </c>
      <c r="T65" s="147">
        <f t="shared" si="6"/>
        <v>58300.2</v>
      </c>
      <c r="V65" s="137">
        <v>64778</v>
      </c>
    </row>
    <row r="66" spans="1:30" ht="33" customHeight="1" x14ac:dyDescent="0.25">
      <c r="A66" s="41">
        <v>56118</v>
      </c>
      <c r="B66" s="117" t="s">
        <v>75</v>
      </c>
      <c r="C66" s="212">
        <v>7463516</v>
      </c>
      <c r="D66" s="212">
        <f t="shared" si="13"/>
        <v>447810.95999999996</v>
      </c>
      <c r="E66" s="212">
        <f t="shared" si="14"/>
        <v>447810.95999999996</v>
      </c>
      <c r="F66" s="212">
        <f t="shared" si="15"/>
        <v>447810.95999999996</v>
      </c>
      <c r="G66" s="212">
        <f t="shared" si="16"/>
        <v>1343432.88</v>
      </c>
      <c r="H66" s="212">
        <f t="shared" si="17"/>
        <v>522446.12000000005</v>
      </c>
      <c r="I66" s="212">
        <f t="shared" si="18"/>
        <v>671716.44</v>
      </c>
      <c r="J66" s="212">
        <f t="shared" si="19"/>
        <v>671716.44</v>
      </c>
      <c r="K66" s="212">
        <f t="shared" si="7"/>
        <v>1865879</v>
      </c>
      <c r="L66" s="212">
        <f t="shared" si="20"/>
        <v>671716.44</v>
      </c>
      <c r="M66" s="212">
        <f t="shared" si="21"/>
        <v>671716.44</v>
      </c>
      <c r="N66" s="212">
        <f t="shared" si="22"/>
        <v>671716.44</v>
      </c>
      <c r="O66" s="212">
        <f t="shared" si="8"/>
        <v>2015149.3199999998</v>
      </c>
      <c r="P66" s="212">
        <f t="shared" si="9"/>
        <v>746351.60000000009</v>
      </c>
      <c r="Q66" s="212">
        <f t="shared" si="10"/>
        <v>746351.60000000009</v>
      </c>
      <c r="R66" s="212">
        <f t="shared" si="11"/>
        <v>746351.60000000009</v>
      </c>
      <c r="S66" s="212">
        <f t="shared" si="12"/>
        <v>2239054.8000000003</v>
      </c>
      <c r="T66" s="147">
        <f t="shared" si="6"/>
        <v>6717164.3999999985</v>
      </c>
      <c r="V66" s="137">
        <v>7463516</v>
      </c>
    </row>
    <row r="67" spans="1:30" ht="33" customHeight="1" x14ac:dyDescent="0.25">
      <c r="A67" s="41" t="s">
        <v>21</v>
      </c>
      <c r="B67" s="117" t="s">
        <v>76</v>
      </c>
      <c r="C67" s="212">
        <v>1833840</v>
      </c>
      <c r="D67" s="212">
        <f t="shared" si="13"/>
        <v>110030.39999999999</v>
      </c>
      <c r="E67" s="212">
        <f t="shared" si="14"/>
        <v>110030.39999999999</v>
      </c>
      <c r="F67" s="212">
        <f t="shared" si="15"/>
        <v>110030.39999999999</v>
      </c>
      <c r="G67" s="212">
        <f t="shared" si="16"/>
        <v>330091.19999999995</v>
      </c>
      <c r="H67" s="212">
        <f t="shared" si="17"/>
        <v>128368.80000000002</v>
      </c>
      <c r="I67" s="212">
        <f t="shared" si="18"/>
        <v>165045.6</v>
      </c>
      <c r="J67" s="212">
        <f t="shared" si="19"/>
        <v>165045.6</v>
      </c>
      <c r="K67" s="212">
        <f t="shared" si="7"/>
        <v>458460</v>
      </c>
      <c r="L67" s="212">
        <f t="shared" si="20"/>
        <v>165045.6</v>
      </c>
      <c r="M67" s="212">
        <f t="shared" si="21"/>
        <v>165045.6</v>
      </c>
      <c r="N67" s="212">
        <f t="shared" si="22"/>
        <v>165045.6</v>
      </c>
      <c r="O67" s="212">
        <f t="shared" si="8"/>
        <v>495136.80000000005</v>
      </c>
      <c r="P67" s="212">
        <f t="shared" si="9"/>
        <v>183384</v>
      </c>
      <c r="Q67" s="212">
        <f t="shared" si="10"/>
        <v>183384</v>
      </c>
      <c r="R67" s="212">
        <f t="shared" si="11"/>
        <v>183384</v>
      </c>
      <c r="S67" s="212">
        <f t="shared" si="12"/>
        <v>550152</v>
      </c>
      <c r="T67" s="147">
        <f t="shared" si="6"/>
        <v>1650456</v>
      </c>
      <c r="V67" s="137">
        <v>1833840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11041538</v>
      </c>
      <c r="D68" s="212">
        <f t="shared" si="13"/>
        <v>662492.28</v>
      </c>
      <c r="E68" s="212">
        <f t="shared" si="14"/>
        <v>662492.28</v>
      </c>
      <c r="F68" s="212">
        <f t="shared" si="15"/>
        <v>662492.28</v>
      </c>
      <c r="G68" s="212">
        <f t="shared" si="16"/>
        <v>1987476.84</v>
      </c>
      <c r="H68" s="212">
        <f t="shared" si="17"/>
        <v>772907.66</v>
      </c>
      <c r="I68" s="212">
        <f t="shared" si="18"/>
        <v>993738.41999999993</v>
      </c>
      <c r="J68" s="212">
        <f t="shared" si="19"/>
        <v>993738.41999999993</v>
      </c>
      <c r="K68" s="212">
        <f t="shared" si="7"/>
        <v>2760384.5</v>
      </c>
      <c r="L68" s="212">
        <f t="shared" si="20"/>
        <v>993738.41999999993</v>
      </c>
      <c r="M68" s="212">
        <f t="shared" si="21"/>
        <v>993738.41999999993</v>
      </c>
      <c r="N68" s="212">
        <f t="shared" si="22"/>
        <v>993738.41999999993</v>
      </c>
      <c r="O68" s="212">
        <f t="shared" si="8"/>
        <v>2981215.26</v>
      </c>
      <c r="P68" s="212">
        <f t="shared" si="9"/>
        <v>1104153.8</v>
      </c>
      <c r="Q68" s="212">
        <f t="shared" si="10"/>
        <v>1104153.8</v>
      </c>
      <c r="R68" s="212">
        <f t="shared" si="11"/>
        <v>1104153.8</v>
      </c>
      <c r="S68" s="212">
        <f t="shared" si="12"/>
        <v>3312461.4000000004</v>
      </c>
      <c r="T68" s="147">
        <f t="shared" si="6"/>
        <v>9937384.2000000011</v>
      </c>
      <c r="U68" s="139"/>
      <c r="V68" s="137">
        <v>11041538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253926</v>
      </c>
      <c r="D69" s="167">
        <f t="shared" si="13"/>
        <v>15235.56</v>
      </c>
      <c r="E69" s="167">
        <f t="shared" si="14"/>
        <v>15235.56</v>
      </c>
      <c r="F69" s="167">
        <f t="shared" si="15"/>
        <v>15235.56</v>
      </c>
      <c r="G69" s="167">
        <f t="shared" si="16"/>
        <v>45706.68</v>
      </c>
      <c r="H69" s="167">
        <f t="shared" si="17"/>
        <v>17774.820000000003</v>
      </c>
      <c r="I69" s="167">
        <f t="shared" si="18"/>
        <v>22853.34</v>
      </c>
      <c r="J69" s="167">
        <f t="shared" si="19"/>
        <v>22853.34</v>
      </c>
      <c r="K69" s="167">
        <f t="shared" si="7"/>
        <v>63481.5</v>
      </c>
      <c r="L69" s="167">
        <f t="shared" si="20"/>
        <v>22853.34</v>
      </c>
      <c r="M69" s="167">
        <f t="shared" si="21"/>
        <v>22853.34</v>
      </c>
      <c r="N69" s="167">
        <f t="shared" si="22"/>
        <v>22853.34</v>
      </c>
      <c r="O69" s="167">
        <f t="shared" si="8"/>
        <v>68560.02</v>
      </c>
      <c r="P69" s="167">
        <f t="shared" si="9"/>
        <v>25392.600000000002</v>
      </c>
      <c r="Q69" s="167">
        <f t="shared" si="10"/>
        <v>25392.600000000002</v>
      </c>
      <c r="R69" s="167">
        <f t="shared" si="11"/>
        <v>25392.600000000002</v>
      </c>
      <c r="S69" s="167">
        <f t="shared" si="12"/>
        <v>76177.8</v>
      </c>
      <c r="T69" s="147">
        <f t="shared" si="6"/>
        <v>228533.4</v>
      </c>
      <c r="V69" s="137">
        <v>253925</v>
      </c>
    </row>
    <row r="70" spans="1:30" ht="33" customHeight="1" x14ac:dyDescent="0.25">
      <c r="A70" s="55">
        <v>56202</v>
      </c>
      <c r="B70" s="255" t="s">
        <v>79</v>
      </c>
      <c r="C70" s="212">
        <v>0</v>
      </c>
      <c r="D70" s="212">
        <f t="shared" si="13"/>
        <v>0</v>
      </c>
      <c r="E70" s="212">
        <f t="shared" si="14"/>
        <v>0</v>
      </c>
      <c r="F70" s="212">
        <f t="shared" si="15"/>
        <v>0</v>
      </c>
      <c r="G70" s="212">
        <f t="shared" si="16"/>
        <v>0</v>
      </c>
      <c r="H70" s="212">
        <f t="shared" si="17"/>
        <v>0</v>
      </c>
      <c r="I70" s="212">
        <f t="shared" si="18"/>
        <v>0</v>
      </c>
      <c r="J70" s="212">
        <f t="shared" si="19"/>
        <v>0</v>
      </c>
      <c r="K70" s="212">
        <f t="shared" si="7"/>
        <v>0</v>
      </c>
      <c r="L70" s="212">
        <f t="shared" si="20"/>
        <v>0</v>
      </c>
      <c r="M70" s="212">
        <f t="shared" si="21"/>
        <v>0</v>
      </c>
      <c r="N70" s="212">
        <f t="shared" si="22"/>
        <v>0</v>
      </c>
      <c r="O70" s="212">
        <f t="shared" si="8"/>
        <v>0</v>
      </c>
      <c r="P70" s="212">
        <f t="shared" si="9"/>
        <v>0</v>
      </c>
      <c r="Q70" s="212">
        <f t="shared" si="10"/>
        <v>0</v>
      </c>
      <c r="R70" s="212">
        <f t="shared" si="11"/>
        <v>0</v>
      </c>
      <c r="S70" s="212">
        <f t="shared" si="12"/>
        <v>0</v>
      </c>
      <c r="T70" s="147">
        <f t="shared" si="6"/>
        <v>0</v>
      </c>
      <c r="V70" s="137">
        <v>0</v>
      </c>
    </row>
    <row r="71" spans="1:30" s="140" customFormat="1" ht="33" customHeight="1" collapsed="1" x14ac:dyDescent="0.25">
      <c r="A71" s="55">
        <v>56206</v>
      </c>
      <c r="B71" s="120" t="s">
        <v>80</v>
      </c>
      <c r="C71" s="212">
        <v>0</v>
      </c>
      <c r="D71" s="212">
        <f t="shared" si="13"/>
        <v>0</v>
      </c>
      <c r="E71" s="212">
        <f t="shared" si="14"/>
        <v>0</v>
      </c>
      <c r="F71" s="212">
        <f t="shared" si="15"/>
        <v>0</v>
      </c>
      <c r="G71" s="212">
        <f t="shared" si="16"/>
        <v>0</v>
      </c>
      <c r="H71" s="212">
        <f t="shared" si="17"/>
        <v>0</v>
      </c>
      <c r="I71" s="212">
        <f t="shared" si="18"/>
        <v>0</v>
      </c>
      <c r="J71" s="212">
        <f t="shared" si="19"/>
        <v>0</v>
      </c>
      <c r="K71" s="212">
        <f t="shared" si="7"/>
        <v>0</v>
      </c>
      <c r="L71" s="212">
        <f t="shared" si="20"/>
        <v>0</v>
      </c>
      <c r="M71" s="212">
        <f t="shared" si="21"/>
        <v>0</v>
      </c>
      <c r="N71" s="212">
        <f t="shared" si="22"/>
        <v>0</v>
      </c>
      <c r="O71" s="212">
        <f t="shared" si="8"/>
        <v>0</v>
      </c>
      <c r="P71" s="212">
        <f t="shared" si="9"/>
        <v>0</v>
      </c>
      <c r="Q71" s="212">
        <f t="shared" si="10"/>
        <v>0</v>
      </c>
      <c r="R71" s="212">
        <f t="shared" si="11"/>
        <v>0</v>
      </c>
      <c r="S71" s="212">
        <f t="shared" si="12"/>
        <v>0</v>
      </c>
      <c r="T71" s="147">
        <f t="shared" si="6"/>
        <v>0</v>
      </c>
      <c r="U71" s="139"/>
      <c r="V71" s="137">
        <v>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41">
        <v>56210</v>
      </c>
      <c r="B72" s="120" t="s">
        <v>81</v>
      </c>
      <c r="C72" s="212">
        <v>102442</v>
      </c>
      <c r="D72" s="212">
        <f t="shared" si="13"/>
        <v>6146.5199999999995</v>
      </c>
      <c r="E72" s="212">
        <f t="shared" si="14"/>
        <v>6146.5199999999995</v>
      </c>
      <c r="F72" s="212">
        <f t="shared" si="15"/>
        <v>6146.5199999999995</v>
      </c>
      <c r="G72" s="212">
        <f t="shared" si="16"/>
        <v>18439.559999999998</v>
      </c>
      <c r="H72" s="212">
        <f t="shared" si="17"/>
        <v>7170.9400000000005</v>
      </c>
      <c r="I72" s="212">
        <f t="shared" si="18"/>
        <v>9219.7799999999988</v>
      </c>
      <c r="J72" s="212">
        <f t="shared" si="19"/>
        <v>9219.7799999999988</v>
      </c>
      <c r="K72" s="212">
        <f t="shared" si="7"/>
        <v>25610.5</v>
      </c>
      <c r="L72" s="212">
        <f t="shared" si="20"/>
        <v>9219.7799999999988</v>
      </c>
      <c r="M72" s="212">
        <f t="shared" si="21"/>
        <v>9219.7799999999988</v>
      </c>
      <c r="N72" s="212">
        <f t="shared" si="22"/>
        <v>9219.7799999999988</v>
      </c>
      <c r="O72" s="212">
        <f t="shared" si="8"/>
        <v>27659.339999999997</v>
      </c>
      <c r="P72" s="212">
        <f t="shared" si="9"/>
        <v>10244.200000000001</v>
      </c>
      <c r="Q72" s="212">
        <f t="shared" si="10"/>
        <v>10244.200000000001</v>
      </c>
      <c r="R72" s="212">
        <f t="shared" si="11"/>
        <v>10244.200000000001</v>
      </c>
      <c r="S72" s="212">
        <f t="shared" si="12"/>
        <v>30732.600000000002</v>
      </c>
      <c r="T72" s="147">
        <f t="shared" si="6"/>
        <v>92197.799999999988</v>
      </c>
      <c r="U72" s="153"/>
      <c r="V72" s="137">
        <v>102442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41">
        <v>56214</v>
      </c>
      <c r="B73" s="255" t="s">
        <v>82</v>
      </c>
      <c r="C73" s="212">
        <v>151484</v>
      </c>
      <c r="D73" s="212">
        <f t="shared" si="13"/>
        <v>9089.0399999999991</v>
      </c>
      <c r="E73" s="212">
        <f t="shared" si="14"/>
        <v>9089.0399999999991</v>
      </c>
      <c r="F73" s="212">
        <f t="shared" si="15"/>
        <v>9089.0399999999991</v>
      </c>
      <c r="G73" s="212">
        <f t="shared" si="16"/>
        <v>27267.119999999995</v>
      </c>
      <c r="H73" s="212">
        <f t="shared" si="17"/>
        <v>10603.880000000001</v>
      </c>
      <c r="I73" s="212">
        <f t="shared" si="18"/>
        <v>13633.56</v>
      </c>
      <c r="J73" s="212">
        <f t="shared" si="19"/>
        <v>13633.56</v>
      </c>
      <c r="K73" s="212">
        <f t="shared" si="7"/>
        <v>37871</v>
      </c>
      <c r="L73" s="212">
        <f t="shared" si="20"/>
        <v>13633.56</v>
      </c>
      <c r="M73" s="212">
        <f t="shared" si="21"/>
        <v>13633.56</v>
      </c>
      <c r="N73" s="212">
        <f t="shared" si="22"/>
        <v>13633.56</v>
      </c>
      <c r="O73" s="212">
        <f t="shared" si="8"/>
        <v>40900.68</v>
      </c>
      <c r="P73" s="212">
        <f t="shared" si="9"/>
        <v>15148.400000000001</v>
      </c>
      <c r="Q73" s="212">
        <f t="shared" si="10"/>
        <v>15148.400000000001</v>
      </c>
      <c r="R73" s="212">
        <f t="shared" si="11"/>
        <v>15148.400000000001</v>
      </c>
      <c r="S73" s="212">
        <f t="shared" si="12"/>
        <v>45445.200000000004</v>
      </c>
      <c r="T73" s="147">
        <f t="shared" si="6"/>
        <v>136335.59999999998</v>
      </c>
      <c r="V73" s="137">
        <v>151484</v>
      </c>
    </row>
    <row r="74" spans="1:30" ht="33" customHeight="1" collapsed="1" x14ac:dyDescent="0.25">
      <c r="A74" s="41">
        <v>56218</v>
      </c>
      <c r="B74" s="255" t="s">
        <v>83</v>
      </c>
      <c r="C74" s="212">
        <v>0</v>
      </c>
      <c r="D74" s="212">
        <f t="shared" si="13"/>
        <v>0</v>
      </c>
      <c r="E74" s="212">
        <f t="shared" si="14"/>
        <v>0</v>
      </c>
      <c r="F74" s="212">
        <f t="shared" si="15"/>
        <v>0</v>
      </c>
      <c r="G74" s="212">
        <f t="shared" si="16"/>
        <v>0</v>
      </c>
      <c r="H74" s="212">
        <f t="shared" si="17"/>
        <v>0</v>
      </c>
      <c r="I74" s="212">
        <f t="shared" si="18"/>
        <v>0</v>
      </c>
      <c r="J74" s="212">
        <f t="shared" si="19"/>
        <v>0</v>
      </c>
      <c r="K74" s="212">
        <f t="shared" si="7"/>
        <v>0</v>
      </c>
      <c r="L74" s="212">
        <f t="shared" si="20"/>
        <v>0</v>
      </c>
      <c r="M74" s="212">
        <f t="shared" si="21"/>
        <v>0</v>
      </c>
      <c r="N74" s="212">
        <f t="shared" si="22"/>
        <v>0</v>
      </c>
      <c r="O74" s="212">
        <f t="shared" si="8"/>
        <v>0</v>
      </c>
      <c r="P74" s="212">
        <f t="shared" si="9"/>
        <v>0</v>
      </c>
      <c r="Q74" s="212">
        <f t="shared" si="10"/>
        <v>0</v>
      </c>
      <c r="R74" s="212">
        <f t="shared" si="11"/>
        <v>0</v>
      </c>
      <c r="S74" s="212">
        <f t="shared" si="12"/>
        <v>0</v>
      </c>
      <c r="T74" s="147">
        <f t="shared" si="6"/>
        <v>0</v>
      </c>
      <c r="V74" s="137">
        <v>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3226000</v>
      </c>
      <c r="D75" s="167">
        <f t="shared" si="13"/>
        <v>193560</v>
      </c>
      <c r="E75" s="167">
        <f t="shared" si="14"/>
        <v>193560</v>
      </c>
      <c r="F75" s="167">
        <f t="shared" si="15"/>
        <v>193560</v>
      </c>
      <c r="G75" s="167">
        <f t="shared" si="16"/>
        <v>580680</v>
      </c>
      <c r="H75" s="167">
        <f t="shared" si="17"/>
        <v>225820.00000000003</v>
      </c>
      <c r="I75" s="167">
        <f t="shared" si="18"/>
        <v>290340</v>
      </c>
      <c r="J75" s="167">
        <f t="shared" si="19"/>
        <v>290340</v>
      </c>
      <c r="K75" s="167">
        <f t="shared" si="7"/>
        <v>806500</v>
      </c>
      <c r="L75" s="167">
        <f t="shared" si="20"/>
        <v>290340</v>
      </c>
      <c r="M75" s="167">
        <f t="shared" si="21"/>
        <v>290340</v>
      </c>
      <c r="N75" s="167">
        <f t="shared" si="22"/>
        <v>290340</v>
      </c>
      <c r="O75" s="167">
        <f t="shared" si="8"/>
        <v>871020</v>
      </c>
      <c r="P75" s="167">
        <f t="shared" si="9"/>
        <v>322600</v>
      </c>
      <c r="Q75" s="167">
        <f t="shared" si="10"/>
        <v>322600</v>
      </c>
      <c r="R75" s="167">
        <f t="shared" si="11"/>
        <v>322600</v>
      </c>
      <c r="S75" s="167">
        <f t="shared" si="12"/>
        <v>967800</v>
      </c>
      <c r="T75" s="147">
        <f t="shared" si="6"/>
        <v>2903400</v>
      </c>
      <c r="V75" s="137">
        <v>3226000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2590000</v>
      </c>
      <c r="D76" s="212">
        <f t="shared" si="13"/>
        <v>155400</v>
      </c>
      <c r="E76" s="212">
        <f t="shared" si="14"/>
        <v>155400</v>
      </c>
      <c r="F76" s="212">
        <f t="shared" si="15"/>
        <v>155400</v>
      </c>
      <c r="G76" s="212">
        <f t="shared" si="16"/>
        <v>466200</v>
      </c>
      <c r="H76" s="212">
        <f t="shared" si="17"/>
        <v>181300.00000000003</v>
      </c>
      <c r="I76" s="212">
        <f t="shared" si="18"/>
        <v>233100</v>
      </c>
      <c r="J76" s="212">
        <f t="shared" si="19"/>
        <v>233100</v>
      </c>
      <c r="K76" s="212">
        <f t="shared" si="7"/>
        <v>647500</v>
      </c>
      <c r="L76" s="212">
        <f t="shared" si="20"/>
        <v>233100</v>
      </c>
      <c r="M76" s="212">
        <f t="shared" si="21"/>
        <v>233100</v>
      </c>
      <c r="N76" s="212">
        <f t="shared" si="22"/>
        <v>233100</v>
      </c>
      <c r="O76" s="212">
        <f t="shared" si="8"/>
        <v>699300</v>
      </c>
      <c r="P76" s="212">
        <f t="shared" si="9"/>
        <v>259000</v>
      </c>
      <c r="Q76" s="212">
        <f t="shared" si="10"/>
        <v>259000</v>
      </c>
      <c r="R76" s="212">
        <f t="shared" si="11"/>
        <v>259000</v>
      </c>
      <c r="S76" s="212">
        <f t="shared" si="12"/>
        <v>777000</v>
      </c>
      <c r="T76" s="147">
        <f t="shared" si="6"/>
        <v>2331000</v>
      </c>
      <c r="U76" s="139"/>
      <c r="V76" s="137">
        <v>2590000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12000</v>
      </c>
      <c r="D77" s="212">
        <f t="shared" si="13"/>
        <v>720</v>
      </c>
      <c r="E77" s="212">
        <f t="shared" si="14"/>
        <v>720</v>
      </c>
      <c r="F77" s="212">
        <f t="shared" si="15"/>
        <v>720</v>
      </c>
      <c r="G77" s="212">
        <f t="shared" si="16"/>
        <v>2160</v>
      </c>
      <c r="H77" s="212">
        <f t="shared" si="17"/>
        <v>840.00000000000011</v>
      </c>
      <c r="I77" s="212">
        <f t="shared" si="18"/>
        <v>1080</v>
      </c>
      <c r="J77" s="212">
        <f t="shared" si="19"/>
        <v>1080</v>
      </c>
      <c r="K77" s="212">
        <f t="shared" si="7"/>
        <v>3000</v>
      </c>
      <c r="L77" s="212">
        <f t="shared" si="20"/>
        <v>1080</v>
      </c>
      <c r="M77" s="212">
        <f t="shared" si="21"/>
        <v>1080</v>
      </c>
      <c r="N77" s="212">
        <f t="shared" si="22"/>
        <v>1080</v>
      </c>
      <c r="O77" s="212">
        <f t="shared" si="8"/>
        <v>3240</v>
      </c>
      <c r="P77" s="212">
        <f t="shared" si="9"/>
        <v>1200</v>
      </c>
      <c r="Q77" s="212">
        <f t="shared" si="10"/>
        <v>1200</v>
      </c>
      <c r="R77" s="212">
        <f t="shared" si="11"/>
        <v>1200</v>
      </c>
      <c r="S77" s="212">
        <f t="shared" si="12"/>
        <v>3600</v>
      </c>
      <c r="T77" s="147">
        <f t="shared" si="6"/>
        <v>10800</v>
      </c>
      <c r="U77" s="139"/>
      <c r="V77" s="137">
        <v>12000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624000</v>
      </c>
      <c r="D78" s="212">
        <f t="shared" si="13"/>
        <v>37440</v>
      </c>
      <c r="E78" s="212">
        <f t="shared" si="14"/>
        <v>37440</v>
      </c>
      <c r="F78" s="212">
        <f t="shared" si="15"/>
        <v>37440</v>
      </c>
      <c r="G78" s="212">
        <f t="shared" si="16"/>
        <v>112320</v>
      </c>
      <c r="H78" s="212">
        <f t="shared" si="17"/>
        <v>43680.000000000007</v>
      </c>
      <c r="I78" s="212">
        <f t="shared" si="18"/>
        <v>56160</v>
      </c>
      <c r="J78" s="212">
        <f t="shared" si="19"/>
        <v>56160</v>
      </c>
      <c r="K78" s="212">
        <f t="shared" si="7"/>
        <v>156000</v>
      </c>
      <c r="L78" s="212">
        <f t="shared" si="20"/>
        <v>56160</v>
      </c>
      <c r="M78" s="212">
        <f t="shared" si="21"/>
        <v>56160</v>
      </c>
      <c r="N78" s="212">
        <f t="shared" si="22"/>
        <v>56160</v>
      </c>
      <c r="O78" s="212">
        <f t="shared" si="8"/>
        <v>168480</v>
      </c>
      <c r="P78" s="212">
        <f t="shared" si="9"/>
        <v>62400</v>
      </c>
      <c r="Q78" s="212">
        <f t="shared" si="10"/>
        <v>62400</v>
      </c>
      <c r="R78" s="212">
        <f t="shared" si="11"/>
        <v>62400</v>
      </c>
      <c r="S78" s="212">
        <f t="shared" si="12"/>
        <v>187200</v>
      </c>
      <c r="T78" s="147">
        <f t="shared" si="6"/>
        <v>561600</v>
      </c>
      <c r="U78" s="139"/>
      <c r="V78" s="137">
        <v>624000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764000</v>
      </c>
      <c r="D79" s="167">
        <f t="shared" si="13"/>
        <v>45840</v>
      </c>
      <c r="E79" s="167">
        <f t="shared" si="14"/>
        <v>45840</v>
      </c>
      <c r="F79" s="167">
        <f t="shared" si="15"/>
        <v>45840</v>
      </c>
      <c r="G79" s="167">
        <f t="shared" si="16"/>
        <v>137520</v>
      </c>
      <c r="H79" s="167">
        <f t="shared" si="17"/>
        <v>53480.000000000007</v>
      </c>
      <c r="I79" s="167">
        <f t="shared" si="18"/>
        <v>68760</v>
      </c>
      <c r="J79" s="167">
        <f t="shared" si="19"/>
        <v>68760</v>
      </c>
      <c r="K79" s="167">
        <f t="shared" si="7"/>
        <v>191000</v>
      </c>
      <c r="L79" s="167">
        <f t="shared" si="20"/>
        <v>68760</v>
      </c>
      <c r="M79" s="167">
        <f t="shared" si="21"/>
        <v>68760</v>
      </c>
      <c r="N79" s="167">
        <f t="shared" si="22"/>
        <v>68760</v>
      </c>
      <c r="O79" s="167">
        <f t="shared" si="8"/>
        <v>206280</v>
      </c>
      <c r="P79" s="167">
        <f t="shared" si="9"/>
        <v>76400</v>
      </c>
      <c r="Q79" s="167">
        <f t="shared" si="10"/>
        <v>76400</v>
      </c>
      <c r="R79" s="167">
        <f t="shared" si="11"/>
        <v>76400</v>
      </c>
      <c r="S79" s="167">
        <f t="shared" si="12"/>
        <v>229200</v>
      </c>
      <c r="T79" s="147">
        <f t="shared" si="6"/>
        <v>687600</v>
      </c>
      <c r="V79" s="137">
        <v>574000</v>
      </c>
    </row>
    <row r="80" spans="1:30" ht="33" customHeight="1" x14ac:dyDescent="0.25">
      <c r="A80" s="41">
        <v>56402</v>
      </c>
      <c r="B80" s="120" t="s">
        <v>88</v>
      </c>
      <c r="C80" s="212">
        <v>150000</v>
      </c>
      <c r="D80" s="212">
        <f t="shared" si="13"/>
        <v>9000</v>
      </c>
      <c r="E80" s="212">
        <f t="shared" si="14"/>
        <v>9000</v>
      </c>
      <c r="F80" s="212">
        <f t="shared" si="15"/>
        <v>9000</v>
      </c>
      <c r="G80" s="212">
        <f t="shared" si="16"/>
        <v>27000</v>
      </c>
      <c r="H80" s="212">
        <f t="shared" si="17"/>
        <v>10500.000000000002</v>
      </c>
      <c r="I80" s="212">
        <f t="shared" si="18"/>
        <v>13500</v>
      </c>
      <c r="J80" s="212">
        <f t="shared" si="19"/>
        <v>13500</v>
      </c>
      <c r="K80" s="212">
        <f t="shared" si="7"/>
        <v>37500</v>
      </c>
      <c r="L80" s="212">
        <f t="shared" si="20"/>
        <v>13500</v>
      </c>
      <c r="M80" s="212">
        <f t="shared" si="21"/>
        <v>13500</v>
      </c>
      <c r="N80" s="212">
        <f t="shared" si="22"/>
        <v>13500</v>
      </c>
      <c r="O80" s="212">
        <f t="shared" si="8"/>
        <v>40500</v>
      </c>
      <c r="P80" s="212">
        <f t="shared" si="9"/>
        <v>15000</v>
      </c>
      <c r="Q80" s="212">
        <f t="shared" si="10"/>
        <v>15000</v>
      </c>
      <c r="R80" s="212">
        <f t="shared" si="11"/>
        <v>15000</v>
      </c>
      <c r="S80" s="212">
        <f t="shared" si="12"/>
        <v>45000</v>
      </c>
      <c r="T80" s="147">
        <f t="shared" si="6"/>
        <v>135000</v>
      </c>
      <c r="V80" s="137">
        <v>50000</v>
      </c>
    </row>
    <row r="81" spans="1:30" ht="33" customHeight="1" x14ac:dyDescent="0.25">
      <c r="A81" s="41">
        <v>56406</v>
      </c>
      <c r="B81" s="254" t="s">
        <v>111</v>
      </c>
      <c r="C81" s="212">
        <v>481000</v>
      </c>
      <c r="D81" s="212">
        <f t="shared" si="13"/>
        <v>28860</v>
      </c>
      <c r="E81" s="212">
        <f t="shared" si="14"/>
        <v>28860</v>
      </c>
      <c r="F81" s="212">
        <f t="shared" si="15"/>
        <v>28860</v>
      </c>
      <c r="G81" s="212">
        <f t="shared" si="16"/>
        <v>86580</v>
      </c>
      <c r="H81" s="212">
        <f t="shared" si="17"/>
        <v>33670</v>
      </c>
      <c r="I81" s="212">
        <f t="shared" si="18"/>
        <v>43290</v>
      </c>
      <c r="J81" s="212">
        <f t="shared" si="19"/>
        <v>43290</v>
      </c>
      <c r="K81" s="212">
        <f t="shared" si="7"/>
        <v>120250</v>
      </c>
      <c r="L81" s="212">
        <f t="shared" si="20"/>
        <v>43290</v>
      </c>
      <c r="M81" s="212">
        <f t="shared" si="21"/>
        <v>43290</v>
      </c>
      <c r="N81" s="212">
        <f t="shared" si="22"/>
        <v>43290</v>
      </c>
      <c r="O81" s="212">
        <f t="shared" si="8"/>
        <v>129870</v>
      </c>
      <c r="P81" s="212">
        <f t="shared" si="9"/>
        <v>48100</v>
      </c>
      <c r="Q81" s="212">
        <f t="shared" si="10"/>
        <v>48100</v>
      </c>
      <c r="R81" s="212">
        <f t="shared" si="11"/>
        <v>48100</v>
      </c>
      <c r="S81" s="212">
        <f t="shared" si="12"/>
        <v>144300</v>
      </c>
      <c r="T81" s="147">
        <f t="shared" si="6"/>
        <v>432900</v>
      </c>
      <c r="V81" s="137">
        <v>391000</v>
      </c>
    </row>
    <row r="82" spans="1:30" ht="33" customHeight="1" x14ac:dyDescent="0.25">
      <c r="A82" s="55" t="s">
        <v>100</v>
      </c>
      <c r="B82" s="255" t="s">
        <v>114</v>
      </c>
      <c r="C82" s="212">
        <v>118000</v>
      </c>
      <c r="D82" s="212">
        <f t="shared" si="13"/>
        <v>7080</v>
      </c>
      <c r="E82" s="212">
        <f t="shared" si="14"/>
        <v>7080</v>
      </c>
      <c r="F82" s="212">
        <f t="shared" si="15"/>
        <v>7080</v>
      </c>
      <c r="G82" s="212">
        <f t="shared" si="16"/>
        <v>21240</v>
      </c>
      <c r="H82" s="212">
        <f t="shared" si="17"/>
        <v>8260</v>
      </c>
      <c r="I82" s="212">
        <f t="shared" si="18"/>
        <v>10620</v>
      </c>
      <c r="J82" s="212">
        <f t="shared" si="19"/>
        <v>10620</v>
      </c>
      <c r="K82" s="212">
        <f t="shared" ref="K82:K99" si="23">SUM(H82:J82)</f>
        <v>29500</v>
      </c>
      <c r="L82" s="212">
        <f t="shared" si="20"/>
        <v>10620</v>
      </c>
      <c r="M82" s="212">
        <f t="shared" si="21"/>
        <v>10620</v>
      </c>
      <c r="N82" s="212">
        <f t="shared" si="22"/>
        <v>10620</v>
      </c>
      <c r="O82" s="212">
        <f t="shared" ref="O82:O99" si="24">SUM(L82:N82)</f>
        <v>31860</v>
      </c>
      <c r="P82" s="212">
        <f t="shared" ref="P82:P99" si="25">C82*0.1</f>
        <v>11800</v>
      </c>
      <c r="Q82" s="212">
        <f t="shared" ref="Q82:Q99" si="26">C82*0.1</f>
        <v>11800</v>
      </c>
      <c r="R82" s="212">
        <f t="shared" ref="R82:R99" si="27">C82*0.1</f>
        <v>11800</v>
      </c>
      <c r="S82" s="212">
        <f t="shared" ref="S82:S99" si="28">SUM(P82:R82)</f>
        <v>35400</v>
      </c>
      <c r="T82" s="147">
        <f t="shared" ref="T82:T99" si="29">D82+E82+F82+H82+I82+J82+L82+M82+N82+P82+Q82</f>
        <v>106200</v>
      </c>
      <c r="V82" s="137">
        <v>118000</v>
      </c>
    </row>
    <row r="83" spans="1:30" s="140" customFormat="1" ht="33" customHeight="1" collapsed="1" x14ac:dyDescent="0.25">
      <c r="A83" s="55">
        <v>56418</v>
      </c>
      <c r="B83" s="255" t="s">
        <v>113</v>
      </c>
      <c r="C83" s="212">
        <v>15000</v>
      </c>
      <c r="D83" s="212">
        <f t="shared" ref="D83:D99" si="30">C83*0.06</f>
        <v>900</v>
      </c>
      <c r="E83" s="212">
        <f t="shared" ref="E83:E99" si="31">C83*0.06</f>
        <v>900</v>
      </c>
      <c r="F83" s="212">
        <f t="shared" ref="F83:F99" si="32">C83*0.06</f>
        <v>900</v>
      </c>
      <c r="G83" s="212">
        <f t="shared" ref="G83:G99" si="33">SUM(D83:F83)</f>
        <v>2700</v>
      </c>
      <c r="H83" s="212">
        <f t="shared" ref="H83:H99" si="34">C83*0.07</f>
        <v>1050</v>
      </c>
      <c r="I83" s="212">
        <f t="shared" ref="I83:I99" si="35">C83*0.09</f>
        <v>1350</v>
      </c>
      <c r="J83" s="212">
        <f t="shared" ref="J83:J99" si="36">C83*0.09</f>
        <v>1350</v>
      </c>
      <c r="K83" s="212">
        <f t="shared" si="23"/>
        <v>3750</v>
      </c>
      <c r="L83" s="212">
        <f t="shared" ref="L83:L99" si="37">C83*0.09</f>
        <v>1350</v>
      </c>
      <c r="M83" s="212">
        <f t="shared" ref="M83:M99" si="38">C83*0.09</f>
        <v>1350</v>
      </c>
      <c r="N83" s="212">
        <f t="shared" ref="N83:N99" si="39">C83*0.09</f>
        <v>1350</v>
      </c>
      <c r="O83" s="212">
        <f t="shared" si="24"/>
        <v>4050</v>
      </c>
      <c r="P83" s="212">
        <f t="shared" si="25"/>
        <v>1500</v>
      </c>
      <c r="Q83" s="212">
        <f t="shared" si="26"/>
        <v>1500</v>
      </c>
      <c r="R83" s="212">
        <f t="shared" si="27"/>
        <v>1500</v>
      </c>
      <c r="S83" s="212">
        <f t="shared" si="28"/>
        <v>4500</v>
      </c>
      <c r="T83" s="147">
        <f t="shared" si="29"/>
        <v>13500</v>
      </c>
      <c r="U83" s="139"/>
      <c r="V83" s="137">
        <v>15000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4109500</v>
      </c>
      <c r="D84" s="167">
        <f t="shared" si="30"/>
        <v>246570</v>
      </c>
      <c r="E84" s="167">
        <f t="shared" si="31"/>
        <v>246570</v>
      </c>
      <c r="F84" s="167">
        <f t="shared" si="32"/>
        <v>246570</v>
      </c>
      <c r="G84" s="167">
        <f t="shared" si="33"/>
        <v>739710</v>
      </c>
      <c r="H84" s="167">
        <f t="shared" si="34"/>
        <v>287665</v>
      </c>
      <c r="I84" s="167">
        <f t="shared" si="35"/>
        <v>369855</v>
      </c>
      <c r="J84" s="167">
        <f t="shared" si="36"/>
        <v>369855</v>
      </c>
      <c r="K84" s="167">
        <f t="shared" si="23"/>
        <v>1027375</v>
      </c>
      <c r="L84" s="167">
        <f t="shared" si="37"/>
        <v>369855</v>
      </c>
      <c r="M84" s="167">
        <f t="shared" si="38"/>
        <v>369855</v>
      </c>
      <c r="N84" s="167">
        <f t="shared" si="39"/>
        <v>369855</v>
      </c>
      <c r="O84" s="167">
        <f t="shared" si="24"/>
        <v>1109565</v>
      </c>
      <c r="P84" s="167">
        <f t="shared" si="25"/>
        <v>410950</v>
      </c>
      <c r="Q84" s="167">
        <f t="shared" si="26"/>
        <v>410950</v>
      </c>
      <c r="R84" s="167">
        <f t="shared" si="27"/>
        <v>410950</v>
      </c>
      <c r="S84" s="167">
        <f t="shared" si="28"/>
        <v>1232850</v>
      </c>
      <c r="T84" s="147">
        <f t="shared" si="29"/>
        <v>3698550</v>
      </c>
      <c r="V84" s="137">
        <v>6494500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55500</v>
      </c>
      <c r="D85" s="212">
        <f t="shared" si="30"/>
        <v>3330</v>
      </c>
      <c r="E85" s="212">
        <f t="shared" si="31"/>
        <v>3330</v>
      </c>
      <c r="F85" s="212">
        <f t="shared" si="32"/>
        <v>3330</v>
      </c>
      <c r="G85" s="212">
        <f t="shared" si="33"/>
        <v>9990</v>
      </c>
      <c r="H85" s="212">
        <f t="shared" si="34"/>
        <v>3885.0000000000005</v>
      </c>
      <c r="I85" s="212">
        <f t="shared" si="35"/>
        <v>4995</v>
      </c>
      <c r="J85" s="212">
        <f t="shared" si="36"/>
        <v>4995</v>
      </c>
      <c r="K85" s="212">
        <f t="shared" si="23"/>
        <v>13875</v>
      </c>
      <c r="L85" s="212">
        <f t="shared" si="37"/>
        <v>4995</v>
      </c>
      <c r="M85" s="212">
        <f t="shared" si="38"/>
        <v>4995</v>
      </c>
      <c r="N85" s="212">
        <f t="shared" si="39"/>
        <v>4995</v>
      </c>
      <c r="O85" s="212">
        <f t="shared" si="24"/>
        <v>14985</v>
      </c>
      <c r="P85" s="212">
        <f t="shared" si="25"/>
        <v>5550</v>
      </c>
      <c r="Q85" s="212">
        <f t="shared" si="26"/>
        <v>5550</v>
      </c>
      <c r="R85" s="212">
        <f t="shared" si="27"/>
        <v>5550</v>
      </c>
      <c r="S85" s="212">
        <f t="shared" si="28"/>
        <v>16650</v>
      </c>
      <c r="T85" s="147">
        <f t="shared" si="29"/>
        <v>49950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379000</v>
      </c>
      <c r="D86" s="212">
        <f t="shared" si="30"/>
        <v>22740</v>
      </c>
      <c r="E86" s="212">
        <f t="shared" si="31"/>
        <v>22740</v>
      </c>
      <c r="F86" s="212">
        <f t="shared" si="32"/>
        <v>22740</v>
      </c>
      <c r="G86" s="212">
        <f t="shared" si="33"/>
        <v>68220</v>
      </c>
      <c r="H86" s="212">
        <f t="shared" si="34"/>
        <v>26530.000000000004</v>
      </c>
      <c r="I86" s="212">
        <f t="shared" si="35"/>
        <v>34110</v>
      </c>
      <c r="J86" s="212">
        <f t="shared" si="36"/>
        <v>34110</v>
      </c>
      <c r="K86" s="212">
        <f t="shared" si="23"/>
        <v>94750</v>
      </c>
      <c r="L86" s="212">
        <f t="shared" si="37"/>
        <v>34110</v>
      </c>
      <c r="M86" s="212">
        <f t="shared" si="38"/>
        <v>34110</v>
      </c>
      <c r="N86" s="212">
        <f t="shared" si="39"/>
        <v>34110</v>
      </c>
      <c r="O86" s="212">
        <f t="shared" si="24"/>
        <v>102330</v>
      </c>
      <c r="P86" s="212">
        <f t="shared" si="25"/>
        <v>37900</v>
      </c>
      <c r="Q86" s="212">
        <f t="shared" si="26"/>
        <v>37900</v>
      </c>
      <c r="R86" s="212">
        <f t="shared" si="27"/>
        <v>37900</v>
      </c>
      <c r="S86" s="212">
        <f t="shared" si="28"/>
        <v>113700</v>
      </c>
      <c r="T86" s="147">
        <f t="shared" si="29"/>
        <v>341100</v>
      </c>
      <c r="U86" s="139"/>
      <c r="V86" s="137">
        <v>379000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3675000</v>
      </c>
      <c r="D87" s="212">
        <f t="shared" si="30"/>
        <v>220500</v>
      </c>
      <c r="E87" s="212">
        <f t="shared" si="31"/>
        <v>220500</v>
      </c>
      <c r="F87" s="212">
        <f t="shared" si="32"/>
        <v>220500</v>
      </c>
      <c r="G87" s="212">
        <f t="shared" si="33"/>
        <v>661500</v>
      </c>
      <c r="H87" s="212">
        <f t="shared" si="34"/>
        <v>257250.00000000003</v>
      </c>
      <c r="I87" s="212">
        <f t="shared" si="35"/>
        <v>330750</v>
      </c>
      <c r="J87" s="212">
        <f t="shared" si="36"/>
        <v>330750</v>
      </c>
      <c r="K87" s="212">
        <f t="shared" si="23"/>
        <v>918750</v>
      </c>
      <c r="L87" s="212">
        <f t="shared" si="37"/>
        <v>330750</v>
      </c>
      <c r="M87" s="212">
        <f t="shared" si="38"/>
        <v>330750</v>
      </c>
      <c r="N87" s="212">
        <f t="shared" si="39"/>
        <v>330750</v>
      </c>
      <c r="O87" s="212">
        <f t="shared" si="24"/>
        <v>992250</v>
      </c>
      <c r="P87" s="212">
        <f t="shared" si="25"/>
        <v>367500</v>
      </c>
      <c r="Q87" s="212">
        <f t="shared" si="26"/>
        <v>367500</v>
      </c>
      <c r="R87" s="212">
        <f t="shared" si="27"/>
        <v>367500</v>
      </c>
      <c r="S87" s="212">
        <f t="shared" si="28"/>
        <v>1102500</v>
      </c>
      <c r="T87" s="147">
        <f t="shared" si="29"/>
        <v>3307500</v>
      </c>
      <c r="V87" s="137">
        <v>6100000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f>15861778+900000</f>
        <v>16761778</v>
      </c>
      <c r="D88" s="118">
        <f t="shared" si="30"/>
        <v>1005706.6799999999</v>
      </c>
      <c r="E88" s="118">
        <f t="shared" si="31"/>
        <v>1005706.6799999999</v>
      </c>
      <c r="F88" s="118">
        <f t="shared" si="32"/>
        <v>1005706.6799999999</v>
      </c>
      <c r="G88" s="118">
        <f t="shared" si="33"/>
        <v>3017120.04</v>
      </c>
      <c r="H88" s="118">
        <f t="shared" si="34"/>
        <v>1173324.4600000002</v>
      </c>
      <c r="I88" s="118">
        <f t="shared" si="35"/>
        <v>1508560.02</v>
      </c>
      <c r="J88" s="118">
        <f t="shared" si="36"/>
        <v>1508560.02</v>
      </c>
      <c r="K88" s="118">
        <f t="shared" si="23"/>
        <v>4190444.5000000005</v>
      </c>
      <c r="L88" s="118">
        <f t="shared" si="37"/>
        <v>1508560.02</v>
      </c>
      <c r="M88" s="118">
        <f t="shared" si="38"/>
        <v>1508560.02</v>
      </c>
      <c r="N88" s="118">
        <f t="shared" si="39"/>
        <v>1508560.02</v>
      </c>
      <c r="O88" s="118">
        <f t="shared" si="24"/>
        <v>4525680.0600000005</v>
      </c>
      <c r="P88" s="118">
        <f t="shared" si="25"/>
        <v>1676177.8</v>
      </c>
      <c r="Q88" s="118">
        <f t="shared" si="26"/>
        <v>1676177.8</v>
      </c>
      <c r="R88" s="118">
        <f t="shared" si="27"/>
        <v>1676177.8</v>
      </c>
      <c r="S88" s="118">
        <f t="shared" si="28"/>
        <v>5028533.4000000004</v>
      </c>
      <c r="T88" s="147">
        <f t="shared" si="29"/>
        <v>15085600.199999999</v>
      </c>
      <c r="V88" s="137">
        <v>15861778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432129</v>
      </c>
      <c r="D89" s="167">
        <f t="shared" si="30"/>
        <v>25927.739999999998</v>
      </c>
      <c r="E89" s="167">
        <f t="shared" si="31"/>
        <v>25927.739999999998</v>
      </c>
      <c r="F89" s="167">
        <f t="shared" si="32"/>
        <v>25927.739999999998</v>
      </c>
      <c r="G89" s="167">
        <f t="shared" si="33"/>
        <v>77783.22</v>
      </c>
      <c r="H89" s="167">
        <f t="shared" si="34"/>
        <v>30249.030000000002</v>
      </c>
      <c r="I89" s="167">
        <f t="shared" si="35"/>
        <v>38891.61</v>
      </c>
      <c r="J89" s="167">
        <f t="shared" si="36"/>
        <v>38891.61</v>
      </c>
      <c r="K89" s="167">
        <f t="shared" si="23"/>
        <v>108032.25</v>
      </c>
      <c r="L89" s="167">
        <f t="shared" si="37"/>
        <v>38891.61</v>
      </c>
      <c r="M89" s="167">
        <f t="shared" si="38"/>
        <v>38891.61</v>
      </c>
      <c r="N89" s="167">
        <f t="shared" si="39"/>
        <v>38891.61</v>
      </c>
      <c r="O89" s="167">
        <f t="shared" si="24"/>
        <v>116674.83</v>
      </c>
      <c r="P89" s="167">
        <f t="shared" si="25"/>
        <v>43212.9</v>
      </c>
      <c r="Q89" s="167">
        <f t="shared" si="26"/>
        <v>43212.9</v>
      </c>
      <c r="R89" s="167">
        <f t="shared" si="27"/>
        <v>43212.9</v>
      </c>
      <c r="S89" s="167">
        <f t="shared" si="28"/>
        <v>129638.70000000001</v>
      </c>
      <c r="T89" s="147">
        <f t="shared" si="29"/>
        <v>388916.1</v>
      </c>
      <c r="V89" s="137">
        <v>432128</v>
      </c>
    </row>
    <row r="90" spans="1:30" ht="33" customHeight="1" x14ac:dyDescent="0.25">
      <c r="A90" s="41" t="s">
        <v>28</v>
      </c>
      <c r="B90" s="125" t="s">
        <v>115</v>
      </c>
      <c r="C90" s="212">
        <v>74847</v>
      </c>
      <c r="D90" s="212">
        <f t="shared" si="30"/>
        <v>4490.82</v>
      </c>
      <c r="E90" s="212">
        <f t="shared" si="31"/>
        <v>4490.82</v>
      </c>
      <c r="F90" s="212">
        <f t="shared" si="32"/>
        <v>4490.82</v>
      </c>
      <c r="G90" s="212">
        <f t="shared" si="33"/>
        <v>13472.46</v>
      </c>
      <c r="H90" s="212">
        <f t="shared" si="34"/>
        <v>5239.2900000000009</v>
      </c>
      <c r="I90" s="212">
        <f t="shared" si="35"/>
        <v>6736.23</v>
      </c>
      <c r="J90" s="212">
        <f t="shared" si="36"/>
        <v>6736.23</v>
      </c>
      <c r="K90" s="212">
        <f t="shared" si="23"/>
        <v>18711.75</v>
      </c>
      <c r="L90" s="212">
        <f t="shared" si="37"/>
        <v>6736.23</v>
      </c>
      <c r="M90" s="212">
        <f t="shared" si="38"/>
        <v>6736.23</v>
      </c>
      <c r="N90" s="212">
        <f t="shared" si="39"/>
        <v>6736.23</v>
      </c>
      <c r="O90" s="212">
        <f t="shared" si="24"/>
        <v>20208.689999999999</v>
      </c>
      <c r="P90" s="212">
        <f t="shared" si="25"/>
        <v>7484.7000000000007</v>
      </c>
      <c r="Q90" s="212">
        <f t="shared" si="26"/>
        <v>7484.7000000000007</v>
      </c>
      <c r="R90" s="212">
        <f t="shared" si="27"/>
        <v>7484.7000000000007</v>
      </c>
      <c r="S90" s="212">
        <f t="shared" si="28"/>
        <v>22454.100000000002</v>
      </c>
      <c r="T90" s="147">
        <f t="shared" si="29"/>
        <v>67362.299999999988</v>
      </c>
      <c r="V90" s="137">
        <v>74847</v>
      </c>
    </row>
    <row r="91" spans="1:30" ht="33" customHeight="1" x14ac:dyDescent="0.25">
      <c r="A91" s="54">
        <v>56710</v>
      </c>
      <c r="B91" s="125" t="s">
        <v>92</v>
      </c>
      <c r="C91" s="212">
        <v>5610</v>
      </c>
      <c r="D91" s="212">
        <f t="shared" si="30"/>
        <v>336.59999999999997</v>
      </c>
      <c r="E91" s="212">
        <f t="shared" si="31"/>
        <v>336.59999999999997</v>
      </c>
      <c r="F91" s="212">
        <f t="shared" si="32"/>
        <v>336.59999999999997</v>
      </c>
      <c r="G91" s="212">
        <f t="shared" si="33"/>
        <v>1009.8</v>
      </c>
      <c r="H91" s="212">
        <f t="shared" si="34"/>
        <v>392.70000000000005</v>
      </c>
      <c r="I91" s="212">
        <f t="shared" si="35"/>
        <v>504.9</v>
      </c>
      <c r="J91" s="212">
        <f t="shared" si="36"/>
        <v>504.9</v>
      </c>
      <c r="K91" s="212">
        <f t="shared" si="23"/>
        <v>1402.5</v>
      </c>
      <c r="L91" s="212">
        <f t="shared" si="37"/>
        <v>504.9</v>
      </c>
      <c r="M91" s="212">
        <f t="shared" si="38"/>
        <v>504.9</v>
      </c>
      <c r="N91" s="212">
        <f t="shared" si="39"/>
        <v>504.9</v>
      </c>
      <c r="O91" s="212">
        <f t="shared" si="24"/>
        <v>1514.6999999999998</v>
      </c>
      <c r="P91" s="212">
        <f t="shared" si="25"/>
        <v>561</v>
      </c>
      <c r="Q91" s="212">
        <f t="shared" si="26"/>
        <v>561</v>
      </c>
      <c r="R91" s="212">
        <f t="shared" si="27"/>
        <v>561</v>
      </c>
      <c r="S91" s="212">
        <f t="shared" si="28"/>
        <v>1683</v>
      </c>
      <c r="T91" s="147">
        <f t="shared" si="29"/>
        <v>5049</v>
      </c>
      <c r="V91" s="137">
        <v>5610</v>
      </c>
    </row>
    <row r="92" spans="1:30" ht="33" customHeight="1" x14ac:dyDescent="0.25">
      <c r="A92" s="41">
        <v>56714</v>
      </c>
      <c r="B92" s="122" t="s">
        <v>107</v>
      </c>
      <c r="C92" s="212">
        <v>221919</v>
      </c>
      <c r="D92" s="213">
        <f t="shared" si="30"/>
        <v>13315.14</v>
      </c>
      <c r="E92" s="213">
        <f t="shared" si="31"/>
        <v>13315.14</v>
      </c>
      <c r="F92" s="213">
        <f t="shared" si="32"/>
        <v>13315.14</v>
      </c>
      <c r="G92" s="213">
        <f t="shared" si="33"/>
        <v>39945.42</v>
      </c>
      <c r="H92" s="213">
        <f t="shared" si="34"/>
        <v>15534.330000000002</v>
      </c>
      <c r="I92" s="213">
        <f t="shared" si="35"/>
        <v>19972.71</v>
      </c>
      <c r="J92" s="213">
        <f t="shared" si="36"/>
        <v>19972.71</v>
      </c>
      <c r="K92" s="213">
        <f t="shared" si="23"/>
        <v>55479.75</v>
      </c>
      <c r="L92" s="213">
        <f t="shared" si="37"/>
        <v>19972.71</v>
      </c>
      <c r="M92" s="213">
        <f t="shared" si="38"/>
        <v>19972.71</v>
      </c>
      <c r="N92" s="213">
        <f t="shared" si="39"/>
        <v>19972.71</v>
      </c>
      <c r="O92" s="213">
        <f t="shared" si="24"/>
        <v>59918.13</v>
      </c>
      <c r="P92" s="213">
        <f t="shared" si="25"/>
        <v>22191.9</v>
      </c>
      <c r="Q92" s="213">
        <f t="shared" si="26"/>
        <v>22191.9</v>
      </c>
      <c r="R92" s="213">
        <f t="shared" si="27"/>
        <v>22191.9</v>
      </c>
      <c r="S92" s="213">
        <f t="shared" si="28"/>
        <v>66575.700000000012</v>
      </c>
      <c r="T92" s="147">
        <f t="shared" si="29"/>
        <v>199727.09999999995</v>
      </c>
      <c r="V92" s="137">
        <v>221919</v>
      </c>
    </row>
    <row r="93" spans="1:30" ht="33" customHeight="1" collapsed="1" x14ac:dyDescent="0.25">
      <c r="A93" s="55" t="s">
        <v>5</v>
      </c>
      <c r="B93" s="124" t="s">
        <v>108</v>
      </c>
      <c r="C93" s="212">
        <v>129753</v>
      </c>
      <c r="D93" s="213">
        <f t="shared" si="30"/>
        <v>7785.1799999999994</v>
      </c>
      <c r="E93" s="213">
        <f t="shared" si="31"/>
        <v>7785.1799999999994</v>
      </c>
      <c r="F93" s="213">
        <f t="shared" si="32"/>
        <v>7785.1799999999994</v>
      </c>
      <c r="G93" s="213">
        <f t="shared" si="33"/>
        <v>23355.539999999997</v>
      </c>
      <c r="H93" s="213">
        <f t="shared" si="34"/>
        <v>9082.7100000000009</v>
      </c>
      <c r="I93" s="213">
        <f t="shared" si="35"/>
        <v>11677.77</v>
      </c>
      <c r="J93" s="213">
        <f t="shared" si="36"/>
        <v>11677.77</v>
      </c>
      <c r="K93" s="213">
        <f t="shared" si="23"/>
        <v>32438.250000000004</v>
      </c>
      <c r="L93" s="213">
        <f t="shared" si="37"/>
        <v>11677.77</v>
      </c>
      <c r="M93" s="213">
        <f t="shared" si="38"/>
        <v>11677.77</v>
      </c>
      <c r="N93" s="213">
        <f t="shared" si="39"/>
        <v>11677.77</v>
      </c>
      <c r="O93" s="213">
        <f t="shared" si="24"/>
        <v>35033.31</v>
      </c>
      <c r="P93" s="213">
        <f t="shared" si="25"/>
        <v>12975.300000000001</v>
      </c>
      <c r="Q93" s="213">
        <f t="shared" si="26"/>
        <v>12975.300000000001</v>
      </c>
      <c r="R93" s="213">
        <f t="shared" si="27"/>
        <v>12975.300000000001</v>
      </c>
      <c r="S93" s="213">
        <f t="shared" si="28"/>
        <v>38925.9</v>
      </c>
      <c r="T93" s="147">
        <f t="shared" si="29"/>
        <v>116777.70000000003</v>
      </c>
      <c r="V93" s="137">
        <v>129753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0</v>
      </c>
      <c r="D94" s="167">
        <f t="shared" si="30"/>
        <v>0</v>
      </c>
      <c r="E94" s="167">
        <f t="shared" si="31"/>
        <v>0</v>
      </c>
      <c r="F94" s="167">
        <f t="shared" si="32"/>
        <v>0</v>
      </c>
      <c r="G94" s="167">
        <f t="shared" si="33"/>
        <v>0</v>
      </c>
      <c r="H94" s="167">
        <f t="shared" si="34"/>
        <v>0</v>
      </c>
      <c r="I94" s="167">
        <f t="shared" si="35"/>
        <v>0</v>
      </c>
      <c r="J94" s="167">
        <f t="shared" si="36"/>
        <v>0</v>
      </c>
      <c r="K94" s="167">
        <f t="shared" si="23"/>
        <v>0</v>
      </c>
      <c r="L94" s="167">
        <f t="shared" si="37"/>
        <v>0</v>
      </c>
      <c r="M94" s="167">
        <f t="shared" si="38"/>
        <v>0</v>
      </c>
      <c r="N94" s="167">
        <f t="shared" si="39"/>
        <v>0</v>
      </c>
      <c r="O94" s="167">
        <f t="shared" si="24"/>
        <v>0</v>
      </c>
      <c r="P94" s="167">
        <f t="shared" si="25"/>
        <v>0</v>
      </c>
      <c r="Q94" s="167">
        <f t="shared" si="26"/>
        <v>0</v>
      </c>
      <c r="R94" s="167">
        <f t="shared" si="27"/>
        <v>0</v>
      </c>
      <c r="S94" s="167">
        <f t="shared" si="28"/>
        <v>0</v>
      </c>
      <c r="T94" s="147">
        <f t="shared" si="29"/>
        <v>0</v>
      </c>
      <c r="V94" s="137">
        <v>0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0</v>
      </c>
      <c r="D95" s="212">
        <f t="shared" si="30"/>
        <v>0</v>
      </c>
      <c r="E95" s="212">
        <f t="shared" si="31"/>
        <v>0</v>
      </c>
      <c r="F95" s="212">
        <f t="shared" si="32"/>
        <v>0</v>
      </c>
      <c r="G95" s="212">
        <f t="shared" si="33"/>
        <v>0</v>
      </c>
      <c r="H95" s="212">
        <f t="shared" si="34"/>
        <v>0</v>
      </c>
      <c r="I95" s="212">
        <f t="shared" si="35"/>
        <v>0</v>
      </c>
      <c r="J95" s="212">
        <f t="shared" si="36"/>
        <v>0</v>
      </c>
      <c r="K95" s="212">
        <f t="shared" si="23"/>
        <v>0</v>
      </c>
      <c r="L95" s="212">
        <f t="shared" si="37"/>
        <v>0</v>
      </c>
      <c r="M95" s="212">
        <f t="shared" si="38"/>
        <v>0</v>
      </c>
      <c r="N95" s="212">
        <f t="shared" si="39"/>
        <v>0</v>
      </c>
      <c r="O95" s="212">
        <f t="shared" si="24"/>
        <v>0</v>
      </c>
      <c r="P95" s="212">
        <f t="shared" si="25"/>
        <v>0</v>
      </c>
      <c r="Q95" s="212">
        <f t="shared" si="26"/>
        <v>0</v>
      </c>
      <c r="R95" s="212">
        <f t="shared" si="27"/>
        <v>0</v>
      </c>
      <c r="S95" s="212">
        <f t="shared" si="28"/>
        <v>0</v>
      </c>
      <c r="T95" s="147">
        <f t="shared" si="29"/>
        <v>0</v>
      </c>
      <c r="U95" s="139"/>
      <c r="V95" s="137">
        <v>0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0</v>
      </c>
      <c r="D96" s="212">
        <f t="shared" si="30"/>
        <v>0</v>
      </c>
      <c r="E96" s="212">
        <f t="shared" si="31"/>
        <v>0</v>
      </c>
      <c r="F96" s="212">
        <f t="shared" si="32"/>
        <v>0</v>
      </c>
      <c r="G96" s="212">
        <f t="shared" si="33"/>
        <v>0</v>
      </c>
      <c r="H96" s="212">
        <f t="shared" si="34"/>
        <v>0</v>
      </c>
      <c r="I96" s="212">
        <f t="shared" si="35"/>
        <v>0</v>
      </c>
      <c r="J96" s="212">
        <f t="shared" si="36"/>
        <v>0</v>
      </c>
      <c r="K96" s="212">
        <f t="shared" si="23"/>
        <v>0</v>
      </c>
      <c r="L96" s="212">
        <f t="shared" si="37"/>
        <v>0</v>
      </c>
      <c r="M96" s="212">
        <f t="shared" si="38"/>
        <v>0</v>
      </c>
      <c r="N96" s="212">
        <f t="shared" si="39"/>
        <v>0</v>
      </c>
      <c r="O96" s="212">
        <f t="shared" si="24"/>
        <v>0</v>
      </c>
      <c r="P96" s="212">
        <f t="shared" si="25"/>
        <v>0</v>
      </c>
      <c r="Q96" s="212">
        <f t="shared" si="26"/>
        <v>0</v>
      </c>
      <c r="R96" s="212">
        <f t="shared" si="27"/>
        <v>0</v>
      </c>
      <c r="S96" s="212">
        <f t="shared" si="28"/>
        <v>0</v>
      </c>
      <c r="T96" s="147">
        <f t="shared" si="29"/>
        <v>0</v>
      </c>
      <c r="U96" s="139"/>
      <c r="V96" s="137">
        <v>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2505254</v>
      </c>
      <c r="D97" s="118">
        <f t="shared" si="30"/>
        <v>150315.24</v>
      </c>
      <c r="E97" s="118">
        <f t="shared" si="31"/>
        <v>150315.24</v>
      </c>
      <c r="F97" s="118">
        <f t="shared" si="32"/>
        <v>150315.24</v>
      </c>
      <c r="G97" s="118">
        <f t="shared" si="33"/>
        <v>450945.72</v>
      </c>
      <c r="H97" s="118">
        <f t="shared" si="34"/>
        <v>175367.78000000003</v>
      </c>
      <c r="I97" s="118">
        <f t="shared" si="35"/>
        <v>225472.86</v>
      </c>
      <c r="J97" s="118">
        <f t="shared" si="36"/>
        <v>225472.86</v>
      </c>
      <c r="K97" s="118">
        <f t="shared" si="23"/>
        <v>626313.5</v>
      </c>
      <c r="L97" s="118">
        <f t="shared" si="37"/>
        <v>225472.86</v>
      </c>
      <c r="M97" s="118">
        <f t="shared" si="38"/>
        <v>225472.86</v>
      </c>
      <c r="N97" s="118">
        <f t="shared" si="39"/>
        <v>225472.86</v>
      </c>
      <c r="O97" s="118">
        <f t="shared" si="24"/>
        <v>676418.58</v>
      </c>
      <c r="P97" s="118">
        <f t="shared" si="25"/>
        <v>250525.40000000002</v>
      </c>
      <c r="Q97" s="118">
        <f t="shared" si="26"/>
        <v>250525.40000000002</v>
      </c>
      <c r="R97" s="118">
        <f t="shared" si="27"/>
        <v>250525.40000000002</v>
      </c>
      <c r="S97" s="118">
        <f t="shared" si="28"/>
        <v>751576.20000000007</v>
      </c>
      <c r="T97" s="147">
        <f t="shared" si="29"/>
        <v>2254728.5999999996</v>
      </c>
      <c r="V97" s="137">
        <v>2505257</v>
      </c>
    </row>
    <row r="98" spans="1:33" ht="38.25" customHeight="1" x14ac:dyDescent="0.25">
      <c r="A98" s="55" t="s">
        <v>284</v>
      </c>
      <c r="B98" s="117" t="s">
        <v>285</v>
      </c>
      <c r="C98" s="212"/>
      <c r="D98" s="212">
        <f t="shared" si="30"/>
        <v>0</v>
      </c>
      <c r="E98" s="212">
        <f t="shared" si="31"/>
        <v>0</v>
      </c>
      <c r="F98" s="212">
        <f t="shared" si="32"/>
        <v>0</v>
      </c>
      <c r="G98" s="212">
        <f t="shared" si="33"/>
        <v>0</v>
      </c>
      <c r="H98" s="212">
        <f t="shared" si="34"/>
        <v>0</v>
      </c>
      <c r="I98" s="212">
        <f t="shared" si="35"/>
        <v>0</v>
      </c>
      <c r="J98" s="212">
        <f t="shared" si="36"/>
        <v>0</v>
      </c>
      <c r="K98" s="212">
        <f t="shared" si="23"/>
        <v>0</v>
      </c>
      <c r="L98" s="212">
        <f t="shared" si="37"/>
        <v>0</v>
      </c>
      <c r="M98" s="212">
        <f t="shared" si="38"/>
        <v>0</v>
      </c>
      <c r="N98" s="212">
        <f t="shared" si="39"/>
        <v>0</v>
      </c>
      <c r="O98" s="212">
        <f t="shared" si="24"/>
        <v>0</v>
      </c>
      <c r="P98" s="212">
        <f t="shared" si="25"/>
        <v>0</v>
      </c>
      <c r="Q98" s="212">
        <f t="shared" si="26"/>
        <v>0</v>
      </c>
      <c r="R98" s="212">
        <f t="shared" si="27"/>
        <v>0</v>
      </c>
      <c r="S98" s="212">
        <f t="shared" si="28"/>
        <v>0</v>
      </c>
      <c r="T98" s="147">
        <f t="shared" si="29"/>
        <v>0</v>
      </c>
      <c r="V98" s="137">
        <v>0</v>
      </c>
    </row>
    <row r="99" spans="1:33" s="147" customFormat="1" ht="33" customHeight="1" x14ac:dyDescent="0.25">
      <c r="A99" s="116"/>
      <c r="B99" s="116" t="s">
        <v>95</v>
      </c>
      <c r="C99" s="168">
        <f>C16-C47</f>
        <v>10000000</v>
      </c>
      <c r="D99" s="168">
        <f t="shared" si="30"/>
        <v>600000</v>
      </c>
      <c r="E99" s="168">
        <f t="shared" si="31"/>
        <v>600000</v>
      </c>
      <c r="F99" s="168">
        <f t="shared" si="32"/>
        <v>600000</v>
      </c>
      <c r="G99" s="168">
        <f t="shared" si="33"/>
        <v>1800000</v>
      </c>
      <c r="H99" s="168">
        <f t="shared" si="34"/>
        <v>700000.00000000012</v>
      </c>
      <c r="I99" s="168">
        <f t="shared" si="35"/>
        <v>900000</v>
      </c>
      <c r="J99" s="168">
        <f t="shared" si="36"/>
        <v>900000</v>
      </c>
      <c r="K99" s="168">
        <f t="shared" si="23"/>
        <v>2500000</v>
      </c>
      <c r="L99" s="168">
        <f t="shared" si="37"/>
        <v>900000</v>
      </c>
      <c r="M99" s="168">
        <f t="shared" si="38"/>
        <v>900000</v>
      </c>
      <c r="N99" s="168">
        <f t="shared" si="39"/>
        <v>900000</v>
      </c>
      <c r="O99" s="168">
        <f t="shared" si="24"/>
        <v>2700000</v>
      </c>
      <c r="P99" s="168">
        <f t="shared" si="25"/>
        <v>1000000</v>
      </c>
      <c r="Q99" s="168">
        <f t="shared" si="26"/>
        <v>1000000</v>
      </c>
      <c r="R99" s="168">
        <f t="shared" si="27"/>
        <v>1000000</v>
      </c>
      <c r="S99" s="168">
        <f t="shared" si="28"/>
        <v>3000000</v>
      </c>
      <c r="T99" s="147">
        <f t="shared" si="29"/>
        <v>9000000</v>
      </c>
      <c r="V99" s="137">
        <v>10000000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2.8798081900299262E-2</v>
      </c>
      <c r="D100" s="158">
        <f t="shared" si="40"/>
        <v>2.8798081900299265E-2</v>
      </c>
      <c r="E100" s="158">
        <f t="shared" si="40"/>
        <v>2.8798081900299265E-2</v>
      </c>
      <c r="F100" s="158">
        <f t="shared" si="40"/>
        <v>2.8798081900299265E-2</v>
      </c>
      <c r="G100" s="158">
        <f t="shared" si="40"/>
        <v>2.8798081900299265E-2</v>
      </c>
      <c r="H100" s="158">
        <f t="shared" si="40"/>
        <v>2.8798081900299262E-2</v>
      </c>
      <c r="I100" s="158">
        <f t="shared" si="40"/>
        <v>2.8798081900299262E-2</v>
      </c>
      <c r="J100" s="158">
        <f t="shared" si="40"/>
        <v>2.8798081900299262E-2</v>
      </c>
      <c r="K100" s="158">
        <f t="shared" si="40"/>
        <v>2.8798081900299262E-2</v>
      </c>
      <c r="L100" s="158">
        <f t="shared" si="40"/>
        <v>2.8798081900299262E-2</v>
      </c>
      <c r="M100" s="158">
        <f t="shared" si="40"/>
        <v>2.8798081900299262E-2</v>
      </c>
      <c r="N100" s="158">
        <f t="shared" si="40"/>
        <v>2.8798081900299262E-2</v>
      </c>
      <c r="O100" s="158">
        <f t="shared" si="40"/>
        <v>2.8798081900299258E-2</v>
      </c>
      <c r="P100" s="158">
        <f t="shared" si="40"/>
        <v>2.8798081900299262E-2</v>
      </c>
      <c r="Q100" s="158">
        <f t="shared" si="40"/>
        <v>2.8798081900299262E-2</v>
      </c>
      <c r="R100" s="158">
        <f t="shared" si="40"/>
        <v>2.8798081900299262E-2</v>
      </c>
      <c r="S100" s="170">
        <f t="shared" si="40"/>
        <v>2.8798081900299265E-2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2000000</v>
      </c>
    </row>
    <row r="107" spans="1:33" x14ac:dyDescent="0.25">
      <c r="B107" s="59"/>
      <c r="C107" s="190"/>
    </row>
    <row r="108" spans="1:33" x14ac:dyDescent="0.25">
      <c r="C108" s="189">
        <f>+C99-C106</f>
        <v>8000000</v>
      </c>
    </row>
  </sheetData>
  <mergeCells count="3">
    <mergeCell ref="A11:S11"/>
    <mergeCell ref="B12:C12"/>
    <mergeCell ref="B104:I104"/>
  </mergeCells>
  <pageMargins left="0.39370078740157483" right="0.19685039370078741" top="0.39370078740157483" bottom="0.39370078740157483" header="0.31496062992125984" footer="0.31496062992125984"/>
  <pageSetup paperSize="9" scale="52" fitToHeight="1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D662-2553-401F-92DC-5E503DEB464B}">
  <sheetPr>
    <tabColor rgb="FF92D050"/>
    <pageSetUpPr fitToPage="1"/>
  </sheetPr>
  <dimension ref="A1:AG36"/>
  <sheetViews>
    <sheetView showGridLines="0" tabSelected="1" view="pageBreakPreview" zoomScale="80" zoomScaleNormal="80" zoomScaleSheetLayoutView="80" workbookViewId="0">
      <selection activeCell="F33" sqref="F33"/>
    </sheetView>
  </sheetViews>
  <sheetFormatPr defaultRowHeight="18.75" x14ac:dyDescent="0.3"/>
  <cols>
    <col min="1" max="1" width="4" style="6" bestFit="1" customWidth="1"/>
    <col min="2" max="2" width="15.5703125" style="6" bestFit="1" customWidth="1"/>
    <col min="3" max="3" width="19.85546875" style="7" bestFit="1" customWidth="1"/>
    <col min="4" max="6" width="18.28515625" style="6" bestFit="1" customWidth="1"/>
    <col min="7" max="7" width="18.28515625" style="8" bestFit="1" customWidth="1"/>
    <col min="8" max="10" width="18.28515625" style="6" bestFit="1" customWidth="1"/>
    <col min="11" max="11" width="18.28515625" style="8" bestFit="1" customWidth="1"/>
    <col min="12" max="14" width="19.85546875" style="6" bestFit="1" customWidth="1"/>
    <col min="15" max="15" width="22" style="8" customWidth="1"/>
    <col min="16" max="17" width="19.85546875" style="6" bestFit="1" customWidth="1"/>
    <col min="18" max="18" width="23" style="6" customWidth="1"/>
    <col min="19" max="19" width="18.28515625" style="6" bestFit="1" customWidth="1"/>
    <col min="20" max="20" width="23.140625" style="9" bestFit="1" customWidth="1"/>
    <col min="21" max="29" width="22" style="9" bestFit="1" customWidth="1"/>
    <col min="30" max="32" width="23.5703125" style="9" bestFit="1" customWidth="1"/>
    <col min="33" max="33" width="25" style="33" bestFit="1" customWidth="1"/>
    <col min="34" max="16384" width="9.140625" style="6"/>
  </cols>
  <sheetData>
    <row r="1" spans="1:33" x14ac:dyDescent="0.3">
      <c r="R1" s="209" t="s">
        <v>156</v>
      </c>
    </row>
    <row r="2" spans="1:33" x14ac:dyDescent="0.3">
      <c r="R2" s="10"/>
    </row>
    <row r="3" spans="1:33" x14ac:dyDescent="0.3">
      <c r="R3" s="11" t="s">
        <v>157</v>
      </c>
    </row>
    <row r="4" spans="1:33" x14ac:dyDescent="0.3">
      <c r="R4" s="11" t="s">
        <v>158</v>
      </c>
    </row>
    <row r="5" spans="1:33" x14ac:dyDescent="0.3">
      <c r="R5" s="11" t="s">
        <v>281</v>
      </c>
    </row>
    <row r="6" spans="1:33" x14ac:dyDescent="0.3">
      <c r="R6" s="12" t="s">
        <v>159</v>
      </c>
    </row>
    <row r="7" spans="1:33" x14ac:dyDescent="0.3">
      <c r="R7" s="13"/>
    </row>
    <row r="8" spans="1:33" x14ac:dyDescent="0.3">
      <c r="R8" s="11" t="s">
        <v>160</v>
      </c>
    </row>
    <row r="9" spans="1:33" x14ac:dyDescent="0.3">
      <c r="B9" s="271" t="s">
        <v>282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</row>
    <row r="10" spans="1:33" x14ac:dyDescent="0.3">
      <c r="B10" s="272" t="s">
        <v>161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</row>
    <row r="11" spans="1:33" s="14" customFormat="1" ht="19.5" thickBot="1" x14ac:dyDescent="0.35">
      <c r="C11" s="15"/>
      <c r="D11" s="16">
        <v>0.05</v>
      </c>
      <c r="E11" s="16">
        <v>0.05</v>
      </c>
      <c r="F11" s="16">
        <v>0.05</v>
      </c>
      <c r="G11" s="17"/>
      <c r="H11" s="18">
        <v>0.08</v>
      </c>
      <c r="I11" s="19">
        <v>0.08</v>
      </c>
      <c r="J11" s="18">
        <v>0.09</v>
      </c>
      <c r="K11" s="20"/>
      <c r="L11" s="18">
        <v>0.1</v>
      </c>
      <c r="M11" s="18">
        <v>0.1</v>
      </c>
      <c r="N11" s="18">
        <v>0.1</v>
      </c>
      <c r="O11" s="20"/>
      <c r="P11" s="18">
        <v>0.1</v>
      </c>
      <c r="Q11" s="18">
        <v>0.1</v>
      </c>
      <c r="R11" s="18">
        <v>0.1</v>
      </c>
      <c r="S11" s="35" t="s">
        <v>176</v>
      </c>
      <c r="T11" s="19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20"/>
    </row>
    <row r="12" spans="1:33" s="21" customFormat="1" ht="38.25" thickBot="1" x14ac:dyDescent="0.35">
      <c r="A12" s="171" t="s">
        <v>177</v>
      </c>
      <c r="B12" s="172" t="s">
        <v>178</v>
      </c>
      <c r="C12" s="227" t="s">
        <v>179</v>
      </c>
      <c r="D12" s="173" t="s">
        <v>163</v>
      </c>
      <c r="E12" s="173" t="s">
        <v>164</v>
      </c>
      <c r="F12" s="173" t="s">
        <v>165</v>
      </c>
      <c r="G12" s="174" t="s">
        <v>220</v>
      </c>
      <c r="H12" s="173" t="s">
        <v>166</v>
      </c>
      <c r="I12" s="173" t="s">
        <v>167</v>
      </c>
      <c r="J12" s="173" t="s">
        <v>168</v>
      </c>
      <c r="K12" s="174" t="s">
        <v>221</v>
      </c>
      <c r="L12" s="173" t="s">
        <v>169</v>
      </c>
      <c r="M12" s="173" t="s">
        <v>170</v>
      </c>
      <c r="N12" s="173" t="s">
        <v>171</v>
      </c>
      <c r="O12" s="174" t="s">
        <v>222</v>
      </c>
      <c r="P12" s="173" t="s">
        <v>172</v>
      </c>
      <c r="Q12" s="173" t="s">
        <v>173</v>
      </c>
      <c r="R12" s="173" t="s">
        <v>174</v>
      </c>
      <c r="S12" s="175" t="s">
        <v>223</v>
      </c>
      <c r="T12" s="22"/>
      <c r="U12" s="163">
        <v>1</v>
      </c>
      <c r="V12" s="163">
        <v>2</v>
      </c>
      <c r="W12" s="163">
        <v>3</v>
      </c>
      <c r="X12" s="163">
        <v>4</v>
      </c>
      <c r="Y12" s="163">
        <v>5</v>
      </c>
      <c r="Z12" s="163">
        <v>6</v>
      </c>
      <c r="AA12" s="163">
        <v>7</v>
      </c>
      <c r="AB12" s="163">
        <v>8</v>
      </c>
      <c r="AC12" s="163">
        <v>9</v>
      </c>
      <c r="AD12" s="163">
        <v>10</v>
      </c>
      <c r="AE12" s="163">
        <v>11</v>
      </c>
      <c r="AF12" s="163">
        <v>12</v>
      </c>
      <c r="AG12" s="163" t="s">
        <v>229</v>
      </c>
    </row>
    <row r="13" spans="1:33" s="27" customFormat="1" ht="30" customHeight="1" x14ac:dyDescent="0.3">
      <c r="A13" s="23" t="s">
        <v>180</v>
      </c>
      <c r="B13" s="24" t="s">
        <v>181</v>
      </c>
      <c r="C13" s="177">
        <f>'00111'!C99</f>
        <v>3500000</v>
      </c>
      <c r="D13" s="25">
        <f>C13*0.06</f>
        <v>210000</v>
      </c>
      <c r="E13" s="25">
        <f>C13*0.06</f>
        <v>210000</v>
      </c>
      <c r="F13" s="25">
        <f>C13*0.06</f>
        <v>210000</v>
      </c>
      <c r="G13" s="178">
        <f>SUM(D13:F13)</f>
        <v>630000</v>
      </c>
      <c r="H13" s="25">
        <f>C13*0.07</f>
        <v>245000.00000000003</v>
      </c>
      <c r="I13" s="25">
        <f>C13*0.09</f>
        <v>315000</v>
      </c>
      <c r="J13" s="25">
        <f>C13*0.09</f>
        <v>315000</v>
      </c>
      <c r="K13" s="178">
        <f>SUM(H13:J13)</f>
        <v>875000</v>
      </c>
      <c r="L13" s="25">
        <f>C13*0.09</f>
        <v>315000</v>
      </c>
      <c r="M13" s="25">
        <f>C13*0.09</f>
        <v>315000</v>
      </c>
      <c r="N13" s="25">
        <f>C13*0.09</f>
        <v>315000</v>
      </c>
      <c r="O13" s="178">
        <f>SUM(L13:N13)</f>
        <v>945000</v>
      </c>
      <c r="P13" s="25">
        <f>C13*0.1</f>
        <v>350000</v>
      </c>
      <c r="Q13" s="25">
        <f>C13*0.1</f>
        <v>350000</v>
      </c>
      <c r="R13" s="25">
        <f>C13*0.1</f>
        <v>350000</v>
      </c>
      <c r="S13" s="179">
        <f>SUM(P13:R13)</f>
        <v>1050000</v>
      </c>
      <c r="T13" s="26">
        <f>U13+V13+W13+X13+Y13+Z13+AA13+AB13+AC13+AD13+AE13+AF13</f>
        <v>3500000000</v>
      </c>
      <c r="U13" s="164">
        <f t="shared" ref="U13:U32" si="0">D13*1000</f>
        <v>210000000</v>
      </c>
      <c r="V13" s="164">
        <f t="shared" ref="V13:V32" si="1">E13*1000</f>
        <v>210000000</v>
      </c>
      <c r="W13" s="164">
        <f t="shared" ref="W13:W32" si="2">F13*1000</f>
        <v>210000000</v>
      </c>
      <c r="X13" s="164">
        <f t="shared" ref="X13:X32" si="3">H13*1000</f>
        <v>245000000.00000003</v>
      </c>
      <c r="Y13" s="164">
        <f t="shared" ref="Y13:Y32" si="4">I13*1000</f>
        <v>315000000</v>
      </c>
      <c r="Z13" s="164">
        <f t="shared" ref="Z13:Z32" si="5">J13*1000</f>
        <v>315000000</v>
      </c>
      <c r="AA13" s="164">
        <f t="shared" ref="AA13:AA32" si="6">L13*1000</f>
        <v>315000000</v>
      </c>
      <c r="AB13" s="164">
        <f t="shared" ref="AB13:AB32" si="7">M13*1000</f>
        <v>315000000</v>
      </c>
      <c r="AC13" s="164">
        <f t="shared" ref="AC13:AC32" si="8">N13*1000</f>
        <v>315000000</v>
      </c>
      <c r="AD13" s="164">
        <f t="shared" ref="AD13:AD32" si="9">P13*1000</f>
        <v>350000000</v>
      </c>
      <c r="AE13" s="164">
        <f t="shared" ref="AE13:AE32" si="10">Q13*1000</f>
        <v>350000000</v>
      </c>
      <c r="AF13" s="164">
        <f t="shared" ref="AF13:AF32" si="11">R13*1000</f>
        <v>350000000</v>
      </c>
      <c r="AG13" s="165">
        <f>SUM(U13:AF13)</f>
        <v>3500000000</v>
      </c>
    </row>
    <row r="14" spans="1:33" s="27" customFormat="1" ht="30" customHeight="1" x14ac:dyDescent="0.3">
      <c r="A14" s="23" t="s">
        <v>182</v>
      </c>
      <c r="B14" s="28" t="s">
        <v>269</v>
      </c>
      <c r="C14" s="177">
        <f>'00192'!C99</f>
        <v>8500000</v>
      </c>
      <c r="D14" s="25">
        <f t="shared" ref="D14:D33" si="12">C14*0.06</f>
        <v>510000</v>
      </c>
      <c r="E14" s="25">
        <f t="shared" ref="E14:E33" si="13">C14*0.06</f>
        <v>510000</v>
      </c>
      <c r="F14" s="25">
        <f t="shared" ref="F14:F33" si="14">C14*0.06</f>
        <v>510000</v>
      </c>
      <c r="G14" s="178">
        <f t="shared" ref="G14:G33" si="15">SUM(D14:F14)</f>
        <v>1530000</v>
      </c>
      <c r="H14" s="25">
        <f t="shared" ref="H14:H33" si="16">C14*0.07</f>
        <v>595000</v>
      </c>
      <c r="I14" s="25">
        <f t="shared" ref="I14:I33" si="17">C14*0.09</f>
        <v>765000</v>
      </c>
      <c r="J14" s="25">
        <f t="shared" ref="J14:J33" si="18">C14*0.09</f>
        <v>765000</v>
      </c>
      <c r="K14" s="178">
        <f t="shared" ref="K14:K33" si="19">SUM(H14:J14)</f>
        <v>2125000</v>
      </c>
      <c r="L14" s="25">
        <f t="shared" ref="L14:L33" si="20">C14*0.09</f>
        <v>765000</v>
      </c>
      <c r="M14" s="25">
        <f t="shared" ref="M14:M33" si="21">C14*0.09</f>
        <v>765000</v>
      </c>
      <c r="N14" s="25">
        <f t="shared" ref="N14:N33" si="22">C14*0.09</f>
        <v>765000</v>
      </c>
      <c r="O14" s="178">
        <f t="shared" ref="O14:O33" si="23">SUM(L14:N14)</f>
        <v>2295000</v>
      </c>
      <c r="P14" s="25">
        <f t="shared" ref="P14:P33" si="24">C14*0.1</f>
        <v>850000</v>
      </c>
      <c r="Q14" s="25">
        <f t="shared" ref="Q14:Q33" si="25">C14*0.1</f>
        <v>850000</v>
      </c>
      <c r="R14" s="25">
        <f t="shared" ref="R14:R33" si="26">C14*0.1</f>
        <v>850000</v>
      </c>
      <c r="S14" s="179">
        <f t="shared" ref="S14:S33" si="27">SUM(P14:R14)</f>
        <v>2550000</v>
      </c>
      <c r="T14" s="26">
        <f t="shared" ref="T14:T33" si="28">U14+V14+W14+X14+Y14+Z14+AA14+AB14+AC14+AD14+AE14+AF14</f>
        <v>8500000000</v>
      </c>
      <c r="U14" s="164">
        <f t="shared" si="0"/>
        <v>510000000</v>
      </c>
      <c r="V14" s="164">
        <f t="shared" si="1"/>
        <v>510000000</v>
      </c>
      <c r="W14" s="164">
        <f t="shared" si="2"/>
        <v>510000000</v>
      </c>
      <c r="X14" s="164">
        <f t="shared" si="3"/>
        <v>595000000</v>
      </c>
      <c r="Y14" s="164">
        <f t="shared" si="4"/>
        <v>765000000</v>
      </c>
      <c r="Z14" s="164">
        <f t="shared" si="5"/>
        <v>765000000</v>
      </c>
      <c r="AA14" s="164">
        <f t="shared" si="6"/>
        <v>765000000</v>
      </c>
      <c r="AB14" s="164">
        <f t="shared" si="7"/>
        <v>765000000</v>
      </c>
      <c r="AC14" s="164">
        <f t="shared" si="8"/>
        <v>765000000</v>
      </c>
      <c r="AD14" s="164">
        <f t="shared" si="9"/>
        <v>850000000</v>
      </c>
      <c r="AE14" s="164">
        <f t="shared" si="10"/>
        <v>850000000</v>
      </c>
      <c r="AF14" s="164">
        <f t="shared" si="11"/>
        <v>850000000</v>
      </c>
      <c r="AG14" s="165">
        <f t="shared" ref="AG14:AG32" si="29">SUM(U14:AF14)</f>
        <v>8500000000</v>
      </c>
    </row>
    <row r="15" spans="1:33" s="27" customFormat="1" ht="30" customHeight="1" x14ac:dyDescent="0.3">
      <c r="A15" s="23" t="s">
        <v>184</v>
      </c>
      <c r="B15" s="28" t="s">
        <v>185</v>
      </c>
      <c r="C15" s="177">
        <f>'00200'!C99</f>
        <v>4000000</v>
      </c>
      <c r="D15" s="25">
        <f t="shared" si="12"/>
        <v>240000</v>
      </c>
      <c r="E15" s="25">
        <f t="shared" si="13"/>
        <v>240000</v>
      </c>
      <c r="F15" s="25">
        <f t="shared" si="14"/>
        <v>240000</v>
      </c>
      <c r="G15" s="178">
        <f t="shared" si="15"/>
        <v>720000</v>
      </c>
      <c r="H15" s="25">
        <f t="shared" si="16"/>
        <v>280000</v>
      </c>
      <c r="I15" s="25">
        <f t="shared" si="17"/>
        <v>360000</v>
      </c>
      <c r="J15" s="25">
        <f t="shared" si="18"/>
        <v>360000</v>
      </c>
      <c r="K15" s="178">
        <f t="shared" si="19"/>
        <v>1000000</v>
      </c>
      <c r="L15" s="25">
        <f t="shared" si="20"/>
        <v>360000</v>
      </c>
      <c r="M15" s="25">
        <f t="shared" si="21"/>
        <v>360000</v>
      </c>
      <c r="N15" s="25">
        <f t="shared" si="22"/>
        <v>360000</v>
      </c>
      <c r="O15" s="178">
        <f t="shared" si="23"/>
        <v>1080000</v>
      </c>
      <c r="P15" s="25">
        <f t="shared" si="24"/>
        <v>400000</v>
      </c>
      <c r="Q15" s="25">
        <f t="shared" si="25"/>
        <v>400000</v>
      </c>
      <c r="R15" s="25">
        <f t="shared" si="26"/>
        <v>400000</v>
      </c>
      <c r="S15" s="179">
        <f t="shared" si="27"/>
        <v>1200000</v>
      </c>
      <c r="T15" s="26">
        <f t="shared" si="28"/>
        <v>4000000000</v>
      </c>
      <c r="U15" s="164">
        <f t="shared" si="0"/>
        <v>240000000</v>
      </c>
      <c r="V15" s="164">
        <f t="shared" si="1"/>
        <v>240000000</v>
      </c>
      <c r="W15" s="164">
        <f t="shared" si="2"/>
        <v>240000000</v>
      </c>
      <c r="X15" s="164">
        <f t="shared" si="3"/>
        <v>280000000</v>
      </c>
      <c r="Y15" s="164">
        <f t="shared" si="4"/>
        <v>360000000</v>
      </c>
      <c r="Z15" s="164">
        <f t="shared" si="5"/>
        <v>360000000</v>
      </c>
      <c r="AA15" s="164">
        <f t="shared" si="6"/>
        <v>360000000</v>
      </c>
      <c r="AB15" s="164">
        <f t="shared" si="7"/>
        <v>360000000</v>
      </c>
      <c r="AC15" s="164">
        <f t="shared" si="8"/>
        <v>360000000</v>
      </c>
      <c r="AD15" s="164">
        <f t="shared" si="9"/>
        <v>400000000</v>
      </c>
      <c r="AE15" s="164">
        <f t="shared" si="10"/>
        <v>400000000</v>
      </c>
      <c r="AF15" s="164">
        <f t="shared" si="11"/>
        <v>400000000</v>
      </c>
      <c r="AG15" s="165">
        <f t="shared" si="29"/>
        <v>4000000000</v>
      </c>
    </row>
    <row r="16" spans="1:33" s="27" customFormat="1" ht="30" customHeight="1" x14ac:dyDescent="0.3">
      <c r="A16" s="23" t="s">
        <v>186</v>
      </c>
      <c r="B16" s="28" t="s">
        <v>187</v>
      </c>
      <c r="C16" s="177">
        <f>'00226'!C99</f>
        <v>7500000</v>
      </c>
      <c r="D16" s="25">
        <f t="shared" si="12"/>
        <v>450000</v>
      </c>
      <c r="E16" s="25">
        <f t="shared" si="13"/>
        <v>450000</v>
      </c>
      <c r="F16" s="25">
        <f t="shared" si="14"/>
        <v>450000</v>
      </c>
      <c r="G16" s="178">
        <f t="shared" si="15"/>
        <v>1350000</v>
      </c>
      <c r="H16" s="25">
        <f t="shared" si="16"/>
        <v>525000</v>
      </c>
      <c r="I16" s="25">
        <f t="shared" si="17"/>
        <v>675000</v>
      </c>
      <c r="J16" s="25">
        <f t="shared" si="18"/>
        <v>675000</v>
      </c>
      <c r="K16" s="178">
        <f t="shared" si="19"/>
        <v>1875000</v>
      </c>
      <c r="L16" s="25">
        <f t="shared" si="20"/>
        <v>675000</v>
      </c>
      <c r="M16" s="25">
        <f t="shared" si="21"/>
        <v>675000</v>
      </c>
      <c r="N16" s="25">
        <f t="shared" si="22"/>
        <v>675000</v>
      </c>
      <c r="O16" s="178">
        <f t="shared" si="23"/>
        <v>2025000</v>
      </c>
      <c r="P16" s="25">
        <f t="shared" si="24"/>
        <v>750000</v>
      </c>
      <c r="Q16" s="25">
        <f t="shared" si="25"/>
        <v>750000</v>
      </c>
      <c r="R16" s="25">
        <f t="shared" si="26"/>
        <v>750000</v>
      </c>
      <c r="S16" s="179">
        <f t="shared" si="27"/>
        <v>2250000</v>
      </c>
      <c r="T16" s="26">
        <f t="shared" si="28"/>
        <v>7500000000</v>
      </c>
      <c r="U16" s="164">
        <f t="shared" si="0"/>
        <v>450000000</v>
      </c>
      <c r="V16" s="164">
        <f t="shared" si="1"/>
        <v>450000000</v>
      </c>
      <c r="W16" s="164">
        <f t="shared" si="2"/>
        <v>450000000</v>
      </c>
      <c r="X16" s="164">
        <f t="shared" si="3"/>
        <v>525000000</v>
      </c>
      <c r="Y16" s="164">
        <f t="shared" si="4"/>
        <v>675000000</v>
      </c>
      <c r="Z16" s="164">
        <f t="shared" si="5"/>
        <v>675000000</v>
      </c>
      <c r="AA16" s="164">
        <f t="shared" si="6"/>
        <v>675000000</v>
      </c>
      <c r="AB16" s="164">
        <f t="shared" si="7"/>
        <v>675000000</v>
      </c>
      <c r="AC16" s="164">
        <f t="shared" si="8"/>
        <v>675000000</v>
      </c>
      <c r="AD16" s="164">
        <f t="shared" si="9"/>
        <v>750000000</v>
      </c>
      <c r="AE16" s="164">
        <f t="shared" si="10"/>
        <v>750000000</v>
      </c>
      <c r="AF16" s="164">
        <f t="shared" si="11"/>
        <v>750000000</v>
      </c>
      <c r="AG16" s="165">
        <f t="shared" si="29"/>
        <v>7500000000</v>
      </c>
    </row>
    <row r="17" spans="1:33" s="27" customFormat="1" ht="30" customHeight="1" x14ac:dyDescent="0.3">
      <c r="A17" s="23" t="s">
        <v>188</v>
      </c>
      <c r="B17" s="28" t="s">
        <v>270</v>
      </c>
      <c r="C17" s="177">
        <f>'00282'!C99</f>
        <v>7500000</v>
      </c>
      <c r="D17" s="25">
        <f t="shared" si="12"/>
        <v>450000</v>
      </c>
      <c r="E17" s="25">
        <f t="shared" si="13"/>
        <v>450000</v>
      </c>
      <c r="F17" s="25">
        <f t="shared" si="14"/>
        <v>450000</v>
      </c>
      <c r="G17" s="178">
        <f t="shared" si="15"/>
        <v>1350000</v>
      </c>
      <c r="H17" s="25">
        <f t="shared" si="16"/>
        <v>525000</v>
      </c>
      <c r="I17" s="25">
        <f t="shared" si="17"/>
        <v>675000</v>
      </c>
      <c r="J17" s="25">
        <f t="shared" si="18"/>
        <v>675000</v>
      </c>
      <c r="K17" s="178">
        <f t="shared" si="19"/>
        <v>1875000</v>
      </c>
      <c r="L17" s="25">
        <f t="shared" si="20"/>
        <v>675000</v>
      </c>
      <c r="M17" s="25">
        <f t="shared" si="21"/>
        <v>675000</v>
      </c>
      <c r="N17" s="25">
        <f t="shared" si="22"/>
        <v>675000</v>
      </c>
      <c r="O17" s="178">
        <f t="shared" si="23"/>
        <v>2025000</v>
      </c>
      <c r="P17" s="25">
        <f t="shared" si="24"/>
        <v>750000</v>
      </c>
      <c r="Q17" s="25">
        <f t="shared" si="25"/>
        <v>750000</v>
      </c>
      <c r="R17" s="25">
        <f t="shared" si="26"/>
        <v>750000</v>
      </c>
      <c r="S17" s="179">
        <f t="shared" si="27"/>
        <v>2250000</v>
      </c>
      <c r="T17" s="26">
        <f t="shared" si="28"/>
        <v>7500000000</v>
      </c>
      <c r="U17" s="164">
        <f t="shared" si="0"/>
        <v>450000000</v>
      </c>
      <c r="V17" s="164">
        <f t="shared" si="1"/>
        <v>450000000</v>
      </c>
      <c r="W17" s="164">
        <f t="shared" si="2"/>
        <v>450000000</v>
      </c>
      <c r="X17" s="164">
        <f t="shared" si="3"/>
        <v>525000000</v>
      </c>
      <c r="Y17" s="164">
        <f t="shared" si="4"/>
        <v>675000000</v>
      </c>
      <c r="Z17" s="164">
        <f t="shared" si="5"/>
        <v>675000000</v>
      </c>
      <c r="AA17" s="164">
        <f t="shared" si="6"/>
        <v>675000000</v>
      </c>
      <c r="AB17" s="164">
        <f t="shared" si="7"/>
        <v>675000000</v>
      </c>
      <c r="AC17" s="164">
        <f t="shared" si="8"/>
        <v>675000000</v>
      </c>
      <c r="AD17" s="164">
        <f t="shared" si="9"/>
        <v>750000000</v>
      </c>
      <c r="AE17" s="164">
        <f t="shared" si="10"/>
        <v>750000000</v>
      </c>
      <c r="AF17" s="164">
        <f t="shared" si="11"/>
        <v>750000000</v>
      </c>
      <c r="AG17" s="165">
        <f t="shared" si="29"/>
        <v>7500000000</v>
      </c>
    </row>
    <row r="18" spans="1:33" s="27" customFormat="1" ht="30" customHeight="1" x14ac:dyDescent="0.3">
      <c r="A18" s="23" t="s">
        <v>190</v>
      </c>
      <c r="B18" s="28" t="s">
        <v>191</v>
      </c>
      <c r="C18" s="177">
        <f>'00328'!C99</f>
        <v>5000000</v>
      </c>
      <c r="D18" s="25">
        <f t="shared" si="12"/>
        <v>300000</v>
      </c>
      <c r="E18" s="25">
        <f t="shared" si="13"/>
        <v>300000</v>
      </c>
      <c r="F18" s="25">
        <f t="shared" si="14"/>
        <v>300000</v>
      </c>
      <c r="G18" s="178">
        <f t="shared" si="15"/>
        <v>900000</v>
      </c>
      <c r="H18" s="25">
        <f t="shared" si="16"/>
        <v>350000.00000000006</v>
      </c>
      <c r="I18" s="25">
        <f t="shared" si="17"/>
        <v>450000</v>
      </c>
      <c r="J18" s="25">
        <f t="shared" si="18"/>
        <v>450000</v>
      </c>
      <c r="K18" s="178">
        <f t="shared" si="19"/>
        <v>1250000</v>
      </c>
      <c r="L18" s="25">
        <f t="shared" si="20"/>
        <v>450000</v>
      </c>
      <c r="M18" s="25">
        <f t="shared" si="21"/>
        <v>450000</v>
      </c>
      <c r="N18" s="25">
        <f t="shared" si="22"/>
        <v>450000</v>
      </c>
      <c r="O18" s="178">
        <f t="shared" si="23"/>
        <v>1350000</v>
      </c>
      <c r="P18" s="25">
        <f t="shared" si="24"/>
        <v>500000</v>
      </c>
      <c r="Q18" s="25">
        <f t="shared" si="25"/>
        <v>500000</v>
      </c>
      <c r="R18" s="25">
        <f t="shared" si="26"/>
        <v>500000</v>
      </c>
      <c r="S18" s="179">
        <f t="shared" si="27"/>
        <v>1500000</v>
      </c>
      <c r="T18" s="26">
        <f t="shared" si="28"/>
        <v>5000000000</v>
      </c>
      <c r="U18" s="164">
        <f t="shared" si="0"/>
        <v>300000000</v>
      </c>
      <c r="V18" s="164">
        <f t="shared" si="1"/>
        <v>300000000</v>
      </c>
      <c r="W18" s="164">
        <f t="shared" si="2"/>
        <v>300000000</v>
      </c>
      <c r="X18" s="164">
        <f t="shared" si="3"/>
        <v>350000000.00000006</v>
      </c>
      <c r="Y18" s="164">
        <f t="shared" si="4"/>
        <v>450000000</v>
      </c>
      <c r="Z18" s="164">
        <f t="shared" si="5"/>
        <v>450000000</v>
      </c>
      <c r="AA18" s="164">
        <f t="shared" si="6"/>
        <v>450000000</v>
      </c>
      <c r="AB18" s="164">
        <f t="shared" si="7"/>
        <v>450000000</v>
      </c>
      <c r="AC18" s="164">
        <f t="shared" si="8"/>
        <v>450000000</v>
      </c>
      <c r="AD18" s="164">
        <f t="shared" si="9"/>
        <v>500000000</v>
      </c>
      <c r="AE18" s="164">
        <f t="shared" si="10"/>
        <v>500000000</v>
      </c>
      <c r="AF18" s="164">
        <f t="shared" si="11"/>
        <v>500000000</v>
      </c>
      <c r="AG18" s="165">
        <f t="shared" si="29"/>
        <v>5000000000</v>
      </c>
    </row>
    <row r="19" spans="1:33" s="27" customFormat="1" ht="30" customHeight="1" x14ac:dyDescent="0.3">
      <c r="A19" s="23" t="s">
        <v>192</v>
      </c>
      <c r="B19" s="28" t="s">
        <v>193</v>
      </c>
      <c r="C19" s="177">
        <f>'00368'!C99</f>
        <v>8500000</v>
      </c>
      <c r="D19" s="25">
        <f t="shared" si="12"/>
        <v>510000</v>
      </c>
      <c r="E19" s="25">
        <f t="shared" si="13"/>
        <v>510000</v>
      </c>
      <c r="F19" s="25">
        <f t="shared" si="14"/>
        <v>510000</v>
      </c>
      <c r="G19" s="178">
        <f t="shared" si="15"/>
        <v>1530000</v>
      </c>
      <c r="H19" s="25">
        <f t="shared" si="16"/>
        <v>595000</v>
      </c>
      <c r="I19" s="25">
        <f t="shared" si="17"/>
        <v>765000</v>
      </c>
      <c r="J19" s="25">
        <f t="shared" si="18"/>
        <v>765000</v>
      </c>
      <c r="K19" s="178">
        <f t="shared" si="19"/>
        <v>2125000</v>
      </c>
      <c r="L19" s="25">
        <f t="shared" si="20"/>
        <v>765000</v>
      </c>
      <c r="M19" s="25">
        <f t="shared" si="21"/>
        <v>765000</v>
      </c>
      <c r="N19" s="25">
        <f t="shared" si="22"/>
        <v>765000</v>
      </c>
      <c r="O19" s="178">
        <f t="shared" si="23"/>
        <v>2295000</v>
      </c>
      <c r="P19" s="25">
        <f t="shared" si="24"/>
        <v>850000</v>
      </c>
      <c r="Q19" s="25">
        <f t="shared" si="25"/>
        <v>850000</v>
      </c>
      <c r="R19" s="25">
        <f t="shared" si="26"/>
        <v>850000</v>
      </c>
      <c r="S19" s="179">
        <f t="shared" si="27"/>
        <v>2550000</v>
      </c>
      <c r="T19" s="26">
        <f t="shared" si="28"/>
        <v>8500000000</v>
      </c>
      <c r="U19" s="164">
        <f t="shared" si="0"/>
        <v>510000000</v>
      </c>
      <c r="V19" s="164">
        <f t="shared" si="1"/>
        <v>510000000</v>
      </c>
      <c r="W19" s="164">
        <f t="shared" si="2"/>
        <v>510000000</v>
      </c>
      <c r="X19" s="164">
        <f t="shared" si="3"/>
        <v>595000000</v>
      </c>
      <c r="Y19" s="164">
        <f t="shared" si="4"/>
        <v>765000000</v>
      </c>
      <c r="Z19" s="164">
        <f t="shared" si="5"/>
        <v>765000000</v>
      </c>
      <c r="AA19" s="164">
        <f t="shared" si="6"/>
        <v>765000000</v>
      </c>
      <c r="AB19" s="164">
        <f t="shared" si="7"/>
        <v>765000000</v>
      </c>
      <c r="AC19" s="164">
        <f t="shared" si="8"/>
        <v>765000000</v>
      </c>
      <c r="AD19" s="164">
        <f t="shared" si="9"/>
        <v>850000000</v>
      </c>
      <c r="AE19" s="164">
        <f t="shared" si="10"/>
        <v>850000000</v>
      </c>
      <c r="AF19" s="164">
        <f t="shared" si="11"/>
        <v>850000000</v>
      </c>
      <c r="AG19" s="165">
        <f t="shared" si="29"/>
        <v>8500000000</v>
      </c>
    </row>
    <row r="20" spans="1:33" s="27" customFormat="1" ht="30" customHeight="1" x14ac:dyDescent="0.3">
      <c r="A20" s="23" t="s">
        <v>194</v>
      </c>
      <c r="B20" s="28" t="s">
        <v>310</v>
      </c>
      <c r="C20" s="177">
        <f>'10725'!C99</f>
        <v>9000000</v>
      </c>
      <c r="D20" s="25">
        <f t="shared" si="12"/>
        <v>540000</v>
      </c>
      <c r="E20" s="25">
        <f t="shared" si="13"/>
        <v>540000</v>
      </c>
      <c r="F20" s="25">
        <f t="shared" si="14"/>
        <v>540000</v>
      </c>
      <c r="G20" s="178">
        <f t="shared" si="15"/>
        <v>1620000</v>
      </c>
      <c r="H20" s="25">
        <f t="shared" si="16"/>
        <v>630000.00000000012</v>
      </c>
      <c r="I20" s="25">
        <f t="shared" si="17"/>
        <v>810000</v>
      </c>
      <c r="J20" s="25">
        <f t="shared" si="18"/>
        <v>810000</v>
      </c>
      <c r="K20" s="178">
        <f t="shared" si="19"/>
        <v>2250000</v>
      </c>
      <c r="L20" s="25">
        <f t="shared" si="20"/>
        <v>810000</v>
      </c>
      <c r="M20" s="25">
        <f t="shared" si="21"/>
        <v>810000</v>
      </c>
      <c r="N20" s="25">
        <f t="shared" si="22"/>
        <v>810000</v>
      </c>
      <c r="O20" s="178">
        <f t="shared" si="23"/>
        <v>2430000</v>
      </c>
      <c r="P20" s="25">
        <f t="shared" si="24"/>
        <v>900000</v>
      </c>
      <c r="Q20" s="25">
        <f t="shared" si="25"/>
        <v>900000</v>
      </c>
      <c r="R20" s="25">
        <f t="shared" si="26"/>
        <v>900000</v>
      </c>
      <c r="S20" s="179">
        <f t="shared" si="27"/>
        <v>2700000</v>
      </c>
      <c r="T20" s="26">
        <f t="shared" si="28"/>
        <v>9000000000</v>
      </c>
      <c r="U20" s="164">
        <f t="shared" si="0"/>
        <v>540000000</v>
      </c>
      <c r="V20" s="164">
        <f t="shared" si="1"/>
        <v>540000000</v>
      </c>
      <c r="W20" s="164">
        <f t="shared" si="2"/>
        <v>540000000</v>
      </c>
      <c r="X20" s="164">
        <f t="shared" si="3"/>
        <v>630000000.00000012</v>
      </c>
      <c r="Y20" s="164">
        <f t="shared" si="4"/>
        <v>810000000</v>
      </c>
      <c r="Z20" s="164">
        <f t="shared" si="5"/>
        <v>810000000</v>
      </c>
      <c r="AA20" s="164">
        <f t="shared" si="6"/>
        <v>810000000</v>
      </c>
      <c r="AB20" s="164">
        <f t="shared" si="7"/>
        <v>810000000</v>
      </c>
      <c r="AC20" s="164">
        <f t="shared" si="8"/>
        <v>810000000</v>
      </c>
      <c r="AD20" s="164">
        <f t="shared" si="9"/>
        <v>900000000</v>
      </c>
      <c r="AE20" s="164">
        <f t="shared" si="10"/>
        <v>900000000</v>
      </c>
      <c r="AF20" s="164">
        <f t="shared" si="11"/>
        <v>900000000</v>
      </c>
      <c r="AG20" s="165">
        <f t="shared" si="29"/>
        <v>9000000000</v>
      </c>
    </row>
    <row r="21" spans="1:33" s="27" customFormat="1" ht="30" customHeight="1" x14ac:dyDescent="0.3">
      <c r="A21" s="23" t="s">
        <v>195</v>
      </c>
      <c r="B21" s="28" t="s">
        <v>271</v>
      </c>
      <c r="C21" s="177">
        <f>'00498'!C99</f>
        <v>4000000</v>
      </c>
      <c r="D21" s="25">
        <f t="shared" si="12"/>
        <v>240000</v>
      </c>
      <c r="E21" s="25">
        <f t="shared" si="13"/>
        <v>240000</v>
      </c>
      <c r="F21" s="25">
        <f t="shared" si="14"/>
        <v>240000</v>
      </c>
      <c r="G21" s="178">
        <f t="shared" si="15"/>
        <v>720000</v>
      </c>
      <c r="H21" s="25">
        <f t="shared" si="16"/>
        <v>280000</v>
      </c>
      <c r="I21" s="25">
        <f t="shared" si="17"/>
        <v>360000</v>
      </c>
      <c r="J21" s="25">
        <f t="shared" si="18"/>
        <v>360000</v>
      </c>
      <c r="K21" s="178">
        <f t="shared" si="19"/>
        <v>1000000</v>
      </c>
      <c r="L21" s="25">
        <f t="shared" si="20"/>
        <v>360000</v>
      </c>
      <c r="M21" s="25">
        <f t="shared" si="21"/>
        <v>360000</v>
      </c>
      <c r="N21" s="25">
        <f t="shared" si="22"/>
        <v>360000</v>
      </c>
      <c r="O21" s="178">
        <f t="shared" si="23"/>
        <v>1080000</v>
      </c>
      <c r="P21" s="25">
        <f t="shared" si="24"/>
        <v>400000</v>
      </c>
      <c r="Q21" s="25">
        <f t="shared" si="25"/>
        <v>400000</v>
      </c>
      <c r="R21" s="25">
        <f t="shared" si="26"/>
        <v>400000</v>
      </c>
      <c r="S21" s="179">
        <f t="shared" si="27"/>
        <v>1200000</v>
      </c>
      <c r="T21" s="26">
        <f t="shared" si="28"/>
        <v>4000000000</v>
      </c>
      <c r="U21" s="164">
        <f t="shared" si="0"/>
        <v>240000000</v>
      </c>
      <c r="V21" s="164">
        <f t="shared" si="1"/>
        <v>240000000</v>
      </c>
      <c r="W21" s="164">
        <f t="shared" si="2"/>
        <v>240000000</v>
      </c>
      <c r="X21" s="164">
        <f t="shared" si="3"/>
        <v>280000000</v>
      </c>
      <c r="Y21" s="164">
        <f t="shared" si="4"/>
        <v>360000000</v>
      </c>
      <c r="Z21" s="164">
        <f t="shared" si="5"/>
        <v>360000000</v>
      </c>
      <c r="AA21" s="164">
        <f t="shared" si="6"/>
        <v>360000000</v>
      </c>
      <c r="AB21" s="164">
        <f t="shared" si="7"/>
        <v>360000000</v>
      </c>
      <c r="AC21" s="164">
        <f t="shared" si="8"/>
        <v>360000000</v>
      </c>
      <c r="AD21" s="164">
        <f t="shared" si="9"/>
        <v>400000000</v>
      </c>
      <c r="AE21" s="164">
        <f t="shared" si="10"/>
        <v>400000000</v>
      </c>
      <c r="AF21" s="164">
        <f t="shared" si="11"/>
        <v>400000000</v>
      </c>
      <c r="AG21" s="165">
        <f t="shared" si="29"/>
        <v>4000000000</v>
      </c>
    </row>
    <row r="22" spans="1:33" s="27" customFormat="1" ht="30" customHeight="1" x14ac:dyDescent="0.3">
      <c r="A22" s="23" t="s">
        <v>197</v>
      </c>
      <c r="B22" s="28" t="s">
        <v>198</v>
      </c>
      <c r="C22" s="177">
        <f>'00551'!C99</f>
        <v>3000000</v>
      </c>
      <c r="D22" s="25">
        <f t="shared" si="12"/>
        <v>180000</v>
      </c>
      <c r="E22" s="25">
        <f t="shared" si="13"/>
        <v>180000</v>
      </c>
      <c r="F22" s="25">
        <f t="shared" si="14"/>
        <v>180000</v>
      </c>
      <c r="G22" s="178">
        <f t="shared" si="15"/>
        <v>540000</v>
      </c>
      <c r="H22" s="25">
        <f t="shared" si="16"/>
        <v>210000.00000000003</v>
      </c>
      <c r="I22" s="25">
        <f t="shared" si="17"/>
        <v>270000</v>
      </c>
      <c r="J22" s="25">
        <f t="shared" si="18"/>
        <v>270000</v>
      </c>
      <c r="K22" s="178">
        <f t="shared" si="19"/>
        <v>750000</v>
      </c>
      <c r="L22" s="25">
        <f t="shared" si="20"/>
        <v>270000</v>
      </c>
      <c r="M22" s="25">
        <f t="shared" si="21"/>
        <v>270000</v>
      </c>
      <c r="N22" s="25">
        <f t="shared" si="22"/>
        <v>270000</v>
      </c>
      <c r="O22" s="178">
        <f t="shared" si="23"/>
        <v>810000</v>
      </c>
      <c r="P22" s="25">
        <f t="shared" si="24"/>
        <v>300000</v>
      </c>
      <c r="Q22" s="25">
        <f t="shared" si="25"/>
        <v>300000</v>
      </c>
      <c r="R22" s="25">
        <f t="shared" si="26"/>
        <v>300000</v>
      </c>
      <c r="S22" s="179">
        <f t="shared" si="27"/>
        <v>900000</v>
      </c>
      <c r="T22" s="26">
        <f t="shared" si="28"/>
        <v>3000000000</v>
      </c>
      <c r="U22" s="164">
        <f t="shared" si="0"/>
        <v>180000000</v>
      </c>
      <c r="V22" s="164">
        <f t="shared" si="1"/>
        <v>180000000</v>
      </c>
      <c r="W22" s="164">
        <f t="shared" si="2"/>
        <v>180000000</v>
      </c>
      <c r="X22" s="164">
        <f t="shared" si="3"/>
        <v>210000000.00000003</v>
      </c>
      <c r="Y22" s="164">
        <f t="shared" si="4"/>
        <v>270000000</v>
      </c>
      <c r="Z22" s="164">
        <f t="shared" si="5"/>
        <v>270000000</v>
      </c>
      <c r="AA22" s="164">
        <f t="shared" si="6"/>
        <v>270000000</v>
      </c>
      <c r="AB22" s="164">
        <f t="shared" si="7"/>
        <v>270000000</v>
      </c>
      <c r="AC22" s="164">
        <f t="shared" si="8"/>
        <v>270000000</v>
      </c>
      <c r="AD22" s="164">
        <f t="shared" si="9"/>
        <v>300000000</v>
      </c>
      <c r="AE22" s="164">
        <f t="shared" si="10"/>
        <v>300000000</v>
      </c>
      <c r="AF22" s="164">
        <f t="shared" si="11"/>
        <v>300000000</v>
      </c>
      <c r="AG22" s="165">
        <f t="shared" si="29"/>
        <v>3000000000</v>
      </c>
    </row>
    <row r="23" spans="1:33" s="27" customFormat="1" ht="30" customHeight="1" x14ac:dyDescent="0.3">
      <c r="A23" s="23" t="s">
        <v>199</v>
      </c>
      <c r="B23" s="28" t="s">
        <v>200</v>
      </c>
      <c r="C23" s="177">
        <f>'00585'!C99</f>
        <v>3500000</v>
      </c>
      <c r="D23" s="25">
        <f t="shared" si="12"/>
        <v>210000</v>
      </c>
      <c r="E23" s="25">
        <f t="shared" si="13"/>
        <v>210000</v>
      </c>
      <c r="F23" s="25">
        <f t="shared" si="14"/>
        <v>210000</v>
      </c>
      <c r="G23" s="178">
        <f t="shared" si="15"/>
        <v>630000</v>
      </c>
      <c r="H23" s="25">
        <f t="shared" si="16"/>
        <v>245000.00000000003</v>
      </c>
      <c r="I23" s="25">
        <f t="shared" si="17"/>
        <v>315000</v>
      </c>
      <c r="J23" s="25">
        <f t="shared" si="18"/>
        <v>315000</v>
      </c>
      <c r="K23" s="178">
        <f t="shared" si="19"/>
        <v>875000</v>
      </c>
      <c r="L23" s="25">
        <f t="shared" si="20"/>
        <v>315000</v>
      </c>
      <c r="M23" s="25">
        <f t="shared" si="21"/>
        <v>315000</v>
      </c>
      <c r="N23" s="25">
        <f t="shared" si="22"/>
        <v>315000</v>
      </c>
      <c r="O23" s="178">
        <f t="shared" si="23"/>
        <v>945000</v>
      </c>
      <c r="P23" s="25">
        <f t="shared" si="24"/>
        <v>350000</v>
      </c>
      <c r="Q23" s="25">
        <f t="shared" si="25"/>
        <v>350000</v>
      </c>
      <c r="R23" s="25">
        <f t="shared" si="26"/>
        <v>350000</v>
      </c>
      <c r="S23" s="179">
        <f t="shared" si="27"/>
        <v>1050000</v>
      </c>
      <c r="T23" s="26">
        <f t="shared" si="28"/>
        <v>3500000000</v>
      </c>
      <c r="U23" s="164">
        <f t="shared" si="0"/>
        <v>210000000</v>
      </c>
      <c r="V23" s="164">
        <f t="shared" si="1"/>
        <v>210000000</v>
      </c>
      <c r="W23" s="164">
        <f t="shared" si="2"/>
        <v>210000000</v>
      </c>
      <c r="X23" s="164">
        <f t="shared" si="3"/>
        <v>245000000.00000003</v>
      </c>
      <c r="Y23" s="164">
        <f t="shared" si="4"/>
        <v>315000000</v>
      </c>
      <c r="Z23" s="164">
        <f t="shared" si="5"/>
        <v>315000000</v>
      </c>
      <c r="AA23" s="164">
        <f t="shared" si="6"/>
        <v>315000000</v>
      </c>
      <c r="AB23" s="164">
        <f t="shared" si="7"/>
        <v>315000000</v>
      </c>
      <c r="AC23" s="164">
        <f t="shared" si="8"/>
        <v>315000000</v>
      </c>
      <c r="AD23" s="164">
        <f t="shared" si="9"/>
        <v>350000000</v>
      </c>
      <c r="AE23" s="164">
        <f t="shared" si="10"/>
        <v>350000000</v>
      </c>
      <c r="AF23" s="164">
        <f t="shared" si="11"/>
        <v>350000000</v>
      </c>
      <c r="AG23" s="165">
        <f t="shared" si="29"/>
        <v>3500000000</v>
      </c>
    </row>
    <row r="24" spans="1:33" s="27" customFormat="1" ht="30" customHeight="1" x14ac:dyDescent="0.3">
      <c r="A24" s="23" t="s">
        <v>201</v>
      </c>
      <c r="B24" s="28" t="s">
        <v>202</v>
      </c>
      <c r="C24" s="177">
        <f>'00982'!C99</f>
        <v>3000000</v>
      </c>
      <c r="D24" s="25">
        <f t="shared" si="12"/>
        <v>180000</v>
      </c>
      <c r="E24" s="25">
        <f t="shared" si="13"/>
        <v>180000</v>
      </c>
      <c r="F24" s="25">
        <f t="shared" si="14"/>
        <v>180000</v>
      </c>
      <c r="G24" s="178">
        <f t="shared" si="15"/>
        <v>540000</v>
      </c>
      <c r="H24" s="25">
        <f t="shared" si="16"/>
        <v>210000.00000000003</v>
      </c>
      <c r="I24" s="25">
        <f t="shared" si="17"/>
        <v>270000</v>
      </c>
      <c r="J24" s="25">
        <f t="shared" si="18"/>
        <v>270000</v>
      </c>
      <c r="K24" s="178">
        <f t="shared" si="19"/>
        <v>750000</v>
      </c>
      <c r="L24" s="25">
        <f t="shared" si="20"/>
        <v>270000</v>
      </c>
      <c r="M24" s="25">
        <f t="shared" si="21"/>
        <v>270000</v>
      </c>
      <c r="N24" s="25">
        <f t="shared" si="22"/>
        <v>270000</v>
      </c>
      <c r="O24" s="178">
        <f t="shared" si="23"/>
        <v>810000</v>
      </c>
      <c r="P24" s="25">
        <f t="shared" si="24"/>
        <v>300000</v>
      </c>
      <c r="Q24" s="25">
        <f t="shared" si="25"/>
        <v>300000</v>
      </c>
      <c r="R24" s="25">
        <f t="shared" si="26"/>
        <v>300000</v>
      </c>
      <c r="S24" s="179">
        <f t="shared" si="27"/>
        <v>900000</v>
      </c>
      <c r="T24" s="26">
        <f t="shared" si="28"/>
        <v>3000000000</v>
      </c>
      <c r="U24" s="164">
        <f t="shared" si="0"/>
        <v>180000000</v>
      </c>
      <c r="V24" s="164">
        <f t="shared" si="1"/>
        <v>180000000</v>
      </c>
      <c r="W24" s="164">
        <f t="shared" si="2"/>
        <v>180000000</v>
      </c>
      <c r="X24" s="164">
        <f t="shared" si="3"/>
        <v>210000000.00000003</v>
      </c>
      <c r="Y24" s="164">
        <f t="shared" si="4"/>
        <v>270000000</v>
      </c>
      <c r="Z24" s="164">
        <f t="shared" si="5"/>
        <v>270000000</v>
      </c>
      <c r="AA24" s="164">
        <f t="shared" si="6"/>
        <v>270000000</v>
      </c>
      <c r="AB24" s="164">
        <f t="shared" si="7"/>
        <v>270000000</v>
      </c>
      <c r="AC24" s="164">
        <f t="shared" si="8"/>
        <v>270000000</v>
      </c>
      <c r="AD24" s="164">
        <f t="shared" si="9"/>
        <v>300000000</v>
      </c>
      <c r="AE24" s="164">
        <f t="shared" si="10"/>
        <v>300000000</v>
      </c>
      <c r="AF24" s="164">
        <f t="shared" si="11"/>
        <v>300000000</v>
      </c>
      <c r="AG24" s="165">
        <f t="shared" si="29"/>
        <v>3000000000</v>
      </c>
    </row>
    <row r="25" spans="1:33" s="27" customFormat="1" ht="30" customHeight="1" x14ac:dyDescent="0.3">
      <c r="A25" s="23" t="s">
        <v>203</v>
      </c>
      <c r="B25" s="28" t="s">
        <v>204</v>
      </c>
      <c r="C25" s="177">
        <f>'00986'!C99</f>
        <v>6000000</v>
      </c>
      <c r="D25" s="25">
        <f t="shared" si="12"/>
        <v>360000</v>
      </c>
      <c r="E25" s="25">
        <f t="shared" si="13"/>
        <v>360000</v>
      </c>
      <c r="F25" s="25">
        <f t="shared" si="14"/>
        <v>360000</v>
      </c>
      <c r="G25" s="178">
        <f t="shared" si="15"/>
        <v>1080000</v>
      </c>
      <c r="H25" s="25">
        <f t="shared" si="16"/>
        <v>420000.00000000006</v>
      </c>
      <c r="I25" s="25">
        <f t="shared" si="17"/>
        <v>540000</v>
      </c>
      <c r="J25" s="25">
        <f t="shared" si="18"/>
        <v>540000</v>
      </c>
      <c r="K25" s="178">
        <f t="shared" si="19"/>
        <v>1500000</v>
      </c>
      <c r="L25" s="25">
        <f t="shared" si="20"/>
        <v>540000</v>
      </c>
      <c r="M25" s="25">
        <f t="shared" si="21"/>
        <v>540000</v>
      </c>
      <c r="N25" s="25">
        <f t="shared" si="22"/>
        <v>540000</v>
      </c>
      <c r="O25" s="178">
        <f t="shared" si="23"/>
        <v>1620000</v>
      </c>
      <c r="P25" s="25">
        <f t="shared" si="24"/>
        <v>600000</v>
      </c>
      <c r="Q25" s="25">
        <f t="shared" si="25"/>
        <v>600000</v>
      </c>
      <c r="R25" s="25">
        <f t="shared" si="26"/>
        <v>600000</v>
      </c>
      <c r="S25" s="179">
        <f t="shared" si="27"/>
        <v>1800000</v>
      </c>
      <c r="T25" s="26">
        <f t="shared" si="28"/>
        <v>6000000000</v>
      </c>
      <c r="U25" s="164">
        <f t="shared" si="0"/>
        <v>360000000</v>
      </c>
      <c r="V25" s="164">
        <f t="shared" si="1"/>
        <v>360000000</v>
      </c>
      <c r="W25" s="164">
        <f t="shared" si="2"/>
        <v>360000000</v>
      </c>
      <c r="X25" s="164">
        <f t="shared" si="3"/>
        <v>420000000.00000006</v>
      </c>
      <c r="Y25" s="164">
        <f t="shared" si="4"/>
        <v>540000000</v>
      </c>
      <c r="Z25" s="164">
        <f t="shared" si="5"/>
        <v>540000000</v>
      </c>
      <c r="AA25" s="164">
        <f t="shared" si="6"/>
        <v>540000000</v>
      </c>
      <c r="AB25" s="164">
        <f t="shared" si="7"/>
        <v>540000000</v>
      </c>
      <c r="AC25" s="164">
        <f t="shared" si="8"/>
        <v>540000000</v>
      </c>
      <c r="AD25" s="164">
        <f t="shared" si="9"/>
        <v>600000000</v>
      </c>
      <c r="AE25" s="164">
        <f t="shared" si="10"/>
        <v>600000000</v>
      </c>
      <c r="AF25" s="164">
        <f t="shared" si="11"/>
        <v>600000000</v>
      </c>
      <c r="AG25" s="165">
        <f t="shared" si="29"/>
        <v>6000000000</v>
      </c>
    </row>
    <row r="26" spans="1:33" s="27" customFormat="1" ht="30" customHeight="1" x14ac:dyDescent="0.3">
      <c r="A26" s="23" t="s">
        <v>205</v>
      </c>
      <c r="B26" s="28" t="s">
        <v>206</v>
      </c>
      <c r="C26" s="177">
        <f>'00989'!C99</f>
        <v>3000000</v>
      </c>
      <c r="D26" s="25">
        <f t="shared" si="12"/>
        <v>180000</v>
      </c>
      <c r="E26" s="25">
        <f t="shared" si="13"/>
        <v>180000</v>
      </c>
      <c r="F26" s="25">
        <f t="shared" si="14"/>
        <v>180000</v>
      </c>
      <c r="G26" s="178">
        <f t="shared" si="15"/>
        <v>540000</v>
      </c>
      <c r="H26" s="25">
        <f t="shared" si="16"/>
        <v>210000.00000000003</v>
      </c>
      <c r="I26" s="25">
        <f t="shared" si="17"/>
        <v>270000</v>
      </c>
      <c r="J26" s="25">
        <f t="shared" si="18"/>
        <v>270000</v>
      </c>
      <c r="K26" s="178">
        <f t="shared" si="19"/>
        <v>750000</v>
      </c>
      <c r="L26" s="25">
        <f t="shared" si="20"/>
        <v>270000</v>
      </c>
      <c r="M26" s="25">
        <f t="shared" si="21"/>
        <v>270000</v>
      </c>
      <c r="N26" s="25">
        <f t="shared" si="22"/>
        <v>270000</v>
      </c>
      <c r="O26" s="178">
        <f t="shared" si="23"/>
        <v>810000</v>
      </c>
      <c r="P26" s="25">
        <f t="shared" si="24"/>
        <v>300000</v>
      </c>
      <c r="Q26" s="25">
        <f t="shared" si="25"/>
        <v>300000</v>
      </c>
      <c r="R26" s="25">
        <f t="shared" si="26"/>
        <v>300000</v>
      </c>
      <c r="S26" s="179">
        <f t="shared" si="27"/>
        <v>900000</v>
      </c>
      <c r="T26" s="26">
        <f t="shared" si="28"/>
        <v>3000000000</v>
      </c>
      <c r="U26" s="164">
        <f t="shared" si="0"/>
        <v>180000000</v>
      </c>
      <c r="V26" s="164">
        <f t="shared" si="1"/>
        <v>180000000</v>
      </c>
      <c r="W26" s="164">
        <f t="shared" si="2"/>
        <v>180000000</v>
      </c>
      <c r="X26" s="164">
        <f t="shared" si="3"/>
        <v>210000000.00000003</v>
      </c>
      <c r="Y26" s="164">
        <f t="shared" si="4"/>
        <v>270000000</v>
      </c>
      <c r="Z26" s="164">
        <f t="shared" si="5"/>
        <v>270000000</v>
      </c>
      <c r="AA26" s="164">
        <f t="shared" si="6"/>
        <v>270000000</v>
      </c>
      <c r="AB26" s="164">
        <f t="shared" si="7"/>
        <v>270000000</v>
      </c>
      <c r="AC26" s="164">
        <f t="shared" si="8"/>
        <v>270000000</v>
      </c>
      <c r="AD26" s="164">
        <f t="shared" si="9"/>
        <v>300000000</v>
      </c>
      <c r="AE26" s="164">
        <f t="shared" si="10"/>
        <v>300000000</v>
      </c>
      <c r="AF26" s="164">
        <f t="shared" si="11"/>
        <v>300000000</v>
      </c>
      <c r="AG26" s="165">
        <f t="shared" si="29"/>
        <v>3000000000</v>
      </c>
    </row>
    <row r="27" spans="1:33" s="27" customFormat="1" ht="30" customHeight="1" x14ac:dyDescent="0.3">
      <c r="A27" s="23" t="s">
        <v>207</v>
      </c>
      <c r="B27" s="28" t="s">
        <v>208</v>
      </c>
      <c r="C27" s="177">
        <f>'01019'!C99</f>
        <v>9000000</v>
      </c>
      <c r="D27" s="25">
        <f t="shared" si="12"/>
        <v>540000</v>
      </c>
      <c r="E27" s="25">
        <f t="shared" si="13"/>
        <v>540000</v>
      </c>
      <c r="F27" s="25">
        <f t="shared" si="14"/>
        <v>540000</v>
      </c>
      <c r="G27" s="178">
        <f t="shared" si="15"/>
        <v>1620000</v>
      </c>
      <c r="H27" s="25">
        <f t="shared" si="16"/>
        <v>630000.00000000012</v>
      </c>
      <c r="I27" s="25">
        <f t="shared" si="17"/>
        <v>810000</v>
      </c>
      <c r="J27" s="25">
        <f t="shared" si="18"/>
        <v>810000</v>
      </c>
      <c r="K27" s="178">
        <f t="shared" si="19"/>
        <v>2250000</v>
      </c>
      <c r="L27" s="25">
        <f t="shared" si="20"/>
        <v>810000</v>
      </c>
      <c r="M27" s="25">
        <f t="shared" si="21"/>
        <v>810000</v>
      </c>
      <c r="N27" s="25">
        <f t="shared" si="22"/>
        <v>810000</v>
      </c>
      <c r="O27" s="178">
        <f t="shared" si="23"/>
        <v>2430000</v>
      </c>
      <c r="P27" s="25">
        <f t="shared" si="24"/>
        <v>900000</v>
      </c>
      <c r="Q27" s="25">
        <f t="shared" si="25"/>
        <v>900000</v>
      </c>
      <c r="R27" s="25">
        <f t="shared" si="26"/>
        <v>900000</v>
      </c>
      <c r="S27" s="179">
        <f t="shared" si="27"/>
        <v>2700000</v>
      </c>
      <c r="T27" s="26">
        <f t="shared" si="28"/>
        <v>9000000000</v>
      </c>
      <c r="U27" s="164">
        <f t="shared" si="0"/>
        <v>540000000</v>
      </c>
      <c r="V27" s="164">
        <f t="shared" si="1"/>
        <v>540000000</v>
      </c>
      <c r="W27" s="164">
        <f t="shared" si="2"/>
        <v>540000000</v>
      </c>
      <c r="X27" s="164">
        <f t="shared" si="3"/>
        <v>630000000.00000012</v>
      </c>
      <c r="Y27" s="164">
        <f t="shared" si="4"/>
        <v>810000000</v>
      </c>
      <c r="Z27" s="164">
        <f t="shared" si="5"/>
        <v>810000000</v>
      </c>
      <c r="AA27" s="164">
        <f t="shared" si="6"/>
        <v>810000000</v>
      </c>
      <c r="AB27" s="164">
        <f t="shared" si="7"/>
        <v>810000000</v>
      </c>
      <c r="AC27" s="164">
        <f t="shared" si="8"/>
        <v>810000000</v>
      </c>
      <c r="AD27" s="164">
        <f t="shared" si="9"/>
        <v>900000000</v>
      </c>
      <c r="AE27" s="164">
        <f t="shared" si="10"/>
        <v>900000000</v>
      </c>
      <c r="AF27" s="164">
        <f t="shared" si="11"/>
        <v>900000000</v>
      </c>
      <c r="AG27" s="165">
        <f t="shared" si="29"/>
        <v>9000000000</v>
      </c>
    </row>
    <row r="28" spans="1:33" s="27" customFormat="1" ht="30" customHeight="1" x14ac:dyDescent="0.3">
      <c r="A28" s="23" t="s">
        <v>209</v>
      </c>
      <c r="B28" s="28" t="s">
        <v>210</v>
      </c>
      <c r="C28" s="177">
        <f>'01083'!C99</f>
        <v>6000000</v>
      </c>
      <c r="D28" s="25">
        <f t="shared" si="12"/>
        <v>360000</v>
      </c>
      <c r="E28" s="25">
        <f t="shared" si="13"/>
        <v>360000</v>
      </c>
      <c r="F28" s="25">
        <f t="shared" si="14"/>
        <v>360000</v>
      </c>
      <c r="G28" s="178">
        <f t="shared" si="15"/>
        <v>1080000</v>
      </c>
      <c r="H28" s="25">
        <f t="shared" si="16"/>
        <v>420000.00000000006</v>
      </c>
      <c r="I28" s="25">
        <f t="shared" si="17"/>
        <v>540000</v>
      </c>
      <c r="J28" s="25">
        <f t="shared" si="18"/>
        <v>540000</v>
      </c>
      <c r="K28" s="178">
        <f t="shared" si="19"/>
        <v>1500000</v>
      </c>
      <c r="L28" s="25">
        <f t="shared" si="20"/>
        <v>540000</v>
      </c>
      <c r="M28" s="25">
        <f t="shared" si="21"/>
        <v>540000</v>
      </c>
      <c r="N28" s="25">
        <f t="shared" si="22"/>
        <v>540000</v>
      </c>
      <c r="O28" s="178">
        <f t="shared" si="23"/>
        <v>1620000</v>
      </c>
      <c r="P28" s="25">
        <f t="shared" si="24"/>
        <v>600000</v>
      </c>
      <c r="Q28" s="25">
        <f t="shared" si="25"/>
        <v>600000</v>
      </c>
      <c r="R28" s="25">
        <f t="shared" si="26"/>
        <v>600000</v>
      </c>
      <c r="S28" s="179">
        <f t="shared" si="27"/>
        <v>1800000</v>
      </c>
      <c r="T28" s="26">
        <f t="shared" si="28"/>
        <v>6000000000</v>
      </c>
      <c r="U28" s="164">
        <f t="shared" si="0"/>
        <v>360000000</v>
      </c>
      <c r="V28" s="164">
        <f t="shared" si="1"/>
        <v>360000000</v>
      </c>
      <c r="W28" s="164">
        <f t="shared" si="2"/>
        <v>360000000</v>
      </c>
      <c r="X28" s="164">
        <f t="shared" si="3"/>
        <v>420000000.00000006</v>
      </c>
      <c r="Y28" s="164">
        <f t="shared" si="4"/>
        <v>540000000</v>
      </c>
      <c r="Z28" s="164">
        <f t="shared" si="5"/>
        <v>540000000</v>
      </c>
      <c r="AA28" s="164">
        <f t="shared" si="6"/>
        <v>540000000</v>
      </c>
      <c r="AB28" s="164">
        <f t="shared" si="7"/>
        <v>540000000</v>
      </c>
      <c r="AC28" s="164">
        <f t="shared" si="8"/>
        <v>540000000</v>
      </c>
      <c r="AD28" s="164">
        <f t="shared" si="9"/>
        <v>600000000</v>
      </c>
      <c r="AE28" s="164">
        <f t="shared" si="10"/>
        <v>600000000</v>
      </c>
      <c r="AF28" s="164">
        <f t="shared" si="11"/>
        <v>600000000</v>
      </c>
      <c r="AG28" s="165">
        <f t="shared" si="29"/>
        <v>6000000000</v>
      </c>
    </row>
    <row r="29" spans="1:33" s="27" customFormat="1" ht="30" customHeight="1" x14ac:dyDescent="0.3">
      <c r="A29" s="23" t="s">
        <v>211</v>
      </c>
      <c r="B29" s="28" t="s">
        <v>212</v>
      </c>
      <c r="C29" s="177">
        <f>'01084'!C99</f>
        <v>4500000</v>
      </c>
      <c r="D29" s="25">
        <f t="shared" si="12"/>
        <v>270000</v>
      </c>
      <c r="E29" s="25">
        <f t="shared" si="13"/>
        <v>270000</v>
      </c>
      <c r="F29" s="25">
        <f t="shared" si="14"/>
        <v>270000</v>
      </c>
      <c r="G29" s="178">
        <f t="shared" si="15"/>
        <v>810000</v>
      </c>
      <c r="H29" s="25">
        <f t="shared" si="16"/>
        <v>315000.00000000006</v>
      </c>
      <c r="I29" s="25">
        <f t="shared" si="17"/>
        <v>405000</v>
      </c>
      <c r="J29" s="25">
        <f t="shared" si="18"/>
        <v>405000</v>
      </c>
      <c r="K29" s="178">
        <f t="shared" si="19"/>
        <v>1125000</v>
      </c>
      <c r="L29" s="25">
        <f t="shared" si="20"/>
        <v>405000</v>
      </c>
      <c r="M29" s="25">
        <f t="shared" si="21"/>
        <v>405000</v>
      </c>
      <c r="N29" s="25">
        <f t="shared" si="22"/>
        <v>405000</v>
      </c>
      <c r="O29" s="178">
        <f t="shared" si="23"/>
        <v>1215000</v>
      </c>
      <c r="P29" s="25">
        <f t="shared" si="24"/>
        <v>450000</v>
      </c>
      <c r="Q29" s="25">
        <f t="shared" si="25"/>
        <v>450000</v>
      </c>
      <c r="R29" s="25">
        <f t="shared" si="26"/>
        <v>450000</v>
      </c>
      <c r="S29" s="179">
        <f t="shared" si="27"/>
        <v>1350000</v>
      </c>
      <c r="T29" s="26">
        <f t="shared" si="28"/>
        <v>4500000000</v>
      </c>
      <c r="U29" s="164">
        <f t="shared" si="0"/>
        <v>270000000</v>
      </c>
      <c r="V29" s="164">
        <f t="shared" si="1"/>
        <v>270000000</v>
      </c>
      <c r="W29" s="164">
        <f t="shared" si="2"/>
        <v>270000000</v>
      </c>
      <c r="X29" s="164">
        <f t="shared" si="3"/>
        <v>315000000.00000006</v>
      </c>
      <c r="Y29" s="164">
        <f t="shared" si="4"/>
        <v>405000000</v>
      </c>
      <c r="Z29" s="164">
        <f>J29*1000</f>
        <v>405000000</v>
      </c>
      <c r="AA29" s="164">
        <f t="shared" si="6"/>
        <v>405000000</v>
      </c>
      <c r="AB29" s="164">
        <f t="shared" si="7"/>
        <v>405000000</v>
      </c>
      <c r="AC29" s="164">
        <f t="shared" si="8"/>
        <v>405000000</v>
      </c>
      <c r="AD29" s="164">
        <f t="shared" si="9"/>
        <v>450000000</v>
      </c>
      <c r="AE29" s="164">
        <f t="shared" si="10"/>
        <v>450000000</v>
      </c>
      <c r="AF29" s="164">
        <f t="shared" si="11"/>
        <v>450000000</v>
      </c>
      <c r="AG29" s="165">
        <f t="shared" si="29"/>
        <v>4500000000</v>
      </c>
    </row>
    <row r="30" spans="1:33" s="27" customFormat="1" ht="30" customHeight="1" x14ac:dyDescent="0.3">
      <c r="A30" s="23" t="s">
        <v>213</v>
      </c>
      <c r="B30" s="28" t="s">
        <v>214</v>
      </c>
      <c r="C30" s="177">
        <f>'01144'!C99</f>
        <v>7500000</v>
      </c>
      <c r="D30" s="25">
        <f t="shared" si="12"/>
        <v>450000</v>
      </c>
      <c r="E30" s="25">
        <f t="shared" si="13"/>
        <v>450000</v>
      </c>
      <c r="F30" s="25">
        <f t="shared" si="14"/>
        <v>450000</v>
      </c>
      <c r="G30" s="178">
        <f t="shared" si="15"/>
        <v>1350000</v>
      </c>
      <c r="H30" s="25">
        <f t="shared" si="16"/>
        <v>525000</v>
      </c>
      <c r="I30" s="25">
        <f t="shared" si="17"/>
        <v>675000</v>
      </c>
      <c r="J30" s="25">
        <f t="shared" si="18"/>
        <v>675000</v>
      </c>
      <c r="K30" s="178">
        <f t="shared" si="19"/>
        <v>1875000</v>
      </c>
      <c r="L30" s="25">
        <f t="shared" si="20"/>
        <v>675000</v>
      </c>
      <c r="M30" s="25">
        <f t="shared" si="21"/>
        <v>675000</v>
      </c>
      <c r="N30" s="25">
        <f t="shared" si="22"/>
        <v>675000</v>
      </c>
      <c r="O30" s="178">
        <f t="shared" si="23"/>
        <v>2025000</v>
      </c>
      <c r="P30" s="25">
        <f t="shared" si="24"/>
        <v>750000</v>
      </c>
      <c r="Q30" s="25">
        <f t="shared" si="25"/>
        <v>750000</v>
      </c>
      <c r="R30" s="25">
        <f t="shared" si="26"/>
        <v>750000</v>
      </c>
      <c r="S30" s="179">
        <f t="shared" si="27"/>
        <v>2250000</v>
      </c>
      <c r="T30" s="26">
        <f t="shared" si="28"/>
        <v>7500000000</v>
      </c>
      <c r="U30" s="164">
        <f t="shared" si="0"/>
        <v>450000000</v>
      </c>
      <c r="V30" s="164">
        <f t="shared" si="1"/>
        <v>450000000</v>
      </c>
      <c r="W30" s="164">
        <f t="shared" si="2"/>
        <v>450000000</v>
      </c>
      <c r="X30" s="164">
        <f t="shared" si="3"/>
        <v>525000000</v>
      </c>
      <c r="Y30" s="164">
        <f t="shared" si="4"/>
        <v>675000000</v>
      </c>
      <c r="Z30" s="164">
        <f t="shared" si="5"/>
        <v>675000000</v>
      </c>
      <c r="AA30" s="164">
        <f t="shared" si="6"/>
        <v>675000000</v>
      </c>
      <c r="AB30" s="164">
        <f t="shared" si="7"/>
        <v>675000000</v>
      </c>
      <c r="AC30" s="164">
        <f t="shared" si="8"/>
        <v>675000000</v>
      </c>
      <c r="AD30" s="164">
        <f t="shared" si="9"/>
        <v>750000000</v>
      </c>
      <c r="AE30" s="164">
        <f t="shared" si="10"/>
        <v>750000000</v>
      </c>
      <c r="AF30" s="164">
        <f t="shared" si="11"/>
        <v>750000000</v>
      </c>
      <c r="AG30" s="165">
        <f t="shared" si="29"/>
        <v>7500000000</v>
      </c>
    </row>
    <row r="31" spans="1:33" s="27" customFormat="1" ht="30" customHeight="1" x14ac:dyDescent="0.3">
      <c r="A31" s="23" t="s">
        <v>215</v>
      </c>
      <c r="B31" s="28" t="s">
        <v>272</v>
      </c>
      <c r="C31" s="177">
        <f>'01154'!C99</f>
        <v>6000000</v>
      </c>
      <c r="D31" s="25">
        <f t="shared" si="12"/>
        <v>360000</v>
      </c>
      <c r="E31" s="25">
        <f t="shared" si="13"/>
        <v>360000</v>
      </c>
      <c r="F31" s="25">
        <f t="shared" si="14"/>
        <v>360000</v>
      </c>
      <c r="G31" s="178">
        <f t="shared" si="15"/>
        <v>1080000</v>
      </c>
      <c r="H31" s="25">
        <f t="shared" si="16"/>
        <v>420000.00000000006</v>
      </c>
      <c r="I31" s="25">
        <f t="shared" si="17"/>
        <v>540000</v>
      </c>
      <c r="J31" s="25">
        <f t="shared" si="18"/>
        <v>540000</v>
      </c>
      <c r="K31" s="178">
        <f t="shared" si="19"/>
        <v>1500000</v>
      </c>
      <c r="L31" s="25">
        <f t="shared" si="20"/>
        <v>540000</v>
      </c>
      <c r="M31" s="25">
        <f t="shared" si="21"/>
        <v>540000</v>
      </c>
      <c r="N31" s="25">
        <f t="shared" si="22"/>
        <v>540000</v>
      </c>
      <c r="O31" s="178">
        <f t="shared" si="23"/>
        <v>1620000</v>
      </c>
      <c r="P31" s="25">
        <f t="shared" si="24"/>
        <v>600000</v>
      </c>
      <c r="Q31" s="25">
        <f t="shared" si="25"/>
        <v>600000</v>
      </c>
      <c r="R31" s="25">
        <f t="shared" si="26"/>
        <v>600000</v>
      </c>
      <c r="S31" s="179">
        <f t="shared" si="27"/>
        <v>1800000</v>
      </c>
      <c r="T31" s="26">
        <f t="shared" si="28"/>
        <v>6000000000</v>
      </c>
      <c r="U31" s="164">
        <f t="shared" si="0"/>
        <v>360000000</v>
      </c>
      <c r="V31" s="164">
        <f t="shared" si="1"/>
        <v>360000000</v>
      </c>
      <c r="W31" s="164">
        <f t="shared" si="2"/>
        <v>360000000</v>
      </c>
      <c r="X31" s="164">
        <f t="shared" si="3"/>
        <v>420000000.00000006</v>
      </c>
      <c r="Y31" s="164">
        <f t="shared" si="4"/>
        <v>540000000</v>
      </c>
      <c r="Z31" s="164">
        <f t="shared" si="5"/>
        <v>540000000</v>
      </c>
      <c r="AA31" s="164">
        <f t="shared" si="6"/>
        <v>540000000</v>
      </c>
      <c r="AB31" s="164">
        <f t="shared" si="7"/>
        <v>540000000</v>
      </c>
      <c r="AC31" s="164">
        <f t="shared" si="8"/>
        <v>540000000</v>
      </c>
      <c r="AD31" s="164">
        <f t="shared" si="9"/>
        <v>600000000</v>
      </c>
      <c r="AE31" s="164">
        <f t="shared" si="10"/>
        <v>600000000</v>
      </c>
      <c r="AF31" s="164">
        <f t="shared" si="11"/>
        <v>600000000</v>
      </c>
      <c r="AG31" s="165">
        <f t="shared" si="29"/>
        <v>6000000000</v>
      </c>
    </row>
    <row r="32" spans="1:33" s="27" customFormat="1" ht="30" customHeight="1" x14ac:dyDescent="0.3">
      <c r="A32" s="29" t="s">
        <v>217</v>
      </c>
      <c r="B32" s="30" t="s">
        <v>218</v>
      </c>
      <c r="C32" s="177">
        <f>'01171'!C99</f>
        <v>1000000</v>
      </c>
      <c r="D32" s="25">
        <f t="shared" si="12"/>
        <v>60000</v>
      </c>
      <c r="E32" s="25">
        <f t="shared" si="13"/>
        <v>60000</v>
      </c>
      <c r="F32" s="25">
        <f t="shared" si="14"/>
        <v>60000</v>
      </c>
      <c r="G32" s="178">
        <f t="shared" si="15"/>
        <v>180000</v>
      </c>
      <c r="H32" s="25">
        <f t="shared" si="16"/>
        <v>70000</v>
      </c>
      <c r="I32" s="25">
        <f t="shared" si="17"/>
        <v>90000</v>
      </c>
      <c r="J32" s="25">
        <f t="shared" si="18"/>
        <v>90000</v>
      </c>
      <c r="K32" s="178">
        <f t="shared" si="19"/>
        <v>250000</v>
      </c>
      <c r="L32" s="25">
        <f t="shared" si="20"/>
        <v>90000</v>
      </c>
      <c r="M32" s="25">
        <f t="shared" si="21"/>
        <v>90000</v>
      </c>
      <c r="N32" s="25">
        <f t="shared" si="22"/>
        <v>90000</v>
      </c>
      <c r="O32" s="178">
        <f t="shared" si="23"/>
        <v>270000</v>
      </c>
      <c r="P32" s="25">
        <f t="shared" si="24"/>
        <v>100000</v>
      </c>
      <c r="Q32" s="25">
        <f t="shared" si="25"/>
        <v>100000</v>
      </c>
      <c r="R32" s="25">
        <f t="shared" si="26"/>
        <v>100000</v>
      </c>
      <c r="S32" s="179">
        <f t="shared" si="27"/>
        <v>300000</v>
      </c>
      <c r="T32" s="26">
        <f t="shared" si="28"/>
        <v>1000000000</v>
      </c>
      <c r="U32" s="164">
        <f t="shared" si="0"/>
        <v>60000000</v>
      </c>
      <c r="V32" s="164">
        <f t="shared" si="1"/>
        <v>60000000</v>
      </c>
      <c r="W32" s="164">
        <f t="shared" si="2"/>
        <v>60000000</v>
      </c>
      <c r="X32" s="164">
        <f t="shared" si="3"/>
        <v>70000000</v>
      </c>
      <c r="Y32" s="164">
        <f t="shared" si="4"/>
        <v>90000000</v>
      </c>
      <c r="Z32" s="164">
        <f t="shared" si="5"/>
        <v>90000000</v>
      </c>
      <c r="AA32" s="164">
        <f t="shared" si="6"/>
        <v>90000000</v>
      </c>
      <c r="AB32" s="164">
        <f t="shared" si="7"/>
        <v>90000000</v>
      </c>
      <c r="AC32" s="164">
        <f t="shared" si="8"/>
        <v>90000000</v>
      </c>
      <c r="AD32" s="164">
        <f t="shared" si="9"/>
        <v>100000000</v>
      </c>
      <c r="AE32" s="164">
        <f t="shared" si="10"/>
        <v>100000000</v>
      </c>
      <c r="AF32" s="164">
        <f t="shared" si="11"/>
        <v>100000000</v>
      </c>
      <c r="AG32" s="165">
        <f t="shared" si="29"/>
        <v>1000000000</v>
      </c>
    </row>
    <row r="33" spans="1:33" s="31" customFormat="1" ht="30.75" customHeight="1" thickBot="1" x14ac:dyDescent="0.25">
      <c r="A33" s="29" t="s">
        <v>320</v>
      </c>
      <c r="B33" s="30" t="s">
        <v>311</v>
      </c>
      <c r="C33" s="177">
        <f>'00446'!C99</f>
        <v>10000000</v>
      </c>
      <c r="D33" s="25">
        <f t="shared" si="12"/>
        <v>600000</v>
      </c>
      <c r="E33" s="25">
        <f t="shared" si="13"/>
        <v>600000</v>
      </c>
      <c r="F33" s="25">
        <f t="shared" si="14"/>
        <v>600000</v>
      </c>
      <c r="G33" s="178">
        <f t="shared" si="15"/>
        <v>1800000</v>
      </c>
      <c r="H33" s="25">
        <f t="shared" si="16"/>
        <v>700000.00000000012</v>
      </c>
      <c r="I33" s="25">
        <f t="shared" si="17"/>
        <v>900000</v>
      </c>
      <c r="J33" s="25">
        <f t="shared" si="18"/>
        <v>900000</v>
      </c>
      <c r="K33" s="178">
        <f t="shared" si="19"/>
        <v>2500000</v>
      </c>
      <c r="L33" s="25">
        <f t="shared" si="20"/>
        <v>900000</v>
      </c>
      <c r="M33" s="25">
        <f t="shared" si="21"/>
        <v>900000</v>
      </c>
      <c r="N33" s="25">
        <f t="shared" si="22"/>
        <v>900000</v>
      </c>
      <c r="O33" s="178">
        <f t="shared" si="23"/>
        <v>2700000</v>
      </c>
      <c r="P33" s="25">
        <f t="shared" si="24"/>
        <v>1000000</v>
      </c>
      <c r="Q33" s="25">
        <f t="shared" si="25"/>
        <v>1000000</v>
      </c>
      <c r="R33" s="25">
        <f t="shared" si="26"/>
        <v>1000000</v>
      </c>
      <c r="S33" s="179">
        <f t="shared" si="27"/>
        <v>3000000</v>
      </c>
      <c r="T33" s="26">
        <f t="shared" si="28"/>
        <v>110000000000</v>
      </c>
      <c r="U33" s="166">
        <f t="shared" ref="U33:AG33" si="30">SUM(U13:U32)</f>
        <v>6600000000</v>
      </c>
      <c r="V33" s="166">
        <f t="shared" si="30"/>
        <v>6600000000</v>
      </c>
      <c r="W33" s="166">
        <f t="shared" si="30"/>
        <v>6600000000</v>
      </c>
      <c r="X33" s="166">
        <f t="shared" si="30"/>
        <v>7700000000</v>
      </c>
      <c r="Y33" s="166">
        <f t="shared" si="30"/>
        <v>9900000000</v>
      </c>
      <c r="Z33" s="166">
        <f t="shared" si="30"/>
        <v>9900000000</v>
      </c>
      <c r="AA33" s="166">
        <f t="shared" si="30"/>
        <v>9900000000</v>
      </c>
      <c r="AB33" s="166">
        <f t="shared" si="30"/>
        <v>9900000000</v>
      </c>
      <c r="AC33" s="166">
        <f t="shared" si="30"/>
        <v>9900000000</v>
      </c>
      <c r="AD33" s="166">
        <f t="shared" si="30"/>
        <v>11000000000</v>
      </c>
      <c r="AE33" s="166">
        <f t="shared" si="30"/>
        <v>11000000000</v>
      </c>
      <c r="AF33" s="166">
        <f t="shared" si="30"/>
        <v>11000000000</v>
      </c>
      <c r="AG33" s="166">
        <f t="shared" si="30"/>
        <v>110000000000</v>
      </c>
    </row>
    <row r="34" spans="1:33" ht="30.75" customHeight="1" thickBot="1" x14ac:dyDescent="0.35">
      <c r="A34" s="274" t="s">
        <v>219</v>
      </c>
      <c r="B34" s="275"/>
      <c r="C34" s="226">
        <f t="shared" ref="C34:H34" si="31">SUM(C13:C33)</f>
        <v>120000000</v>
      </c>
      <c r="D34" s="176">
        <f t="shared" si="31"/>
        <v>7200000</v>
      </c>
      <c r="E34" s="176">
        <f t="shared" si="31"/>
        <v>7200000</v>
      </c>
      <c r="F34" s="176">
        <f t="shared" si="31"/>
        <v>7200000</v>
      </c>
      <c r="G34" s="176">
        <f t="shared" si="31"/>
        <v>21600000</v>
      </c>
      <c r="H34" s="176">
        <f t="shared" si="31"/>
        <v>8400000</v>
      </c>
      <c r="I34" s="176">
        <f t="shared" ref="I34:S34" si="32">SUM(I13:I33)</f>
        <v>10800000</v>
      </c>
      <c r="J34" s="176">
        <f t="shared" si="32"/>
        <v>10800000</v>
      </c>
      <c r="K34" s="176">
        <f t="shared" si="32"/>
        <v>30000000</v>
      </c>
      <c r="L34" s="176">
        <f t="shared" si="32"/>
        <v>10800000</v>
      </c>
      <c r="M34" s="176">
        <f t="shared" si="32"/>
        <v>10800000</v>
      </c>
      <c r="N34" s="176">
        <f t="shared" si="32"/>
        <v>10800000</v>
      </c>
      <c r="O34" s="176">
        <f t="shared" si="32"/>
        <v>32400000</v>
      </c>
      <c r="P34" s="176">
        <f t="shared" si="32"/>
        <v>12000000</v>
      </c>
      <c r="Q34" s="176">
        <f t="shared" si="32"/>
        <v>12000000</v>
      </c>
      <c r="R34" s="176">
        <f t="shared" si="32"/>
        <v>12000000</v>
      </c>
      <c r="S34" s="176">
        <f t="shared" si="32"/>
        <v>36000000</v>
      </c>
      <c r="T34" s="249">
        <f>SUM(T13:T33)</f>
        <v>220000000000</v>
      </c>
      <c r="U34" s="249">
        <f t="shared" ref="U34:AG34" si="33">SUM(U13:U33)</f>
        <v>13200000000</v>
      </c>
      <c r="V34" s="249">
        <f t="shared" si="33"/>
        <v>13200000000</v>
      </c>
      <c r="W34" s="249">
        <f t="shared" si="33"/>
        <v>13200000000</v>
      </c>
      <c r="X34" s="249">
        <f t="shared" si="33"/>
        <v>15400000000</v>
      </c>
      <c r="Y34" s="249">
        <f t="shared" si="33"/>
        <v>19800000000</v>
      </c>
      <c r="Z34" s="249">
        <f t="shared" si="33"/>
        <v>19800000000</v>
      </c>
      <c r="AA34" s="249">
        <f t="shared" si="33"/>
        <v>19800000000</v>
      </c>
      <c r="AB34" s="249">
        <f t="shared" si="33"/>
        <v>19800000000</v>
      </c>
      <c r="AC34" s="249">
        <f t="shared" si="33"/>
        <v>19800000000</v>
      </c>
      <c r="AD34" s="249">
        <f t="shared" si="33"/>
        <v>22000000000</v>
      </c>
      <c r="AE34" s="249">
        <f t="shared" si="33"/>
        <v>22000000000</v>
      </c>
      <c r="AF34" s="249">
        <f t="shared" si="33"/>
        <v>22000000000</v>
      </c>
      <c r="AG34" s="249">
        <f t="shared" si="33"/>
        <v>220000000000</v>
      </c>
    </row>
    <row r="35" spans="1:33" x14ac:dyDescent="0.3">
      <c r="G35" s="32"/>
      <c r="H35" s="215"/>
    </row>
    <row r="36" spans="1:33" ht="45.75" customHeight="1" x14ac:dyDescent="0.3">
      <c r="B36" s="273" t="s">
        <v>277</v>
      </c>
      <c r="C36" s="273"/>
      <c r="D36" s="273"/>
      <c r="E36" s="273"/>
      <c r="F36" s="273"/>
      <c r="G36" s="273"/>
      <c r="H36" s="273"/>
      <c r="I36" s="273"/>
      <c r="J36" s="204"/>
      <c r="K36" s="204"/>
      <c r="L36" s="205"/>
      <c r="M36" s="206"/>
      <c r="N36" s="206"/>
      <c r="O36" s="224" t="s">
        <v>278</v>
      </c>
    </row>
  </sheetData>
  <mergeCells count="4">
    <mergeCell ref="B9:S9"/>
    <mergeCell ref="B10:S10"/>
    <mergeCell ref="B36:I36"/>
    <mergeCell ref="A34:B3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">
    <tabColor rgb="FF92D050"/>
  </sheetPr>
  <dimension ref="A1:AG108"/>
  <sheetViews>
    <sheetView showGridLines="0" view="pageBreakPreview" zoomScale="80" zoomScaleNormal="80" zoomScaleSheetLayoutView="8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6" sqref="A16"/>
    </sheetView>
  </sheetViews>
  <sheetFormatPr defaultRowHeight="16.5" x14ac:dyDescent="0.25"/>
  <cols>
    <col min="1" max="1" width="23.7109375" style="96" customWidth="1"/>
    <col min="2" max="2" width="80.7109375" style="89" customWidth="1"/>
    <col min="3" max="3" width="18.5703125" style="95" customWidth="1"/>
    <col min="4" max="5" width="13.7109375" style="91" customWidth="1"/>
    <col min="6" max="6" width="13.7109375" style="89" customWidth="1"/>
    <col min="7" max="7" width="15.7109375" style="89" customWidth="1"/>
    <col min="8" max="8" width="14.42578125" style="89" customWidth="1"/>
    <col min="9" max="10" width="14.42578125" style="91" customWidth="1"/>
    <col min="11" max="11" width="15.7109375" style="91" customWidth="1"/>
    <col min="12" max="13" width="14.42578125" style="91" customWidth="1"/>
    <col min="14" max="14" width="15.85546875" style="91" customWidth="1"/>
    <col min="15" max="15" width="15.7109375" style="91" customWidth="1"/>
    <col min="16" max="16" width="16.42578125" style="91" customWidth="1"/>
    <col min="17" max="18" width="14.140625" style="91" customWidth="1"/>
    <col min="19" max="19" width="15.7109375" style="91" customWidth="1"/>
    <col min="20" max="20" width="15.7109375" style="187" customWidth="1"/>
    <col min="21" max="21" width="19.140625" style="78" customWidth="1"/>
    <col min="22" max="22" width="9.140625" style="78" customWidth="1"/>
    <col min="23" max="23" width="19.28515625" style="78" bestFit="1" customWidth="1"/>
    <col min="24" max="24" width="16" style="78" bestFit="1" customWidth="1"/>
    <col min="25" max="26" width="9.140625" style="78"/>
    <col min="27" max="27" width="19.140625" style="78" bestFit="1" customWidth="1"/>
    <col min="28" max="30" width="20.28515625" style="78" bestFit="1" customWidth="1"/>
    <col min="31" max="31" width="9.140625" style="78"/>
    <col min="32" max="32" width="20.28515625" style="78" bestFit="1" customWidth="1"/>
    <col min="33" max="35" width="9.140625" style="78"/>
    <col min="36" max="36" width="19.140625" style="78" bestFit="1" customWidth="1"/>
    <col min="37" max="16384" width="9.140625" style="78"/>
  </cols>
  <sheetData>
    <row r="1" spans="1:24" s="43" customFormat="1" x14ac:dyDescent="0.25">
      <c r="A1" s="47"/>
      <c r="B1" s="5"/>
      <c r="C1" s="60"/>
      <c r="D1" s="46"/>
      <c r="E1" s="46"/>
      <c r="F1" s="5"/>
      <c r="G1" s="5"/>
      <c r="H1" s="5"/>
      <c r="I1" s="46"/>
      <c r="J1" s="46"/>
      <c r="K1" s="46"/>
      <c r="L1" s="46"/>
      <c r="M1" s="46"/>
      <c r="N1" s="46"/>
      <c r="O1" s="209" t="s">
        <v>268</v>
      </c>
      <c r="P1" s="46"/>
      <c r="Q1" s="46"/>
      <c r="R1" s="46"/>
      <c r="S1" s="46"/>
      <c r="T1" s="182"/>
    </row>
    <row r="2" spans="1:24" s="43" customFormat="1" ht="15.75" x14ac:dyDescent="0.25">
      <c r="A2" s="47"/>
      <c r="B2" s="5"/>
      <c r="C2" s="60"/>
      <c r="D2" s="46"/>
      <c r="E2" s="46"/>
      <c r="F2" s="5"/>
      <c r="G2" s="5"/>
      <c r="H2" s="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82"/>
    </row>
    <row r="3" spans="1:24" s="43" customFormat="1" ht="15.75" x14ac:dyDescent="0.25">
      <c r="A3" s="47"/>
      <c r="B3" s="5"/>
      <c r="C3" s="60"/>
      <c r="D3" s="46"/>
      <c r="E3" s="46"/>
      <c r="F3" s="5"/>
      <c r="G3" s="5"/>
      <c r="H3" s="5"/>
      <c r="I3" s="46"/>
      <c r="J3" s="46"/>
      <c r="K3" s="46"/>
      <c r="L3" s="46"/>
      <c r="M3" s="46"/>
      <c r="N3" s="46"/>
      <c r="O3" s="149" t="s">
        <v>157</v>
      </c>
      <c r="P3" s="46"/>
      <c r="Q3" s="46"/>
      <c r="R3" s="46"/>
      <c r="S3" s="46"/>
      <c r="T3" s="182"/>
    </row>
    <row r="4" spans="1:24" s="43" customFormat="1" ht="15.75" x14ac:dyDescent="0.25">
      <c r="A4" s="47"/>
      <c r="B4" s="5"/>
      <c r="C4" s="60"/>
      <c r="D4" s="46"/>
      <c r="E4" s="46"/>
      <c r="F4" s="5"/>
      <c r="G4" s="5"/>
      <c r="H4" s="5"/>
      <c r="I4" s="46"/>
      <c r="J4" s="46"/>
      <c r="K4" s="46"/>
      <c r="L4" s="46"/>
      <c r="M4" s="46"/>
      <c r="N4" s="46"/>
      <c r="O4" s="149" t="s">
        <v>158</v>
      </c>
      <c r="P4" s="46"/>
      <c r="Q4" s="46"/>
      <c r="R4" s="46"/>
      <c r="S4" s="46"/>
      <c r="T4" s="182"/>
    </row>
    <row r="5" spans="1:24" s="43" customFormat="1" ht="15.75" x14ac:dyDescent="0.25">
      <c r="A5" s="47"/>
      <c r="B5" s="5"/>
      <c r="C5" s="60"/>
      <c r="D5" s="46"/>
      <c r="E5" s="46"/>
      <c r="F5" s="5"/>
      <c r="G5" s="5"/>
      <c r="H5" s="5"/>
      <c r="I5" s="46"/>
      <c r="J5" s="46"/>
      <c r="K5" s="46"/>
      <c r="L5" s="46"/>
      <c r="M5" s="46"/>
      <c r="N5" s="46"/>
      <c r="O5" s="149" t="s">
        <v>279</v>
      </c>
      <c r="P5" s="46"/>
      <c r="Q5" s="46"/>
      <c r="R5" s="46"/>
      <c r="S5" s="46"/>
      <c r="T5" s="182"/>
    </row>
    <row r="6" spans="1:24" s="43" customFormat="1" ht="15.75" x14ac:dyDescent="0.25">
      <c r="A6" s="47"/>
      <c r="B6" s="5"/>
      <c r="C6" s="60"/>
      <c r="D6" s="46"/>
      <c r="E6" s="46"/>
      <c r="F6" s="5"/>
      <c r="G6" s="5"/>
      <c r="H6" s="5"/>
      <c r="I6" s="46"/>
      <c r="J6" s="46"/>
      <c r="K6" s="46"/>
      <c r="L6" s="46"/>
      <c r="M6" s="46"/>
      <c r="N6" s="46"/>
      <c r="O6" s="149" t="s">
        <v>236</v>
      </c>
      <c r="P6" s="46"/>
      <c r="Q6" s="46"/>
      <c r="R6" s="46"/>
      <c r="S6" s="46"/>
      <c r="T6" s="182"/>
    </row>
    <row r="7" spans="1:24" s="43" customFormat="1" ht="15.75" x14ac:dyDescent="0.25">
      <c r="A7" s="47"/>
      <c r="B7" s="5"/>
      <c r="C7" s="60"/>
      <c r="D7" s="46"/>
      <c r="E7" s="46"/>
      <c r="F7" s="5"/>
      <c r="G7" s="5"/>
      <c r="H7" s="5"/>
      <c r="I7" s="46"/>
      <c r="J7" s="46"/>
      <c r="K7" s="46"/>
      <c r="L7" s="46"/>
      <c r="M7" s="46"/>
      <c r="N7" s="46"/>
      <c r="O7" s="149"/>
      <c r="P7" s="46"/>
      <c r="Q7" s="46"/>
      <c r="R7" s="46"/>
      <c r="S7" s="46"/>
      <c r="T7" s="182"/>
    </row>
    <row r="8" spans="1:24" s="43" customFormat="1" ht="15.75" x14ac:dyDescent="0.25">
      <c r="A8" s="47"/>
      <c r="B8" s="5"/>
      <c r="C8" s="60"/>
      <c r="D8" s="46"/>
      <c r="E8" s="46"/>
      <c r="F8" s="5"/>
      <c r="G8" s="5"/>
      <c r="H8" s="5"/>
      <c r="I8" s="46"/>
      <c r="J8" s="46"/>
      <c r="K8" s="46"/>
      <c r="L8" s="46"/>
      <c r="M8" s="46"/>
      <c r="N8" s="46"/>
      <c r="O8" s="149" t="s">
        <v>160</v>
      </c>
      <c r="P8" s="46"/>
      <c r="Q8" s="46"/>
      <c r="R8" s="46"/>
      <c r="S8" s="46"/>
      <c r="T8" s="182"/>
    </row>
    <row r="9" spans="1:24" s="43" customFormat="1" ht="15.75" x14ac:dyDescent="0.25">
      <c r="A9" s="47"/>
      <c r="B9" s="5"/>
      <c r="C9" s="60"/>
      <c r="D9" s="46"/>
      <c r="E9" s="46"/>
      <c r="F9" s="5"/>
      <c r="G9" s="5"/>
      <c r="H9" s="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82"/>
    </row>
    <row r="10" spans="1:24" s="43" customFormat="1" ht="15.75" x14ac:dyDescent="0.25">
      <c r="A10" s="47"/>
      <c r="B10" s="5"/>
      <c r="C10" s="60"/>
      <c r="D10" s="46"/>
      <c r="E10" s="46"/>
      <c r="F10" s="5"/>
      <c r="G10" s="5"/>
      <c r="H10" s="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82"/>
    </row>
    <row r="11" spans="1:24" s="43" customFormat="1" ht="15.75" x14ac:dyDescent="0.25">
      <c r="A11" s="269" t="s">
        <v>283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114"/>
    </row>
    <row r="12" spans="1:24" s="148" customFormat="1" ht="15.75" x14ac:dyDescent="0.2">
      <c r="A12" s="269"/>
      <c r="B12" s="269"/>
      <c r="C12" s="26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14"/>
    </row>
    <row r="13" spans="1:24" s="148" customFormat="1" ht="15.75" x14ac:dyDescent="0.2">
      <c r="A13" s="37"/>
      <c r="B13" s="38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83"/>
    </row>
    <row r="14" spans="1:24" s="105" customFormat="1" ht="33" x14ac:dyDescent="0.2">
      <c r="A14" s="61" t="s">
        <v>112</v>
      </c>
      <c r="B14" s="62" t="s">
        <v>138</v>
      </c>
      <c r="C14" s="61" t="s">
        <v>224</v>
      </c>
      <c r="D14" s="62" t="s">
        <v>163</v>
      </c>
      <c r="E14" s="62" t="s">
        <v>164</v>
      </c>
      <c r="F14" s="62" t="s">
        <v>165</v>
      </c>
      <c r="G14" s="62" t="s">
        <v>225</v>
      </c>
      <c r="H14" s="62" t="s">
        <v>166</v>
      </c>
      <c r="I14" s="62" t="s">
        <v>167</v>
      </c>
      <c r="J14" s="62" t="s">
        <v>168</v>
      </c>
      <c r="K14" s="62" t="s">
        <v>226</v>
      </c>
      <c r="L14" s="62" t="s">
        <v>169</v>
      </c>
      <c r="M14" s="62" t="s">
        <v>170</v>
      </c>
      <c r="N14" s="62" t="s">
        <v>171</v>
      </c>
      <c r="O14" s="62" t="s">
        <v>227</v>
      </c>
      <c r="P14" s="62" t="s">
        <v>172</v>
      </c>
      <c r="Q14" s="62" t="s">
        <v>173</v>
      </c>
      <c r="R14" s="62" t="s">
        <v>174</v>
      </c>
      <c r="S14" s="62" t="s">
        <v>228</v>
      </c>
      <c r="T14" s="184"/>
      <c r="U14" s="181" t="s">
        <v>230</v>
      </c>
    </row>
    <row r="15" spans="1:24" s="105" customFormat="1" ht="6" customHeight="1" x14ac:dyDescent="0.2">
      <c r="A15" s="180"/>
      <c r="B15" s="181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4" s="107" customFormat="1" ht="33" customHeight="1" x14ac:dyDescent="0.2">
      <c r="A16" s="65">
        <v>40000</v>
      </c>
      <c r="B16" s="65" t="s">
        <v>47</v>
      </c>
      <c r="C16" s="98">
        <f>C18+C30</f>
        <v>1884788766</v>
      </c>
      <c r="D16" s="98">
        <f t="shared" ref="D16:S16" si="0">D18+D30</f>
        <v>113087325.96000001</v>
      </c>
      <c r="E16" s="98">
        <f t="shared" si="0"/>
        <v>113087325.96000001</v>
      </c>
      <c r="F16" s="98">
        <f t="shared" si="0"/>
        <v>113087325.96000001</v>
      </c>
      <c r="G16" s="98">
        <f t="shared" si="0"/>
        <v>339261977.88</v>
      </c>
      <c r="H16" s="98">
        <f t="shared" si="0"/>
        <v>131935213.62000002</v>
      </c>
      <c r="I16" s="98">
        <f t="shared" si="0"/>
        <v>169630988.94</v>
      </c>
      <c r="J16" s="98">
        <f t="shared" si="0"/>
        <v>169630988.94</v>
      </c>
      <c r="K16" s="98">
        <f t="shared" si="0"/>
        <v>471197191.5</v>
      </c>
      <c r="L16" s="98">
        <f t="shared" si="0"/>
        <v>169630988.94</v>
      </c>
      <c r="M16" s="98">
        <f t="shared" si="0"/>
        <v>169630988.94</v>
      </c>
      <c r="N16" s="98">
        <f t="shared" si="0"/>
        <v>169630988.94</v>
      </c>
      <c r="O16" s="98">
        <f t="shared" si="0"/>
        <v>508892966.81999993</v>
      </c>
      <c r="P16" s="98">
        <f t="shared" si="0"/>
        <v>188478876.59999999</v>
      </c>
      <c r="Q16" s="98">
        <f t="shared" si="0"/>
        <v>188478876.59999999</v>
      </c>
      <c r="R16" s="98">
        <f t="shared" si="0"/>
        <v>188478876.59999999</v>
      </c>
      <c r="S16" s="98">
        <f t="shared" si="0"/>
        <v>565436629.80000007</v>
      </c>
      <c r="T16" s="185"/>
      <c r="U16" s="180">
        <f>SUM('00111:01171'!C16)</f>
        <v>1527543417</v>
      </c>
      <c r="W16" s="107">
        <f>C16-U16</f>
        <v>357245349</v>
      </c>
      <c r="X16" s="199">
        <f>'00111'!T16+'00192'!T16+'00200'!T16+'00226'!T16+'00282'!T16+'00328'!T16+'00368'!T16+'10725'!T16+'00498'!T16+'00551'!T16+'00585'!T16+'00982'!T16+'00986'!T16+'00989'!T16+'01019'!T16+'01083'!T16+'01084'!T16+'01144'!T16+'01154'!T16+'01171'!T16</f>
        <v>1374789075.2999997</v>
      </c>
    </row>
    <row r="17" spans="1:24" s="107" customFormat="1" ht="7.5" customHeight="1" x14ac:dyDescent="0.2">
      <c r="A17" s="180"/>
      <c r="B17" s="180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180"/>
      <c r="X17" s="247"/>
    </row>
    <row r="18" spans="1:24" s="107" customFormat="1" ht="23.25" customHeight="1" x14ac:dyDescent="0.2">
      <c r="A18" s="61"/>
      <c r="B18" s="61" t="s">
        <v>48</v>
      </c>
      <c r="C18" s="101">
        <f>'00111'!C18+'00192'!C18+'00200'!C18+'00226'!C18+'00282'!C18+'00328'!C18+'00368'!C18+'10725'!C18+'00498'!C18+'00551'!C18+'00585'!C18+'00982'!C18+'00986'!C18+'00989'!C18+'01019'!C18+'01083'!C18+'01084'!C18+'01144'!C18+'01154'!C18+'01171'!C18+'00446'!C18</f>
        <v>1546421065</v>
      </c>
      <c r="D18" s="101">
        <f>'00111'!D18+'00192'!D18+'00200'!D18+'00226'!D18+'00282'!D18+'00328'!D18+'00368'!D18+'10725'!D18+'00498'!D18+'00551'!D18+'00585'!D18+'00982'!D18+'00986'!D18+'00989'!D18+'01019'!D18+'01083'!D18+'01084'!D18+'01144'!D18+'01154'!D18+'01171'!D18+'00446'!D18</f>
        <v>92785263.900000006</v>
      </c>
      <c r="E18" s="101">
        <f>'00111'!E18+'00192'!E18+'00200'!E18+'00226'!E18+'00282'!E18+'00328'!E18+'00368'!E18+'10725'!E18+'00498'!E18+'00551'!E18+'00585'!E18+'00982'!E18+'00986'!E18+'00989'!E18+'01019'!E18+'01083'!E18+'01084'!E18+'01144'!E18+'01154'!E18+'01171'!E18+'00446'!E18</f>
        <v>92785263.900000006</v>
      </c>
      <c r="F18" s="101">
        <f>'00111'!F18+'00192'!F18+'00200'!F18+'00226'!F18+'00282'!F18+'00328'!F18+'00368'!F18+'10725'!F18+'00498'!F18+'00551'!F18+'00585'!F18+'00982'!F18+'00986'!F18+'00989'!F18+'01019'!F18+'01083'!F18+'01084'!F18+'01144'!F18+'01154'!F18+'01171'!F18+'00446'!F18</f>
        <v>92785263.900000006</v>
      </c>
      <c r="G18" s="101">
        <f>'00111'!G18+'00192'!G18+'00200'!G18+'00226'!G18+'00282'!G18+'00328'!G18+'00368'!G18+'10725'!G18+'00498'!G18+'00551'!G18+'00585'!G18+'00982'!G18+'00986'!G18+'00989'!G18+'01019'!G18+'01083'!G18+'01084'!G18+'01144'!G18+'01154'!G18+'01171'!G18+'00446'!G18</f>
        <v>278355791.69999999</v>
      </c>
      <c r="H18" s="101">
        <f>'00111'!H18+'00192'!H18+'00200'!H18+'00226'!H18+'00282'!H18+'00328'!H18+'00368'!H18+'10725'!H18+'00498'!H18+'00551'!H18+'00585'!H18+'00982'!H18+'00986'!H18+'00989'!H18+'01019'!H18+'01083'!H18+'01084'!H18+'01144'!H18+'01154'!H18+'01171'!H18+'00446'!H18</f>
        <v>108249474.55000001</v>
      </c>
      <c r="I18" s="101">
        <f>'00111'!I18+'00192'!I18+'00200'!I18+'00226'!I18+'00282'!I18+'00328'!I18+'00368'!I18+'10725'!I18+'00498'!I18+'00551'!I18+'00585'!I18+'00982'!I18+'00986'!I18+'00989'!I18+'01019'!I18+'01083'!I18+'01084'!I18+'01144'!I18+'01154'!I18+'01171'!I18+'00446'!I18</f>
        <v>139177895.84999999</v>
      </c>
      <c r="J18" s="101">
        <f>'00111'!J18+'00192'!J18+'00200'!J18+'00226'!J18+'00282'!J18+'00328'!J18+'00368'!J18+'10725'!J18+'00498'!J18+'00551'!J18+'00585'!J18+'00982'!J18+'00986'!J18+'00989'!J18+'01019'!J18+'01083'!J18+'01084'!J18+'01144'!J18+'01154'!J18+'01171'!J18+'00446'!J18</f>
        <v>139177895.84999999</v>
      </c>
      <c r="K18" s="101">
        <f>'00111'!K18+'00192'!K18+'00200'!K18+'00226'!K18+'00282'!K18+'00328'!K18+'00368'!K18+'10725'!K18+'00498'!K18+'00551'!K18+'00585'!K18+'00982'!K18+'00986'!K18+'00989'!K18+'01019'!K18+'01083'!K18+'01084'!K18+'01144'!K18+'01154'!K18+'01171'!K18+'00446'!K18</f>
        <v>386605266.25</v>
      </c>
      <c r="L18" s="101">
        <f>'00111'!L18+'00192'!L18+'00200'!L18+'00226'!L18+'00282'!L18+'00328'!L18+'00368'!L18+'10725'!L18+'00498'!L18+'00551'!L18+'00585'!L18+'00982'!L18+'00986'!L18+'00989'!L18+'01019'!L18+'01083'!L18+'01084'!L18+'01144'!L18+'01154'!L18+'01171'!L18+'00446'!L18</f>
        <v>139177895.84999999</v>
      </c>
      <c r="M18" s="101">
        <f>'00111'!M18+'00192'!M18+'00200'!M18+'00226'!M18+'00282'!M18+'00328'!M18+'00368'!M18+'10725'!M18+'00498'!M18+'00551'!M18+'00585'!M18+'00982'!M18+'00986'!M18+'00989'!M18+'01019'!M18+'01083'!M18+'01084'!M18+'01144'!M18+'01154'!M18+'01171'!M18+'00446'!M18</f>
        <v>139177895.84999999</v>
      </c>
      <c r="N18" s="101">
        <f>'00111'!N18+'00192'!N18+'00200'!N18+'00226'!N18+'00282'!N18+'00328'!N18+'00368'!N18+'10725'!N18+'00498'!N18+'00551'!N18+'00585'!N18+'00982'!N18+'00986'!N18+'00989'!N18+'01019'!N18+'01083'!N18+'01084'!N18+'01144'!N18+'01154'!N18+'01171'!N18+'00446'!N18</f>
        <v>139177895.84999999</v>
      </c>
      <c r="O18" s="101">
        <f>'00111'!O18+'00192'!O18+'00200'!O18+'00226'!O18+'00282'!O18+'00328'!O18+'00368'!O18+'10725'!O18+'00498'!O18+'00551'!O18+'00585'!O18+'00982'!O18+'00986'!O18+'00989'!O18+'01019'!O18+'01083'!O18+'01084'!O18+'01144'!O18+'01154'!O18+'01171'!O18+'00446'!O18</f>
        <v>417533687.54999995</v>
      </c>
      <c r="P18" s="101">
        <f>'00111'!P18+'00192'!P18+'00200'!P18+'00226'!P18+'00282'!P18+'00328'!P18+'00368'!P18+'10725'!P18+'00498'!P18+'00551'!P18+'00585'!P18+'00982'!P18+'00986'!P18+'00989'!P18+'01019'!P18+'01083'!P18+'01084'!P18+'01144'!P18+'01154'!P18+'01171'!P18+'00446'!P18</f>
        <v>154642106.5</v>
      </c>
      <c r="Q18" s="101">
        <f>'00111'!Q18+'00192'!Q18+'00200'!Q18+'00226'!Q18+'00282'!Q18+'00328'!Q18+'00368'!Q18+'10725'!Q18+'00498'!Q18+'00551'!Q18+'00585'!Q18+'00982'!Q18+'00986'!Q18+'00989'!Q18+'01019'!Q18+'01083'!Q18+'01084'!Q18+'01144'!Q18+'01154'!Q18+'01171'!Q18+'00446'!Q18</f>
        <v>154642106.5</v>
      </c>
      <c r="R18" s="101">
        <f>'00111'!R18+'00192'!R18+'00200'!R18+'00226'!R18+'00282'!R18+'00328'!R18+'00368'!R18+'10725'!R18+'00498'!R18+'00551'!R18+'00585'!R18+'00982'!R18+'00986'!R18+'00989'!R18+'01019'!R18+'01083'!R18+'01084'!R18+'01144'!R18+'01154'!R18+'01171'!R18+'00446'!R18</f>
        <v>154642106.5</v>
      </c>
      <c r="S18" s="101">
        <f>'00111'!S18+'00192'!S18+'00200'!S18+'00226'!S18+'00282'!S18+'00328'!S18+'00368'!S18+'10725'!S18+'00498'!S18+'00551'!S18+'00585'!S18+'00982'!S18+'00986'!S18+'00989'!S18+'01019'!S18+'01083'!S18+'01084'!S18+'01144'!S18+'01154'!S18+'01171'!S18+'00446'!S18</f>
        <v>463926319.50000006</v>
      </c>
      <c r="T18" s="185"/>
      <c r="U18" s="180">
        <f>SUM('00111:01171'!C18)</f>
        <v>1191063729</v>
      </c>
      <c r="W18" s="107">
        <f t="shared" ref="W18:W78" si="1">C18-U18</f>
        <v>355357336</v>
      </c>
      <c r="X18" s="199">
        <f>'00111'!T18+'00192'!T18+'00200'!T18+'00226'!T18+'00282'!T18+'00328'!T18+'00368'!T18+'10725'!T18+'00498'!T18+'00551'!T18+'00585'!T18+'00982'!T18+'00986'!T18+'00989'!T18+'01019'!T18+'01083'!T18+'01084'!T18+'01144'!T18+'01154'!T18+'01171'!T18</f>
        <v>1071957356.0999999</v>
      </c>
    </row>
    <row r="19" spans="1:24" ht="33" customHeight="1" x14ac:dyDescent="0.25">
      <c r="A19" s="68" t="s">
        <v>13</v>
      </c>
      <c r="B19" s="69" t="s">
        <v>120</v>
      </c>
      <c r="C19" s="217">
        <f>'00111'!C19+'00192'!C19+'00200'!C19+'00226'!C19+'00282'!C19+'00328'!C19+'00368'!C19+'10725'!C19+'00498'!C19+'00551'!C19+'00585'!C19+'00982'!C19+'00986'!C19+'00989'!C19+'01019'!C19+'01083'!C19+'01084'!C19+'01144'!C19+'01154'!C19+'01171'!C19+'00446'!C19</f>
        <v>77315772</v>
      </c>
      <c r="D19" s="217">
        <f>'00111'!D19+'00192'!D19+'00200'!D19+'00226'!D19+'00282'!D19+'00328'!D19+'00368'!D19+'10725'!D19+'00498'!D19+'00551'!D19+'00585'!D19+'00982'!D19+'00986'!D19+'00989'!D19+'01019'!D19+'01083'!D19+'01084'!D19+'01144'!D19+'01154'!D19+'01171'!D19+'00446'!D19</f>
        <v>4638946.32</v>
      </c>
      <c r="E19" s="217">
        <f>'00111'!E19+'00192'!E19+'00200'!E19+'00226'!E19+'00282'!E19+'00328'!E19+'00368'!E19+'10725'!E19+'00498'!E19+'00551'!E19+'00585'!E19+'00982'!E19+'00986'!E19+'00989'!E19+'01019'!E19+'01083'!E19+'01084'!E19+'01144'!E19+'01154'!E19+'01171'!E19+'00446'!E19</f>
        <v>4638946.32</v>
      </c>
      <c r="F19" s="217">
        <f>'00111'!F19+'00192'!F19+'00200'!F19+'00226'!F19+'00282'!F19+'00328'!F19+'00368'!F19+'10725'!F19+'00498'!F19+'00551'!F19+'00585'!F19+'00982'!F19+'00986'!F19+'00989'!F19+'01019'!F19+'01083'!F19+'01084'!F19+'01144'!F19+'01154'!F19+'01171'!F19+'00446'!F19</f>
        <v>4638946.32</v>
      </c>
      <c r="G19" s="217">
        <f>'00111'!G19+'00192'!G19+'00200'!G19+'00226'!G19+'00282'!G19+'00328'!G19+'00368'!G19+'10725'!G19+'00498'!G19+'00551'!G19+'00585'!G19+'00982'!G19+'00986'!G19+'00989'!G19+'01019'!G19+'01083'!G19+'01084'!G19+'01144'!G19+'01154'!G19+'01171'!G19+'00446'!G19</f>
        <v>13916838.959999995</v>
      </c>
      <c r="H19" s="217">
        <f>'00111'!H19+'00192'!H19+'00200'!H19+'00226'!H19+'00282'!H19+'00328'!H19+'00368'!H19+'10725'!H19+'00498'!H19+'00551'!H19+'00585'!H19+'00982'!H19+'00986'!H19+'00989'!H19+'01019'!H19+'01083'!H19+'01084'!H19+'01144'!H19+'01154'!H19+'01171'!H19+'00446'!H19</f>
        <v>5412104.04</v>
      </c>
      <c r="I19" s="217">
        <f>'00111'!I19+'00192'!I19+'00200'!I19+'00226'!I19+'00282'!I19+'00328'!I19+'00368'!I19+'10725'!I19+'00498'!I19+'00551'!I19+'00585'!I19+'00982'!I19+'00986'!I19+'00989'!I19+'01019'!I19+'01083'!I19+'01084'!I19+'01144'!I19+'01154'!I19+'01171'!I19+'00446'!I19</f>
        <v>6958419.4799999977</v>
      </c>
      <c r="J19" s="217">
        <f>'00111'!J19+'00192'!J19+'00200'!J19+'00226'!J19+'00282'!J19+'00328'!J19+'00368'!J19+'10725'!J19+'00498'!J19+'00551'!J19+'00585'!J19+'00982'!J19+'00986'!J19+'00989'!J19+'01019'!J19+'01083'!J19+'01084'!J19+'01144'!J19+'01154'!J19+'01171'!J19+'00446'!J19</f>
        <v>6958419.4799999977</v>
      </c>
      <c r="K19" s="217">
        <f>'00111'!K19+'00192'!K19+'00200'!K19+'00226'!K19+'00282'!K19+'00328'!K19+'00368'!K19+'10725'!K19+'00498'!K19+'00551'!K19+'00585'!K19+'00982'!K19+'00986'!K19+'00989'!K19+'01019'!K19+'01083'!K19+'01084'!K19+'01144'!K19+'01154'!K19+'01171'!K19+'00446'!K19</f>
        <v>19328943</v>
      </c>
      <c r="L19" s="217">
        <f>'00111'!L19+'00192'!L19+'00200'!L19+'00226'!L19+'00282'!L19+'00328'!L19+'00368'!L19+'10725'!L19+'00498'!L19+'00551'!L19+'00585'!L19+'00982'!L19+'00986'!L19+'00989'!L19+'01019'!L19+'01083'!L19+'01084'!L19+'01144'!L19+'01154'!L19+'01171'!L19+'00446'!L19</f>
        <v>6958419.4799999977</v>
      </c>
      <c r="M19" s="217">
        <f>'00111'!M19+'00192'!M19+'00200'!M19+'00226'!M19+'00282'!M19+'00328'!M19+'00368'!M19+'10725'!M19+'00498'!M19+'00551'!M19+'00585'!M19+'00982'!M19+'00986'!M19+'00989'!M19+'01019'!M19+'01083'!M19+'01084'!M19+'01144'!M19+'01154'!M19+'01171'!M19+'00446'!M19</f>
        <v>6958419.4799999977</v>
      </c>
      <c r="N19" s="217">
        <f>'00111'!N19+'00192'!N19+'00200'!N19+'00226'!N19+'00282'!N19+'00328'!N19+'00368'!N19+'10725'!N19+'00498'!N19+'00551'!N19+'00585'!N19+'00982'!N19+'00986'!N19+'00989'!N19+'01019'!N19+'01083'!N19+'01084'!N19+'01144'!N19+'01154'!N19+'01171'!N19+'00446'!N19</f>
        <v>6958419.4799999977</v>
      </c>
      <c r="O19" s="217">
        <f>'00111'!O19+'00192'!O19+'00200'!O19+'00226'!O19+'00282'!O19+'00328'!O19+'00368'!O19+'10725'!O19+'00498'!O19+'00551'!O19+'00585'!O19+'00982'!O19+'00986'!O19+'00989'!O19+'01019'!O19+'01083'!O19+'01084'!O19+'01144'!O19+'01154'!O19+'01171'!O19+'00446'!O19</f>
        <v>20875258.439999998</v>
      </c>
      <c r="P19" s="217">
        <f>'00111'!P19+'00192'!P19+'00200'!P19+'00226'!P19+'00282'!P19+'00328'!P19+'00368'!P19+'10725'!P19+'00498'!P19+'00551'!P19+'00585'!P19+'00982'!P19+'00986'!P19+'00989'!P19+'01019'!P19+'01083'!P19+'01084'!P19+'01144'!P19+'01154'!P19+'01171'!P19+'00446'!P19</f>
        <v>7731577.2000000011</v>
      </c>
      <c r="Q19" s="217">
        <f>'00111'!Q19+'00192'!Q19+'00200'!Q19+'00226'!Q19+'00282'!Q19+'00328'!Q19+'00368'!Q19+'10725'!Q19+'00498'!Q19+'00551'!Q19+'00585'!Q19+'00982'!Q19+'00986'!Q19+'00989'!Q19+'01019'!Q19+'01083'!Q19+'01084'!Q19+'01144'!Q19+'01154'!Q19+'01171'!Q19+'00446'!Q19</f>
        <v>7731577.2000000011</v>
      </c>
      <c r="R19" s="217">
        <f>'00111'!R19+'00192'!R19+'00200'!R19+'00226'!R19+'00282'!R19+'00328'!R19+'00368'!R19+'10725'!R19+'00498'!R19+'00551'!R19+'00585'!R19+'00982'!R19+'00986'!R19+'00989'!R19+'01019'!R19+'01083'!R19+'01084'!R19+'01144'!R19+'01154'!R19+'01171'!R19+'00446'!R19</f>
        <v>7731577.2000000011</v>
      </c>
      <c r="S19" s="217">
        <f>'00111'!S19+'00192'!S19+'00200'!S19+'00226'!S19+'00282'!S19+'00328'!S19+'00368'!S19+'10725'!S19+'00498'!S19+'00551'!S19+'00585'!S19+'00982'!S19+'00986'!S19+'00989'!S19+'01019'!S19+'01083'!S19+'01084'!S19+'01144'!S19+'01154'!S19+'01171'!S19+'00446'!S19</f>
        <v>23194731.599999998</v>
      </c>
      <c r="T19" s="103"/>
      <c r="U19" s="180">
        <f>SUM('00111:01171'!C19)</f>
        <v>77315772</v>
      </c>
      <c r="W19" s="107">
        <f t="shared" si="1"/>
        <v>0</v>
      </c>
      <c r="X19" s="199">
        <f>'00111'!T19+'00192'!T19+'00200'!T19+'00226'!T19+'00282'!T19+'00328'!T19+'00368'!T19+'10725'!T19+'00498'!T19+'00551'!T19+'00585'!T19+'00982'!T19+'00986'!T19+'00989'!T19+'01019'!T19+'01083'!T19+'01084'!T19+'01144'!T19+'01154'!T19+'01171'!T19</f>
        <v>69584194.799999982</v>
      </c>
    </row>
    <row r="20" spans="1:24" ht="33" customHeight="1" x14ac:dyDescent="0.25">
      <c r="A20" s="68" t="s">
        <v>42</v>
      </c>
      <c r="B20" s="69" t="s">
        <v>139</v>
      </c>
      <c r="C20" s="217">
        <f>'00111'!C20+'00192'!C20+'00200'!C20+'00226'!C20+'00282'!C20+'00328'!C20+'00368'!C20+'10725'!C20+'00498'!C20+'00551'!C20+'00585'!C20+'00982'!C20+'00986'!C20+'00989'!C20+'01019'!C20+'01083'!C20+'01084'!C20+'01144'!C20+'01154'!C20+'01171'!C20+'00446'!C20</f>
        <v>1107763401</v>
      </c>
      <c r="D20" s="217">
        <f>'00111'!D20+'00192'!D20+'00200'!D20+'00226'!D20+'00282'!D20+'00328'!D20+'00368'!D20+'10725'!D20+'00498'!D20+'00551'!D20+'00585'!D20+'00982'!D20+'00986'!D20+'00989'!D20+'01019'!D20+'01083'!D20+'01084'!D20+'01144'!D20+'01154'!D20+'01171'!D20+'00446'!D20</f>
        <v>66465804.059999995</v>
      </c>
      <c r="E20" s="217">
        <f>'00111'!E20+'00192'!E20+'00200'!E20+'00226'!E20+'00282'!E20+'00328'!E20+'00368'!E20+'10725'!E20+'00498'!E20+'00551'!E20+'00585'!E20+'00982'!E20+'00986'!E20+'00989'!E20+'01019'!E20+'01083'!E20+'01084'!E20+'01144'!E20+'01154'!E20+'01171'!E20+'00446'!E20</f>
        <v>66465804.059999995</v>
      </c>
      <c r="F20" s="217">
        <f>'00111'!F20+'00192'!F20+'00200'!F20+'00226'!F20+'00282'!F20+'00328'!F20+'00368'!F20+'10725'!F20+'00498'!F20+'00551'!F20+'00585'!F20+'00982'!F20+'00986'!F20+'00989'!F20+'01019'!F20+'01083'!F20+'01084'!F20+'01144'!F20+'01154'!F20+'01171'!F20+'00446'!F20</f>
        <v>66465804.059999995</v>
      </c>
      <c r="G20" s="217">
        <f>'00111'!G20+'00192'!G20+'00200'!G20+'00226'!G20+'00282'!G20+'00328'!G20+'00368'!G20+'10725'!G20+'00498'!G20+'00551'!G20+'00585'!G20+'00982'!G20+'00986'!G20+'00989'!G20+'01019'!G20+'01083'!G20+'01084'!G20+'01144'!G20+'01154'!G20+'01171'!G20+'00446'!G20</f>
        <v>199397412.18000007</v>
      </c>
      <c r="H20" s="217">
        <f>'00111'!H20+'00192'!H20+'00200'!H20+'00226'!H20+'00282'!H20+'00328'!H20+'00368'!H20+'10725'!H20+'00498'!H20+'00551'!H20+'00585'!H20+'00982'!H20+'00986'!H20+'00989'!H20+'01019'!H20+'01083'!H20+'01084'!H20+'01144'!H20+'01154'!H20+'01171'!H20+'00446'!H20</f>
        <v>77543438.070000008</v>
      </c>
      <c r="I20" s="217">
        <f>'00111'!I20+'00192'!I20+'00200'!I20+'00226'!I20+'00282'!I20+'00328'!I20+'00368'!I20+'10725'!I20+'00498'!I20+'00551'!I20+'00585'!I20+'00982'!I20+'00986'!I20+'00989'!I20+'01019'!I20+'01083'!I20+'01084'!I20+'01144'!I20+'01154'!I20+'01171'!I20+'00446'!I20</f>
        <v>99698706.090000033</v>
      </c>
      <c r="J20" s="217">
        <f>'00111'!J20+'00192'!J20+'00200'!J20+'00226'!J20+'00282'!J20+'00328'!J20+'00368'!J20+'10725'!J20+'00498'!J20+'00551'!J20+'00585'!J20+'00982'!J20+'00986'!J20+'00989'!J20+'01019'!J20+'01083'!J20+'01084'!J20+'01144'!J20+'01154'!J20+'01171'!J20+'00446'!J20</f>
        <v>99698706.090000033</v>
      </c>
      <c r="K20" s="217">
        <f>'00111'!K20+'00192'!K20+'00200'!K20+'00226'!K20+'00282'!K20+'00328'!K20+'00368'!K20+'10725'!K20+'00498'!K20+'00551'!K20+'00585'!K20+'00982'!K20+'00986'!K20+'00989'!K20+'01019'!K20+'01083'!K20+'01084'!K20+'01144'!K20+'01154'!K20+'01171'!K20+'00446'!K20</f>
        <v>276940850.25</v>
      </c>
      <c r="L20" s="217">
        <f>'00111'!L20+'00192'!L20+'00200'!L20+'00226'!L20+'00282'!L20+'00328'!L20+'00368'!L20+'10725'!L20+'00498'!L20+'00551'!L20+'00585'!L20+'00982'!L20+'00986'!L20+'00989'!L20+'01019'!L20+'01083'!L20+'01084'!L20+'01144'!L20+'01154'!L20+'01171'!L20+'00446'!L20</f>
        <v>99698706.090000033</v>
      </c>
      <c r="M20" s="217">
        <f>'00111'!M20+'00192'!M20+'00200'!M20+'00226'!M20+'00282'!M20+'00328'!M20+'00368'!M20+'10725'!M20+'00498'!M20+'00551'!M20+'00585'!M20+'00982'!M20+'00986'!M20+'00989'!M20+'01019'!M20+'01083'!M20+'01084'!M20+'01144'!M20+'01154'!M20+'01171'!M20+'00446'!M20</f>
        <v>99698706.090000033</v>
      </c>
      <c r="N20" s="217">
        <f>'00111'!N20+'00192'!N20+'00200'!N20+'00226'!N20+'00282'!N20+'00328'!N20+'00368'!N20+'10725'!N20+'00498'!N20+'00551'!N20+'00585'!N20+'00982'!N20+'00986'!N20+'00989'!N20+'01019'!N20+'01083'!N20+'01084'!N20+'01144'!N20+'01154'!N20+'01171'!N20+'00446'!N20</f>
        <v>99698706.090000033</v>
      </c>
      <c r="O20" s="217">
        <f>'00111'!O20+'00192'!O20+'00200'!O20+'00226'!O20+'00282'!O20+'00328'!O20+'00368'!O20+'10725'!O20+'00498'!O20+'00551'!O20+'00585'!O20+'00982'!O20+'00986'!O20+'00989'!O20+'01019'!O20+'01083'!O20+'01084'!O20+'01144'!O20+'01154'!O20+'01171'!O20+'00446'!O20</f>
        <v>299096118.26999992</v>
      </c>
      <c r="P20" s="217">
        <f>'00111'!P20+'00192'!P20+'00200'!P20+'00226'!P20+'00282'!P20+'00328'!P20+'00368'!P20+'10725'!P20+'00498'!P20+'00551'!P20+'00585'!P20+'00982'!P20+'00986'!P20+'00989'!P20+'01019'!P20+'01083'!P20+'01084'!P20+'01144'!P20+'01154'!P20+'01171'!P20+'00446'!P20</f>
        <v>110776340.09999999</v>
      </c>
      <c r="Q20" s="217">
        <f>'00111'!Q20+'00192'!Q20+'00200'!Q20+'00226'!Q20+'00282'!Q20+'00328'!Q20+'00368'!Q20+'10725'!Q20+'00498'!Q20+'00551'!Q20+'00585'!Q20+'00982'!Q20+'00986'!Q20+'00989'!Q20+'01019'!Q20+'01083'!Q20+'01084'!Q20+'01144'!Q20+'01154'!Q20+'01171'!Q20+'00446'!Q20</f>
        <v>110776340.09999999</v>
      </c>
      <c r="R20" s="217">
        <f>'00111'!R20+'00192'!R20+'00200'!R20+'00226'!R20+'00282'!R20+'00328'!R20+'00368'!R20+'10725'!R20+'00498'!R20+'00551'!R20+'00585'!R20+'00982'!R20+'00986'!R20+'00989'!R20+'01019'!R20+'01083'!R20+'01084'!R20+'01144'!R20+'01154'!R20+'01171'!R20+'00446'!R20</f>
        <v>110776340.09999999</v>
      </c>
      <c r="S20" s="217">
        <f>'00111'!S20+'00192'!S20+'00200'!S20+'00226'!S20+'00282'!S20+'00328'!S20+'00368'!S20+'10725'!S20+'00498'!S20+'00551'!S20+'00585'!S20+'00982'!S20+'00986'!S20+'00989'!S20+'01019'!S20+'01083'!S20+'01084'!S20+'01144'!S20+'01154'!S20+'01171'!S20+'00446'!S20</f>
        <v>332329020.30000001</v>
      </c>
      <c r="T20" s="103"/>
      <c r="U20" s="180">
        <f>SUM('00111:01171'!C20)</f>
        <v>1107763401</v>
      </c>
      <c r="W20" s="107">
        <f t="shared" si="1"/>
        <v>0</v>
      </c>
      <c r="X20" s="199">
        <f>'00111'!T20+'00192'!T20+'00200'!T20+'00226'!T20+'00282'!T20+'00328'!T20+'00368'!T20+'10725'!T20+'00498'!T20+'00551'!T20+'00585'!T20+'00982'!T20+'00986'!T20+'00989'!T20+'01019'!T20+'01083'!T20+'01084'!T20+'01144'!T20+'01154'!T20+'01171'!T20</f>
        <v>996987060.89999986</v>
      </c>
    </row>
    <row r="21" spans="1:24" ht="33" customHeight="1" x14ac:dyDescent="0.25">
      <c r="A21" s="68" t="s">
        <v>104</v>
      </c>
      <c r="B21" s="69" t="s">
        <v>140</v>
      </c>
      <c r="C21" s="217">
        <f>'00111'!C21+'00192'!C21+'00200'!C21+'00226'!C21+'00282'!C21+'00328'!C21+'00368'!C21+'10725'!C21+'00498'!C21+'00551'!C21+'00585'!C21+'00982'!C21+'00986'!C21+'00989'!C21+'01019'!C21+'01083'!C21+'01084'!C21+'01144'!C21+'01154'!C21+'01171'!C21+'00446'!C21</f>
        <v>3540702</v>
      </c>
      <c r="D21" s="217">
        <f>'00111'!D21+'00192'!D21+'00200'!D21+'00226'!D21+'00282'!D21+'00328'!D21+'00368'!D21+'10725'!D21+'00498'!D21+'00551'!D21+'00585'!D21+'00982'!D21+'00986'!D21+'00989'!D21+'01019'!D21+'01083'!D21+'01084'!D21+'01144'!D21+'01154'!D21+'01171'!D21+'00446'!D21</f>
        <v>212442.12</v>
      </c>
      <c r="E21" s="217">
        <f>'00111'!E21+'00192'!E21+'00200'!E21+'00226'!E21+'00282'!E21+'00328'!E21+'00368'!E21+'10725'!E21+'00498'!E21+'00551'!E21+'00585'!E21+'00982'!E21+'00986'!E21+'00989'!E21+'01019'!E21+'01083'!E21+'01084'!E21+'01144'!E21+'01154'!E21+'01171'!E21+'00446'!E21</f>
        <v>212442.12</v>
      </c>
      <c r="F21" s="217">
        <f>'00111'!F21+'00192'!F21+'00200'!F21+'00226'!F21+'00282'!F21+'00328'!F21+'00368'!F21+'10725'!F21+'00498'!F21+'00551'!F21+'00585'!F21+'00982'!F21+'00986'!F21+'00989'!F21+'01019'!F21+'01083'!F21+'01084'!F21+'01144'!F21+'01154'!F21+'01171'!F21+'00446'!F21</f>
        <v>212442.12</v>
      </c>
      <c r="G21" s="217">
        <f>'00111'!G21+'00192'!G21+'00200'!G21+'00226'!G21+'00282'!G21+'00328'!G21+'00368'!G21+'10725'!G21+'00498'!G21+'00551'!G21+'00585'!G21+'00982'!G21+'00986'!G21+'00989'!G21+'01019'!G21+'01083'!G21+'01084'!G21+'01144'!G21+'01154'!G21+'01171'!G21+'00446'!G21</f>
        <v>637326.36</v>
      </c>
      <c r="H21" s="217">
        <f>'00111'!H21+'00192'!H21+'00200'!H21+'00226'!H21+'00282'!H21+'00328'!H21+'00368'!H21+'10725'!H21+'00498'!H21+'00551'!H21+'00585'!H21+'00982'!H21+'00986'!H21+'00989'!H21+'01019'!H21+'01083'!H21+'01084'!H21+'01144'!H21+'01154'!H21+'01171'!H21+'00446'!H21</f>
        <v>247849.14</v>
      </c>
      <c r="I21" s="217">
        <f>'00111'!I21+'00192'!I21+'00200'!I21+'00226'!I21+'00282'!I21+'00328'!I21+'00368'!I21+'10725'!I21+'00498'!I21+'00551'!I21+'00585'!I21+'00982'!I21+'00986'!I21+'00989'!I21+'01019'!I21+'01083'!I21+'01084'!I21+'01144'!I21+'01154'!I21+'01171'!I21+'00446'!I21</f>
        <v>318663.18</v>
      </c>
      <c r="J21" s="217">
        <f>'00111'!J21+'00192'!J21+'00200'!J21+'00226'!J21+'00282'!J21+'00328'!J21+'00368'!J21+'10725'!J21+'00498'!J21+'00551'!J21+'00585'!J21+'00982'!J21+'00986'!J21+'00989'!J21+'01019'!J21+'01083'!J21+'01084'!J21+'01144'!J21+'01154'!J21+'01171'!J21+'00446'!J21</f>
        <v>318663.18</v>
      </c>
      <c r="K21" s="217">
        <f>'00111'!K21+'00192'!K21+'00200'!K21+'00226'!K21+'00282'!K21+'00328'!K21+'00368'!K21+'10725'!K21+'00498'!K21+'00551'!K21+'00585'!K21+'00982'!K21+'00986'!K21+'00989'!K21+'01019'!K21+'01083'!K21+'01084'!K21+'01144'!K21+'01154'!K21+'01171'!K21+'00446'!K21</f>
        <v>885175.5</v>
      </c>
      <c r="L21" s="217">
        <f>'00111'!L21+'00192'!L21+'00200'!L21+'00226'!L21+'00282'!L21+'00328'!L21+'00368'!L21+'10725'!L21+'00498'!L21+'00551'!L21+'00585'!L21+'00982'!L21+'00986'!L21+'00989'!L21+'01019'!L21+'01083'!L21+'01084'!L21+'01144'!L21+'01154'!L21+'01171'!L21+'00446'!L21</f>
        <v>318663.18</v>
      </c>
      <c r="M21" s="217">
        <f>'00111'!M21+'00192'!M21+'00200'!M21+'00226'!M21+'00282'!M21+'00328'!M21+'00368'!M21+'10725'!M21+'00498'!M21+'00551'!M21+'00585'!M21+'00982'!M21+'00986'!M21+'00989'!M21+'01019'!M21+'01083'!M21+'01084'!M21+'01144'!M21+'01154'!M21+'01171'!M21+'00446'!M21</f>
        <v>318663.18</v>
      </c>
      <c r="N21" s="217">
        <f>'00111'!N21+'00192'!N21+'00200'!N21+'00226'!N21+'00282'!N21+'00328'!N21+'00368'!N21+'10725'!N21+'00498'!N21+'00551'!N21+'00585'!N21+'00982'!N21+'00986'!N21+'00989'!N21+'01019'!N21+'01083'!N21+'01084'!N21+'01144'!N21+'01154'!N21+'01171'!N21+'00446'!N21</f>
        <v>318663.18</v>
      </c>
      <c r="O21" s="217">
        <f>'00111'!O21+'00192'!O21+'00200'!O21+'00226'!O21+'00282'!O21+'00328'!O21+'00368'!O21+'10725'!O21+'00498'!O21+'00551'!O21+'00585'!O21+'00982'!O21+'00986'!O21+'00989'!O21+'01019'!O21+'01083'!O21+'01084'!O21+'01144'!O21+'01154'!O21+'01171'!O21+'00446'!O21</f>
        <v>955989.53999999992</v>
      </c>
      <c r="P21" s="217">
        <f>'00111'!P21+'00192'!P21+'00200'!P21+'00226'!P21+'00282'!P21+'00328'!P21+'00368'!P21+'10725'!P21+'00498'!P21+'00551'!P21+'00585'!P21+'00982'!P21+'00986'!P21+'00989'!P21+'01019'!P21+'01083'!P21+'01084'!P21+'01144'!P21+'01154'!P21+'01171'!P21+'00446'!P21</f>
        <v>354070.2</v>
      </c>
      <c r="Q21" s="217">
        <f>'00111'!Q21+'00192'!Q21+'00200'!Q21+'00226'!Q21+'00282'!Q21+'00328'!Q21+'00368'!Q21+'10725'!Q21+'00498'!Q21+'00551'!Q21+'00585'!Q21+'00982'!Q21+'00986'!Q21+'00989'!Q21+'01019'!Q21+'01083'!Q21+'01084'!Q21+'01144'!Q21+'01154'!Q21+'01171'!Q21+'00446'!Q21</f>
        <v>354070.2</v>
      </c>
      <c r="R21" s="217">
        <f>'00111'!R21+'00192'!R21+'00200'!R21+'00226'!R21+'00282'!R21+'00328'!R21+'00368'!R21+'10725'!R21+'00498'!R21+'00551'!R21+'00585'!R21+'00982'!R21+'00986'!R21+'00989'!R21+'01019'!R21+'01083'!R21+'01084'!R21+'01144'!R21+'01154'!R21+'01171'!R21+'00446'!R21</f>
        <v>354070.2</v>
      </c>
      <c r="S21" s="217">
        <f>'00111'!S21+'00192'!S21+'00200'!S21+'00226'!S21+'00282'!S21+'00328'!S21+'00368'!S21+'10725'!S21+'00498'!S21+'00551'!S21+'00585'!S21+'00982'!S21+'00986'!S21+'00989'!S21+'01019'!S21+'01083'!S21+'01084'!S21+'01144'!S21+'01154'!S21+'01171'!S21+'00446'!S21</f>
        <v>1062210.6000000001</v>
      </c>
      <c r="T21" s="103"/>
      <c r="U21" s="180">
        <f>SUM('00111:01171'!C21)</f>
        <v>3540702</v>
      </c>
      <c r="W21" s="107">
        <f t="shared" si="1"/>
        <v>0</v>
      </c>
      <c r="X21" s="199">
        <f>'00111'!T21+'00192'!T21+'00200'!T21+'00226'!T21+'00282'!T21+'00328'!T21+'00368'!T21+'10725'!T21+'00498'!T21+'00551'!T21+'00585'!T21+'00982'!T21+'00986'!T21+'00989'!T21+'01019'!T21+'01083'!T21+'01084'!T21+'01144'!T21+'01154'!T21+'01171'!T21</f>
        <v>3186631.8</v>
      </c>
    </row>
    <row r="22" spans="1:24" ht="33" customHeight="1" x14ac:dyDescent="0.25">
      <c r="A22" s="68">
        <v>40200</v>
      </c>
      <c r="B22" s="69" t="s">
        <v>280</v>
      </c>
      <c r="C22" s="217">
        <f>'00111'!C22+'00192'!C22+'00200'!C22+'00226'!C22+'00282'!C22+'00328'!C22+'00368'!C22+'10725'!C22+'00498'!C22+'00551'!C22+'00585'!C22+'00982'!C22+'00986'!C22+'00989'!C22+'01019'!C22+'01083'!C22+'01084'!C22+'01144'!C22+'01154'!C22+'01171'!C22+'00446'!C22</f>
        <v>8803000</v>
      </c>
      <c r="D22" s="217">
        <f>'00111'!D22+'00192'!D22+'00200'!D22+'00226'!D22+'00282'!D22+'00328'!D22+'00368'!D22+'10725'!D22+'00498'!D22+'00551'!D22+'00585'!D22+'00982'!D22+'00986'!D22+'00989'!D22+'01019'!D22+'01083'!D22+'01084'!D22+'01144'!D22+'01154'!D22+'01171'!D22+'00446'!D22</f>
        <v>528180</v>
      </c>
      <c r="E22" s="217">
        <f>'00111'!E22+'00192'!E22+'00200'!E22+'00226'!E22+'00282'!E22+'00328'!E22+'00368'!E22+'10725'!E22+'00498'!E22+'00551'!E22+'00585'!E22+'00982'!E22+'00986'!E22+'00989'!E22+'01019'!E22+'01083'!E22+'01084'!E22+'01144'!E22+'01154'!E22+'01171'!E22+'00446'!E22</f>
        <v>528180</v>
      </c>
      <c r="F22" s="217">
        <f>'00111'!F22+'00192'!F22+'00200'!F22+'00226'!F22+'00282'!F22+'00328'!F22+'00368'!F22+'10725'!F22+'00498'!F22+'00551'!F22+'00585'!F22+'00982'!F22+'00986'!F22+'00989'!F22+'01019'!F22+'01083'!F22+'01084'!F22+'01144'!F22+'01154'!F22+'01171'!F22+'00446'!F22</f>
        <v>528180</v>
      </c>
      <c r="G22" s="217">
        <f>'00111'!G22+'00192'!G22+'00200'!G22+'00226'!G22+'00282'!G22+'00328'!G22+'00368'!G22+'10725'!G22+'00498'!G22+'00551'!G22+'00585'!G22+'00982'!G22+'00986'!G22+'00989'!G22+'01019'!G22+'01083'!G22+'01084'!G22+'01144'!G22+'01154'!G22+'01171'!G22+'00446'!G22</f>
        <v>1584540</v>
      </c>
      <c r="H22" s="217">
        <f>'00111'!H22+'00192'!H22+'00200'!H22+'00226'!H22+'00282'!H22+'00328'!H22+'00368'!H22+'10725'!H22+'00498'!H22+'00551'!H22+'00585'!H22+'00982'!H22+'00986'!H22+'00989'!H22+'01019'!H22+'01083'!H22+'01084'!H22+'01144'!H22+'01154'!H22+'01171'!H22+'00446'!H22</f>
        <v>616210.00000000012</v>
      </c>
      <c r="I22" s="217">
        <f>'00111'!I22+'00192'!I22+'00200'!I22+'00226'!I22+'00282'!I22+'00328'!I22+'00368'!I22+'10725'!I22+'00498'!I22+'00551'!I22+'00585'!I22+'00982'!I22+'00986'!I22+'00989'!I22+'01019'!I22+'01083'!I22+'01084'!I22+'01144'!I22+'01154'!I22+'01171'!I22+'00446'!I22</f>
        <v>792270</v>
      </c>
      <c r="J22" s="217">
        <f>'00111'!J22+'00192'!J22+'00200'!J22+'00226'!J22+'00282'!J22+'00328'!J22+'00368'!J22+'10725'!J22+'00498'!J22+'00551'!J22+'00585'!J22+'00982'!J22+'00986'!J22+'00989'!J22+'01019'!J22+'01083'!J22+'01084'!J22+'01144'!J22+'01154'!J22+'01171'!J22+'00446'!J22</f>
        <v>792270</v>
      </c>
      <c r="K22" s="217">
        <f>'00111'!K22+'00192'!K22+'00200'!K22+'00226'!K22+'00282'!K22+'00328'!K22+'00368'!K22+'10725'!K22+'00498'!K22+'00551'!K22+'00585'!K22+'00982'!K22+'00986'!K22+'00989'!K22+'01019'!K22+'01083'!K22+'01084'!K22+'01144'!K22+'01154'!K22+'01171'!K22+'00446'!K22</f>
        <v>2200750</v>
      </c>
      <c r="L22" s="217">
        <f>'00111'!L22+'00192'!L22+'00200'!L22+'00226'!L22+'00282'!L22+'00328'!L22+'00368'!L22+'10725'!L22+'00498'!L22+'00551'!L22+'00585'!L22+'00982'!L22+'00986'!L22+'00989'!L22+'01019'!L22+'01083'!L22+'01084'!L22+'01144'!L22+'01154'!L22+'01171'!L22+'00446'!L22</f>
        <v>792270</v>
      </c>
      <c r="M22" s="217">
        <f>'00111'!M22+'00192'!M22+'00200'!M22+'00226'!M22+'00282'!M22+'00328'!M22+'00368'!M22+'10725'!M22+'00498'!M22+'00551'!M22+'00585'!M22+'00982'!M22+'00986'!M22+'00989'!M22+'01019'!M22+'01083'!M22+'01084'!M22+'01144'!M22+'01154'!M22+'01171'!M22+'00446'!M22</f>
        <v>792270</v>
      </c>
      <c r="N22" s="217">
        <f>'00111'!N22+'00192'!N22+'00200'!N22+'00226'!N22+'00282'!N22+'00328'!N22+'00368'!N22+'10725'!N22+'00498'!N22+'00551'!N22+'00585'!N22+'00982'!N22+'00986'!N22+'00989'!N22+'01019'!N22+'01083'!N22+'01084'!N22+'01144'!N22+'01154'!N22+'01171'!N22+'00446'!N22</f>
        <v>792270</v>
      </c>
      <c r="O22" s="217">
        <f>'00111'!O22+'00192'!O22+'00200'!O22+'00226'!O22+'00282'!O22+'00328'!O22+'00368'!O22+'10725'!O22+'00498'!O22+'00551'!O22+'00585'!O22+'00982'!O22+'00986'!O22+'00989'!O22+'01019'!O22+'01083'!O22+'01084'!O22+'01144'!O22+'01154'!O22+'01171'!O22+'00446'!O22</f>
        <v>2376810</v>
      </c>
      <c r="P22" s="217">
        <f>'00111'!P22+'00192'!P22+'00200'!P22+'00226'!P22+'00282'!P22+'00328'!P22+'00368'!P22+'10725'!P22+'00498'!P22+'00551'!P22+'00585'!P22+'00982'!P22+'00986'!P22+'00989'!P22+'01019'!P22+'01083'!P22+'01084'!P22+'01144'!P22+'01154'!P22+'01171'!P22+'00446'!P22</f>
        <v>880300</v>
      </c>
      <c r="Q22" s="217">
        <f>'00111'!Q22+'00192'!Q22+'00200'!Q22+'00226'!Q22+'00282'!Q22+'00328'!Q22+'00368'!Q22+'10725'!Q22+'00498'!Q22+'00551'!Q22+'00585'!Q22+'00982'!Q22+'00986'!Q22+'00989'!Q22+'01019'!Q22+'01083'!Q22+'01084'!Q22+'01144'!Q22+'01154'!Q22+'01171'!Q22+'00446'!Q22</f>
        <v>880300</v>
      </c>
      <c r="R22" s="217">
        <f>'00111'!R22+'00192'!R22+'00200'!R22+'00226'!R22+'00282'!R22+'00328'!R22+'00368'!R22+'10725'!R22+'00498'!R22+'00551'!R22+'00585'!R22+'00982'!R22+'00986'!R22+'00989'!R22+'01019'!R22+'01083'!R22+'01084'!R22+'01144'!R22+'01154'!R22+'01171'!R22+'00446'!R22</f>
        <v>880300</v>
      </c>
      <c r="S22" s="217">
        <f>'00111'!S22+'00192'!S22+'00200'!S22+'00226'!S22+'00282'!S22+'00328'!S22+'00368'!S22+'10725'!S22+'00498'!S22+'00551'!S22+'00585'!S22+'00982'!S22+'00986'!S22+'00989'!S22+'01019'!S22+'01083'!S22+'01084'!S22+'01144'!S22+'01154'!S22+'01171'!S22+'00446'!S22</f>
        <v>2640900</v>
      </c>
      <c r="T22" s="103"/>
      <c r="U22" s="180">
        <f>SUM('00111:01171'!C22)</f>
        <v>0</v>
      </c>
      <c r="W22" s="107">
        <f t="shared" si="1"/>
        <v>8803000</v>
      </c>
      <c r="X22" s="199">
        <f>'00111'!T22+'00192'!T22+'00200'!T22+'00226'!T22+'00282'!T22+'00328'!T22+'00368'!T22+'10725'!T22+'00498'!T22+'00551'!T22+'00585'!T22+'00982'!T22+'00986'!T22+'00989'!T22+'01019'!T22+'01083'!T22+'01084'!T22+'01144'!T22+'01154'!T22+'01171'!T22</f>
        <v>0</v>
      </c>
    </row>
    <row r="23" spans="1:24" ht="33" customHeight="1" x14ac:dyDescent="0.25">
      <c r="A23" s="68">
        <v>40400</v>
      </c>
      <c r="B23" s="69" t="s">
        <v>142</v>
      </c>
      <c r="C23" s="217">
        <f>'00111'!C23+'00192'!C23+'00200'!C23+'00226'!C23+'00282'!C23+'00328'!C23+'00368'!C23+'10725'!C23+'00498'!C23+'00551'!C23+'00585'!C23+'00982'!C23+'00986'!C23+'00989'!C23+'01019'!C23+'01083'!C23+'01084'!C23+'01144'!C23+'01154'!C23+'01171'!C23+'00446'!C23</f>
        <v>53178889</v>
      </c>
      <c r="D23" s="217">
        <f>'00111'!D23+'00192'!D23+'00200'!D23+'00226'!D23+'00282'!D23+'00328'!D23+'00368'!D23+'10725'!D23+'00498'!D23+'00551'!D23+'00585'!D23+'00982'!D23+'00986'!D23+'00989'!D23+'01019'!D23+'01083'!D23+'01084'!D23+'01144'!D23+'01154'!D23+'01171'!D23+'00446'!D23</f>
        <v>3190733.34</v>
      </c>
      <c r="E23" s="217">
        <f>'00111'!E23+'00192'!E23+'00200'!E23+'00226'!E23+'00282'!E23+'00328'!E23+'00368'!E23+'10725'!E23+'00498'!E23+'00551'!E23+'00585'!E23+'00982'!E23+'00986'!E23+'00989'!E23+'01019'!E23+'01083'!E23+'01084'!E23+'01144'!E23+'01154'!E23+'01171'!E23+'00446'!E23</f>
        <v>3190733.34</v>
      </c>
      <c r="F23" s="217">
        <f>'00111'!F23+'00192'!F23+'00200'!F23+'00226'!F23+'00282'!F23+'00328'!F23+'00368'!F23+'10725'!F23+'00498'!F23+'00551'!F23+'00585'!F23+'00982'!F23+'00986'!F23+'00989'!F23+'01019'!F23+'01083'!F23+'01084'!F23+'01144'!F23+'01154'!F23+'01171'!F23+'00446'!F23</f>
        <v>3190733.34</v>
      </c>
      <c r="G23" s="217">
        <f>'00111'!G23+'00192'!G23+'00200'!G23+'00226'!G23+'00282'!G23+'00328'!G23+'00368'!G23+'10725'!G23+'00498'!G23+'00551'!G23+'00585'!G23+'00982'!G23+'00986'!G23+'00989'!G23+'01019'!G23+'01083'!G23+'01084'!G23+'01144'!G23+'01154'!G23+'01171'!G23+'00446'!G23</f>
        <v>9572200.0199999996</v>
      </c>
      <c r="H23" s="217">
        <f>'00111'!H23+'00192'!H23+'00200'!H23+'00226'!H23+'00282'!H23+'00328'!H23+'00368'!H23+'10725'!H23+'00498'!H23+'00551'!H23+'00585'!H23+'00982'!H23+'00986'!H23+'00989'!H23+'01019'!H23+'01083'!H23+'01084'!H23+'01144'!H23+'01154'!H23+'01171'!H23+'00446'!H23</f>
        <v>3722522.2300000004</v>
      </c>
      <c r="I23" s="217">
        <f>'00111'!I23+'00192'!I23+'00200'!I23+'00226'!I23+'00282'!I23+'00328'!I23+'00368'!I23+'10725'!I23+'00498'!I23+'00551'!I23+'00585'!I23+'00982'!I23+'00986'!I23+'00989'!I23+'01019'!I23+'01083'!I23+'01084'!I23+'01144'!I23+'01154'!I23+'01171'!I23+'00446'!I23</f>
        <v>4786100.01</v>
      </c>
      <c r="J23" s="217">
        <f>'00111'!J23+'00192'!J23+'00200'!J23+'00226'!J23+'00282'!J23+'00328'!J23+'00368'!J23+'10725'!J23+'00498'!J23+'00551'!J23+'00585'!J23+'00982'!J23+'00986'!J23+'00989'!J23+'01019'!J23+'01083'!J23+'01084'!J23+'01144'!J23+'01154'!J23+'01171'!J23+'00446'!J23</f>
        <v>4786100.01</v>
      </c>
      <c r="K23" s="217">
        <f>'00111'!K23+'00192'!K23+'00200'!K23+'00226'!K23+'00282'!K23+'00328'!K23+'00368'!K23+'10725'!K23+'00498'!K23+'00551'!K23+'00585'!K23+'00982'!K23+'00986'!K23+'00989'!K23+'01019'!K23+'01083'!K23+'01084'!K23+'01144'!K23+'01154'!K23+'01171'!K23+'00446'!K23</f>
        <v>13294722.25</v>
      </c>
      <c r="L23" s="217">
        <f>'00111'!L23+'00192'!L23+'00200'!L23+'00226'!L23+'00282'!L23+'00328'!L23+'00368'!L23+'10725'!L23+'00498'!L23+'00551'!L23+'00585'!L23+'00982'!L23+'00986'!L23+'00989'!L23+'01019'!L23+'01083'!L23+'01084'!L23+'01144'!L23+'01154'!L23+'01171'!L23+'00446'!L23</f>
        <v>4786100.01</v>
      </c>
      <c r="M23" s="217">
        <f>'00111'!M23+'00192'!M23+'00200'!M23+'00226'!M23+'00282'!M23+'00328'!M23+'00368'!M23+'10725'!M23+'00498'!M23+'00551'!M23+'00585'!M23+'00982'!M23+'00986'!M23+'00989'!M23+'01019'!M23+'01083'!M23+'01084'!M23+'01144'!M23+'01154'!M23+'01171'!M23+'00446'!M23</f>
        <v>4786100.01</v>
      </c>
      <c r="N23" s="217">
        <f>'00111'!N23+'00192'!N23+'00200'!N23+'00226'!N23+'00282'!N23+'00328'!N23+'00368'!N23+'10725'!N23+'00498'!N23+'00551'!N23+'00585'!N23+'00982'!N23+'00986'!N23+'00989'!N23+'01019'!N23+'01083'!N23+'01084'!N23+'01144'!N23+'01154'!N23+'01171'!N23+'00446'!N23</f>
        <v>4786100.01</v>
      </c>
      <c r="O23" s="217">
        <f>'00111'!O23+'00192'!O23+'00200'!O23+'00226'!O23+'00282'!O23+'00328'!O23+'00368'!O23+'10725'!O23+'00498'!O23+'00551'!O23+'00585'!O23+'00982'!O23+'00986'!O23+'00989'!O23+'01019'!O23+'01083'!O23+'01084'!O23+'01144'!O23+'01154'!O23+'01171'!O23+'00446'!O23</f>
        <v>14358300.029999999</v>
      </c>
      <c r="P23" s="217">
        <f>'00111'!P23+'00192'!P23+'00200'!P23+'00226'!P23+'00282'!P23+'00328'!P23+'00368'!P23+'10725'!P23+'00498'!P23+'00551'!P23+'00585'!P23+'00982'!P23+'00986'!P23+'00989'!P23+'01019'!P23+'01083'!P23+'01084'!P23+'01144'!P23+'01154'!P23+'01171'!P23+'00446'!P23</f>
        <v>5317888.9000000004</v>
      </c>
      <c r="Q23" s="217">
        <f>'00111'!Q23+'00192'!Q23+'00200'!Q23+'00226'!Q23+'00282'!Q23+'00328'!Q23+'00368'!Q23+'10725'!Q23+'00498'!Q23+'00551'!Q23+'00585'!Q23+'00982'!Q23+'00986'!Q23+'00989'!Q23+'01019'!Q23+'01083'!Q23+'01084'!Q23+'01144'!Q23+'01154'!Q23+'01171'!Q23+'00446'!Q23</f>
        <v>5317888.9000000004</v>
      </c>
      <c r="R23" s="217">
        <f>'00111'!R23+'00192'!R23+'00200'!R23+'00226'!R23+'00282'!R23+'00328'!R23+'00368'!R23+'10725'!R23+'00498'!R23+'00551'!R23+'00585'!R23+'00982'!R23+'00986'!R23+'00989'!R23+'01019'!R23+'01083'!R23+'01084'!R23+'01144'!R23+'01154'!R23+'01171'!R23+'00446'!R23</f>
        <v>5317888.9000000004</v>
      </c>
      <c r="S23" s="217">
        <f>'00111'!S23+'00192'!S23+'00200'!S23+'00226'!S23+'00282'!S23+'00328'!S23+'00368'!S23+'10725'!S23+'00498'!S23+'00551'!S23+'00585'!S23+'00982'!S23+'00986'!S23+'00989'!S23+'01019'!S23+'01083'!S23+'01084'!S23+'01144'!S23+'01154'!S23+'01171'!S23+'00446'!S23</f>
        <v>15953666.700000001</v>
      </c>
      <c r="T23" s="103"/>
      <c r="U23" s="180">
        <f>SUM('00111:01171'!C23)</f>
        <v>0</v>
      </c>
      <c r="W23" s="107">
        <f t="shared" si="1"/>
        <v>53178889</v>
      </c>
      <c r="X23" s="199">
        <f>'00111'!T23+'00192'!T23+'00200'!T23+'00226'!T23+'00282'!T23+'00328'!T23+'00368'!T23+'10725'!T23+'00498'!T23+'00551'!T23+'00585'!T23+'00982'!T23+'00986'!T23+'00989'!T23+'01019'!T23+'01083'!T23+'01084'!T23+'01144'!T23+'01154'!T23+'01171'!T23</f>
        <v>0</v>
      </c>
    </row>
    <row r="24" spans="1:24" s="109" customFormat="1" ht="33" customHeight="1" x14ac:dyDescent="0.25">
      <c r="A24" s="68">
        <v>40401</v>
      </c>
      <c r="B24" s="69" t="s">
        <v>143</v>
      </c>
      <c r="C24" s="217">
        <f>'00111'!C24+'00192'!C24+'00200'!C24+'00226'!C24+'00282'!C24+'00328'!C24+'00368'!C24+'10725'!C24+'00498'!C24+'00551'!C24+'00585'!C24+'00982'!C24+'00986'!C24+'00989'!C24+'01019'!C24+'01083'!C24+'01084'!C24+'01144'!C24+'01154'!C24+'01171'!C24+'00446'!C24</f>
        <v>25451</v>
      </c>
      <c r="D24" s="217">
        <f>'00111'!D24+'00192'!D24+'00200'!D24+'00226'!D24+'00282'!D24+'00328'!D24+'00368'!D24+'10725'!D24+'00498'!D24+'00551'!D24+'00585'!D24+'00982'!D24+'00986'!D24+'00989'!D24+'01019'!D24+'01083'!D24+'01084'!D24+'01144'!D24+'01154'!D24+'01171'!D24+'00446'!D24</f>
        <v>1527.06</v>
      </c>
      <c r="E24" s="217">
        <f>'00111'!E24+'00192'!E24+'00200'!E24+'00226'!E24+'00282'!E24+'00328'!E24+'00368'!E24+'10725'!E24+'00498'!E24+'00551'!E24+'00585'!E24+'00982'!E24+'00986'!E24+'00989'!E24+'01019'!E24+'01083'!E24+'01084'!E24+'01144'!E24+'01154'!E24+'01171'!E24+'00446'!E24</f>
        <v>1527.06</v>
      </c>
      <c r="F24" s="217">
        <f>'00111'!F24+'00192'!F24+'00200'!F24+'00226'!F24+'00282'!F24+'00328'!F24+'00368'!F24+'10725'!F24+'00498'!F24+'00551'!F24+'00585'!F24+'00982'!F24+'00986'!F24+'00989'!F24+'01019'!F24+'01083'!F24+'01084'!F24+'01144'!F24+'01154'!F24+'01171'!F24+'00446'!F24</f>
        <v>1527.06</v>
      </c>
      <c r="G24" s="217">
        <f>'00111'!G24+'00192'!G24+'00200'!G24+'00226'!G24+'00282'!G24+'00328'!G24+'00368'!G24+'10725'!G24+'00498'!G24+'00551'!G24+'00585'!G24+'00982'!G24+'00986'!G24+'00989'!G24+'01019'!G24+'01083'!G24+'01084'!G24+'01144'!G24+'01154'!G24+'01171'!G24+'00446'!G24</f>
        <v>4581.18</v>
      </c>
      <c r="H24" s="217">
        <f>'00111'!H24+'00192'!H24+'00200'!H24+'00226'!H24+'00282'!H24+'00328'!H24+'00368'!H24+'10725'!H24+'00498'!H24+'00551'!H24+'00585'!H24+'00982'!H24+'00986'!H24+'00989'!H24+'01019'!H24+'01083'!H24+'01084'!H24+'01144'!H24+'01154'!H24+'01171'!H24+'00446'!H24</f>
        <v>1781.5700000000002</v>
      </c>
      <c r="I24" s="217">
        <f>'00111'!I24+'00192'!I24+'00200'!I24+'00226'!I24+'00282'!I24+'00328'!I24+'00368'!I24+'10725'!I24+'00498'!I24+'00551'!I24+'00585'!I24+'00982'!I24+'00986'!I24+'00989'!I24+'01019'!I24+'01083'!I24+'01084'!I24+'01144'!I24+'01154'!I24+'01171'!I24+'00446'!I24</f>
        <v>2290.5899999999997</v>
      </c>
      <c r="J24" s="217">
        <f>'00111'!J24+'00192'!J24+'00200'!J24+'00226'!J24+'00282'!J24+'00328'!J24+'00368'!J24+'10725'!J24+'00498'!J24+'00551'!J24+'00585'!J24+'00982'!J24+'00986'!J24+'00989'!J24+'01019'!J24+'01083'!J24+'01084'!J24+'01144'!J24+'01154'!J24+'01171'!J24+'00446'!J24</f>
        <v>2290.5899999999997</v>
      </c>
      <c r="K24" s="217">
        <f>'00111'!K24+'00192'!K24+'00200'!K24+'00226'!K24+'00282'!K24+'00328'!K24+'00368'!K24+'10725'!K24+'00498'!K24+'00551'!K24+'00585'!K24+'00982'!K24+'00986'!K24+'00989'!K24+'01019'!K24+'01083'!K24+'01084'!K24+'01144'!K24+'01154'!K24+'01171'!K24+'00446'!K24</f>
        <v>6362.75</v>
      </c>
      <c r="L24" s="217">
        <f>'00111'!L24+'00192'!L24+'00200'!L24+'00226'!L24+'00282'!L24+'00328'!L24+'00368'!L24+'10725'!L24+'00498'!L24+'00551'!L24+'00585'!L24+'00982'!L24+'00986'!L24+'00989'!L24+'01019'!L24+'01083'!L24+'01084'!L24+'01144'!L24+'01154'!L24+'01171'!L24+'00446'!L24</f>
        <v>2290.5899999999997</v>
      </c>
      <c r="M24" s="217">
        <f>'00111'!M24+'00192'!M24+'00200'!M24+'00226'!M24+'00282'!M24+'00328'!M24+'00368'!M24+'10725'!M24+'00498'!M24+'00551'!M24+'00585'!M24+'00982'!M24+'00986'!M24+'00989'!M24+'01019'!M24+'01083'!M24+'01084'!M24+'01144'!M24+'01154'!M24+'01171'!M24+'00446'!M24</f>
        <v>2290.5899999999997</v>
      </c>
      <c r="N24" s="217">
        <f>'00111'!N24+'00192'!N24+'00200'!N24+'00226'!N24+'00282'!N24+'00328'!N24+'00368'!N24+'10725'!N24+'00498'!N24+'00551'!N24+'00585'!N24+'00982'!N24+'00986'!N24+'00989'!N24+'01019'!N24+'01083'!N24+'01084'!N24+'01144'!N24+'01154'!N24+'01171'!N24+'00446'!N24</f>
        <v>2290.5899999999997</v>
      </c>
      <c r="O24" s="217">
        <f>'00111'!O24+'00192'!O24+'00200'!O24+'00226'!O24+'00282'!O24+'00328'!O24+'00368'!O24+'10725'!O24+'00498'!O24+'00551'!O24+'00585'!O24+'00982'!O24+'00986'!O24+'00989'!O24+'01019'!O24+'01083'!O24+'01084'!O24+'01144'!O24+'01154'!O24+'01171'!O24+'00446'!O24</f>
        <v>6871.7699999999986</v>
      </c>
      <c r="P24" s="217">
        <f>'00111'!P24+'00192'!P24+'00200'!P24+'00226'!P24+'00282'!P24+'00328'!P24+'00368'!P24+'10725'!P24+'00498'!P24+'00551'!P24+'00585'!P24+'00982'!P24+'00986'!P24+'00989'!P24+'01019'!P24+'01083'!P24+'01084'!P24+'01144'!P24+'01154'!P24+'01171'!P24+'00446'!P24</f>
        <v>2545.1000000000004</v>
      </c>
      <c r="Q24" s="217">
        <f>'00111'!Q24+'00192'!Q24+'00200'!Q24+'00226'!Q24+'00282'!Q24+'00328'!Q24+'00368'!Q24+'10725'!Q24+'00498'!Q24+'00551'!Q24+'00585'!Q24+'00982'!Q24+'00986'!Q24+'00989'!Q24+'01019'!Q24+'01083'!Q24+'01084'!Q24+'01144'!Q24+'01154'!Q24+'01171'!Q24+'00446'!Q24</f>
        <v>2545.1000000000004</v>
      </c>
      <c r="R24" s="217">
        <f>'00111'!R24+'00192'!R24+'00200'!R24+'00226'!R24+'00282'!R24+'00328'!R24+'00368'!R24+'10725'!R24+'00498'!R24+'00551'!R24+'00585'!R24+'00982'!R24+'00986'!R24+'00989'!R24+'01019'!R24+'01083'!R24+'01084'!R24+'01144'!R24+'01154'!R24+'01171'!R24+'00446'!R24</f>
        <v>2545.1000000000004</v>
      </c>
      <c r="S24" s="217">
        <f>'00111'!S24+'00192'!S24+'00200'!S24+'00226'!S24+'00282'!S24+'00328'!S24+'00368'!S24+'10725'!S24+'00498'!S24+'00551'!S24+'00585'!S24+'00982'!S24+'00986'!S24+'00989'!S24+'01019'!S24+'01083'!S24+'01084'!S24+'01144'!S24+'01154'!S24+'01171'!S24+'00446'!S24</f>
        <v>7635.3000000000011</v>
      </c>
      <c r="T24" s="103"/>
      <c r="U24" s="180">
        <f>SUM('00111:01171'!C24)</f>
        <v>0</v>
      </c>
      <c r="W24" s="107">
        <f t="shared" si="1"/>
        <v>25451</v>
      </c>
      <c r="X24" s="199">
        <f>'00111'!T24+'00192'!T24+'00200'!T24+'00226'!T24+'00282'!T24+'00328'!T24+'00368'!T24+'10725'!T24+'00498'!T24+'00551'!T24+'00585'!T24+'00982'!T24+'00986'!T24+'00989'!T24+'01019'!T24+'01083'!T24+'01084'!T24+'01144'!T24+'01154'!T24+'01171'!T24</f>
        <v>0</v>
      </c>
    </row>
    <row r="25" spans="1:24" ht="33" customHeight="1" x14ac:dyDescent="0.25">
      <c r="A25" s="68" t="s">
        <v>14</v>
      </c>
      <c r="B25" s="69" t="s">
        <v>144</v>
      </c>
      <c r="C25" s="217">
        <f>'00111'!C25+'00192'!C25+'00200'!C25+'00226'!C25+'00282'!C25+'00328'!C25+'00368'!C25+'10725'!C25+'00498'!C25+'00551'!C25+'00585'!C25+'00982'!C25+'00986'!C25+'00989'!C25+'01019'!C25+'01083'!C25+'01084'!C25+'01144'!C25+'01154'!C25+'01171'!C25+'00446'!C25</f>
        <v>65712124</v>
      </c>
      <c r="D25" s="217">
        <f>'00111'!D25+'00192'!D25+'00200'!D25+'00226'!D25+'00282'!D25+'00328'!D25+'00368'!D25+'10725'!D25+'00498'!D25+'00551'!D25+'00585'!D25+'00982'!D25+'00986'!D25+'00989'!D25+'01019'!D25+'01083'!D25+'01084'!D25+'01144'!D25+'01154'!D25+'01171'!D25+'00446'!D25</f>
        <v>3942727.44</v>
      </c>
      <c r="E25" s="217">
        <f>'00111'!E25+'00192'!E25+'00200'!E25+'00226'!E25+'00282'!E25+'00328'!E25+'00368'!E25+'10725'!E25+'00498'!E25+'00551'!E25+'00585'!E25+'00982'!E25+'00986'!E25+'00989'!E25+'01019'!E25+'01083'!E25+'01084'!E25+'01144'!E25+'01154'!E25+'01171'!E25+'00446'!E25</f>
        <v>3942727.44</v>
      </c>
      <c r="F25" s="217">
        <f>'00111'!F25+'00192'!F25+'00200'!F25+'00226'!F25+'00282'!F25+'00328'!F25+'00368'!F25+'10725'!F25+'00498'!F25+'00551'!F25+'00585'!F25+'00982'!F25+'00986'!F25+'00989'!F25+'01019'!F25+'01083'!F25+'01084'!F25+'01144'!F25+'01154'!F25+'01171'!F25+'00446'!F25</f>
        <v>3942727.44</v>
      </c>
      <c r="G25" s="217">
        <f>'00111'!G25+'00192'!G25+'00200'!G25+'00226'!G25+'00282'!G25+'00328'!G25+'00368'!G25+'10725'!G25+'00498'!G25+'00551'!G25+'00585'!G25+'00982'!G25+'00986'!G25+'00989'!G25+'01019'!G25+'01083'!G25+'01084'!G25+'01144'!G25+'01154'!G25+'01171'!G25+'00446'!G25</f>
        <v>11828182.32</v>
      </c>
      <c r="H25" s="217">
        <f>'00111'!H25+'00192'!H25+'00200'!H25+'00226'!H25+'00282'!H25+'00328'!H25+'00368'!H25+'10725'!H25+'00498'!H25+'00551'!H25+'00585'!H25+'00982'!H25+'00986'!H25+'00989'!H25+'01019'!H25+'01083'!H25+'01084'!H25+'01144'!H25+'01154'!H25+'01171'!H25+'00446'!H25</f>
        <v>4599848.6800000006</v>
      </c>
      <c r="I25" s="217">
        <f>'00111'!I25+'00192'!I25+'00200'!I25+'00226'!I25+'00282'!I25+'00328'!I25+'00368'!I25+'10725'!I25+'00498'!I25+'00551'!I25+'00585'!I25+'00982'!I25+'00986'!I25+'00989'!I25+'01019'!I25+'01083'!I25+'01084'!I25+'01144'!I25+'01154'!I25+'01171'!I25+'00446'!I25</f>
        <v>5914091.1600000001</v>
      </c>
      <c r="J25" s="217">
        <f>'00111'!J25+'00192'!J25+'00200'!J25+'00226'!J25+'00282'!J25+'00328'!J25+'00368'!J25+'10725'!J25+'00498'!J25+'00551'!J25+'00585'!J25+'00982'!J25+'00986'!J25+'00989'!J25+'01019'!J25+'01083'!J25+'01084'!J25+'01144'!J25+'01154'!J25+'01171'!J25+'00446'!J25</f>
        <v>5914091.1600000001</v>
      </c>
      <c r="K25" s="217">
        <f>'00111'!K25+'00192'!K25+'00200'!K25+'00226'!K25+'00282'!K25+'00328'!K25+'00368'!K25+'10725'!K25+'00498'!K25+'00551'!K25+'00585'!K25+'00982'!K25+'00986'!K25+'00989'!K25+'01019'!K25+'01083'!K25+'01084'!K25+'01144'!K25+'01154'!K25+'01171'!K25+'00446'!K25</f>
        <v>16428031</v>
      </c>
      <c r="L25" s="217">
        <f>'00111'!L25+'00192'!L25+'00200'!L25+'00226'!L25+'00282'!L25+'00328'!L25+'00368'!L25+'10725'!L25+'00498'!L25+'00551'!L25+'00585'!L25+'00982'!L25+'00986'!L25+'00989'!L25+'01019'!L25+'01083'!L25+'01084'!L25+'01144'!L25+'01154'!L25+'01171'!L25+'00446'!L25</f>
        <v>5914091.1600000001</v>
      </c>
      <c r="M25" s="217">
        <f>'00111'!M25+'00192'!M25+'00200'!M25+'00226'!M25+'00282'!M25+'00328'!M25+'00368'!M25+'10725'!M25+'00498'!M25+'00551'!M25+'00585'!M25+'00982'!M25+'00986'!M25+'00989'!M25+'01019'!M25+'01083'!M25+'01084'!M25+'01144'!M25+'01154'!M25+'01171'!M25+'00446'!M25</f>
        <v>5914091.1600000001</v>
      </c>
      <c r="N25" s="217">
        <f>'00111'!N25+'00192'!N25+'00200'!N25+'00226'!N25+'00282'!N25+'00328'!N25+'00368'!N25+'10725'!N25+'00498'!N25+'00551'!N25+'00585'!N25+'00982'!N25+'00986'!N25+'00989'!N25+'01019'!N25+'01083'!N25+'01084'!N25+'01144'!N25+'01154'!N25+'01171'!N25+'00446'!N25</f>
        <v>5914091.1600000001</v>
      </c>
      <c r="O25" s="217">
        <f>'00111'!O25+'00192'!O25+'00200'!O25+'00226'!O25+'00282'!O25+'00328'!O25+'00368'!O25+'10725'!O25+'00498'!O25+'00551'!O25+'00585'!O25+'00982'!O25+'00986'!O25+'00989'!O25+'01019'!O25+'01083'!O25+'01084'!O25+'01144'!O25+'01154'!O25+'01171'!O25+'00446'!O25</f>
        <v>17742273.48</v>
      </c>
      <c r="P25" s="217">
        <f>'00111'!P25+'00192'!P25+'00200'!P25+'00226'!P25+'00282'!P25+'00328'!P25+'00368'!P25+'10725'!P25+'00498'!P25+'00551'!P25+'00585'!P25+'00982'!P25+'00986'!P25+'00989'!P25+'01019'!P25+'01083'!P25+'01084'!P25+'01144'!P25+'01154'!P25+'01171'!P25+'00446'!P25</f>
        <v>6571212.4000000004</v>
      </c>
      <c r="Q25" s="217">
        <f>'00111'!Q25+'00192'!Q25+'00200'!Q25+'00226'!Q25+'00282'!Q25+'00328'!Q25+'00368'!Q25+'10725'!Q25+'00498'!Q25+'00551'!Q25+'00585'!Q25+'00982'!Q25+'00986'!Q25+'00989'!Q25+'01019'!Q25+'01083'!Q25+'01084'!Q25+'01144'!Q25+'01154'!Q25+'01171'!Q25+'00446'!Q25</f>
        <v>6571212.4000000004</v>
      </c>
      <c r="R25" s="217">
        <f>'00111'!R25+'00192'!R25+'00200'!R25+'00226'!R25+'00282'!R25+'00328'!R25+'00368'!R25+'10725'!R25+'00498'!R25+'00551'!R25+'00585'!R25+'00982'!R25+'00986'!R25+'00989'!R25+'01019'!R25+'01083'!R25+'01084'!R25+'01144'!R25+'01154'!R25+'01171'!R25+'00446'!R25</f>
        <v>6571212.4000000004</v>
      </c>
      <c r="S25" s="217">
        <f>'00111'!S25+'00192'!S25+'00200'!S25+'00226'!S25+'00282'!S25+'00328'!S25+'00368'!S25+'10725'!S25+'00498'!S25+'00551'!S25+'00585'!S25+'00982'!S25+'00986'!S25+'00989'!S25+'01019'!S25+'01083'!S25+'01084'!S25+'01144'!S25+'01154'!S25+'01171'!S25+'00446'!S25</f>
        <v>19713637.200000003</v>
      </c>
      <c r="T25" s="103"/>
      <c r="U25" s="180">
        <f>SUM('00111:01171'!C25)</f>
        <v>0</v>
      </c>
      <c r="W25" s="107">
        <f t="shared" si="1"/>
        <v>65712124</v>
      </c>
      <c r="X25" s="199">
        <f>'00111'!T25+'00192'!T25+'00200'!T25+'00226'!T25+'00282'!T25+'00328'!T25+'00368'!T25+'10725'!T25+'00498'!T25+'00551'!T25+'00585'!T25+'00982'!T25+'00986'!T25+'00989'!T25+'01019'!T25+'01083'!T25+'01084'!T25+'01144'!T25+'01154'!T25+'01171'!T25</f>
        <v>0</v>
      </c>
    </row>
    <row r="26" spans="1:24" ht="33" customHeight="1" x14ac:dyDescent="0.25">
      <c r="A26" s="68" t="s">
        <v>121</v>
      </c>
      <c r="B26" s="69" t="s">
        <v>122</v>
      </c>
      <c r="C26" s="217">
        <f>'00111'!C26+'00192'!C26+'00200'!C26+'00226'!C26+'00282'!C26+'00328'!C26+'00368'!C26+'10725'!C26+'00498'!C26+'00551'!C26+'00585'!C26+'00982'!C26+'00986'!C26+'00989'!C26+'01019'!C26+'01083'!C26+'01084'!C26+'01144'!C26+'01154'!C26+'01171'!C26+'00446'!C26</f>
        <v>2443854</v>
      </c>
      <c r="D26" s="217">
        <f>'00111'!D26+'00192'!D26+'00200'!D26+'00226'!D26+'00282'!D26+'00328'!D26+'00368'!D26+'10725'!D26+'00498'!D26+'00551'!D26+'00585'!D26+'00982'!D26+'00986'!D26+'00989'!D26+'01019'!D26+'01083'!D26+'01084'!D26+'01144'!D26+'01154'!D26+'01171'!D26+'00446'!D26</f>
        <v>146631.24</v>
      </c>
      <c r="E26" s="217">
        <f>'00111'!E26+'00192'!E26+'00200'!E26+'00226'!E26+'00282'!E26+'00328'!E26+'00368'!E26+'10725'!E26+'00498'!E26+'00551'!E26+'00585'!E26+'00982'!E26+'00986'!E26+'00989'!E26+'01019'!E26+'01083'!E26+'01084'!E26+'01144'!E26+'01154'!E26+'01171'!E26+'00446'!E26</f>
        <v>146631.24</v>
      </c>
      <c r="F26" s="217">
        <f>'00111'!F26+'00192'!F26+'00200'!F26+'00226'!F26+'00282'!F26+'00328'!F26+'00368'!F26+'10725'!F26+'00498'!F26+'00551'!F26+'00585'!F26+'00982'!F26+'00986'!F26+'00989'!F26+'01019'!F26+'01083'!F26+'01084'!F26+'01144'!F26+'01154'!F26+'01171'!F26+'00446'!F26</f>
        <v>146631.24</v>
      </c>
      <c r="G26" s="217">
        <f>'00111'!G26+'00192'!G26+'00200'!G26+'00226'!G26+'00282'!G26+'00328'!G26+'00368'!G26+'10725'!G26+'00498'!G26+'00551'!G26+'00585'!G26+'00982'!G26+'00986'!G26+'00989'!G26+'01019'!G26+'01083'!G26+'01084'!G26+'01144'!G26+'01154'!G26+'01171'!G26+'00446'!G26</f>
        <v>439893.71999999991</v>
      </c>
      <c r="H26" s="217">
        <f>'00111'!H26+'00192'!H26+'00200'!H26+'00226'!H26+'00282'!H26+'00328'!H26+'00368'!H26+'10725'!H26+'00498'!H26+'00551'!H26+'00585'!H26+'00982'!H26+'00986'!H26+'00989'!H26+'01019'!H26+'01083'!H26+'01084'!H26+'01144'!H26+'01154'!H26+'01171'!H26+'00446'!H26</f>
        <v>171069.78</v>
      </c>
      <c r="I26" s="217">
        <f>'00111'!I26+'00192'!I26+'00200'!I26+'00226'!I26+'00282'!I26+'00328'!I26+'00368'!I26+'10725'!I26+'00498'!I26+'00551'!I26+'00585'!I26+'00982'!I26+'00986'!I26+'00989'!I26+'01019'!I26+'01083'!I26+'01084'!I26+'01144'!I26+'01154'!I26+'01171'!I26+'00446'!I26</f>
        <v>219946.85999999996</v>
      </c>
      <c r="J26" s="217">
        <f>'00111'!J26+'00192'!J26+'00200'!J26+'00226'!J26+'00282'!J26+'00328'!J26+'00368'!J26+'10725'!J26+'00498'!J26+'00551'!J26+'00585'!J26+'00982'!J26+'00986'!J26+'00989'!J26+'01019'!J26+'01083'!J26+'01084'!J26+'01144'!J26+'01154'!J26+'01171'!J26+'00446'!J26</f>
        <v>219946.85999999996</v>
      </c>
      <c r="K26" s="217">
        <f>'00111'!K26+'00192'!K26+'00200'!K26+'00226'!K26+'00282'!K26+'00328'!K26+'00368'!K26+'10725'!K26+'00498'!K26+'00551'!K26+'00585'!K26+'00982'!K26+'00986'!K26+'00989'!K26+'01019'!K26+'01083'!K26+'01084'!K26+'01144'!K26+'01154'!K26+'01171'!K26+'00446'!K26</f>
        <v>610963.5</v>
      </c>
      <c r="L26" s="217">
        <f>'00111'!L26+'00192'!L26+'00200'!L26+'00226'!L26+'00282'!L26+'00328'!L26+'00368'!L26+'10725'!L26+'00498'!L26+'00551'!L26+'00585'!L26+'00982'!L26+'00986'!L26+'00989'!L26+'01019'!L26+'01083'!L26+'01084'!L26+'01144'!L26+'01154'!L26+'01171'!L26+'00446'!L26</f>
        <v>219946.85999999996</v>
      </c>
      <c r="M26" s="217">
        <f>'00111'!M26+'00192'!M26+'00200'!M26+'00226'!M26+'00282'!M26+'00328'!M26+'00368'!M26+'10725'!M26+'00498'!M26+'00551'!M26+'00585'!M26+'00982'!M26+'00986'!M26+'00989'!M26+'01019'!M26+'01083'!M26+'01084'!M26+'01144'!M26+'01154'!M26+'01171'!M26+'00446'!M26</f>
        <v>219946.85999999996</v>
      </c>
      <c r="N26" s="217">
        <f>'00111'!N26+'00192'!N26+'00200'!N26+'00226'!N26+'00282'!N26+'00328'!N26+'00368'!N26+'10725'!N26+'00498'!N26+'00551'!N26+'00585'!N26+'00982'!N26+'00986'!N26+'00989'!N26+'01019'!N26+'01083'!N26+'01084'!N26+'01144'!N26+'01154'!N26+'01171'!N26+'00446'!N26</f>
        <v>219946.85999999996</v>
      </c>
      <c r="O26" s="217">
        <f>'00111'!O26+'00192'!O26+'00200'!O26+'00226'!O26+'00282'!O26+'00328'!O26+'00368'!O26+'10725'!O26+'00498'!O26+'00551'!O26+'00585'!O26+'00982'!O26+'00986'!O26+'00989'!O26+'01019'!O26+'01083'!O26+'01084'!O26+'01144'!O26+'01154'!O26+'01171'!O26+'00446'!O26</f>
        <v>659840.57999999996</v>
      </c>
      <c r="P26" s="217">
        <f>'00111'!P26+'00192'!P26+'00200'!P26+'00226'!P26+'00282'!P26+'00328'!P26+'00368'!P26+'10725'!P26+'00498'!P26+'00551'!P26+'00585'!P26+'00982'!P26+'00986'!P26+'00989'!P26+'01019'!P26+'01083'!P26+'01084'!P26+'01144'!P26+'01154'!P26+'01171'!P26+'00446'!P26</f>
        <v>244385.40000000002</v>
      </c>
      <c r="Q26" s="217">
        <f>'00111'!Q26+'00192'!Q26+'00200'!Q26+'00226'!Q26+'00282'!Q26+'00328'!Q26+'00368'!Q26+'10725'!Q26+'00498'!Q26+'00551'!Q26+'00585'!Q26+'00982'!Q26+'00986'!Q26+'00989'!Q26+'01019'!Q26+'01083'!Q26+'01084'!Q26+'01144'!Q26+'01154'!Q26+'01171'!Q26+'00446'!Q26</f>
        <v>244385.40000000002</v>
      </c>
      <c r="R26" s="217">
        <f>'00111'!R26+'00192'!R26+'00200'!R26+'00226'!R26+'00282'!R26+'00328'!R26+'00368'!R26+'10725'!R26+'00498'!R26+'00551'!R26+'00585'!R26+'00982'!R26+'00986'!R26+'00989'!R26+'01019'!R26+'01083'!R26+'01084'!R26+'01144'!R26+'01154'!R26+'01171'!R26+'00446'!R26</f>
        <v>244385.40000000002</v>
      </c>
      <c r="S26" s="217">
        <f>'00111'!S26+'00192'!S26+'00200'!S26+'00226'!S26+'00282'!S26+'00328'!S26+'00368'!S26+'10725'!S26+'00498'!S26+'00551'!S26+'00585'!S26+'00982'!S26+'00986'!S26+'00989'!S26+'01019'!S26+'01083'!S26+'01084'!S26+'01144'!S26+'01154'!S26+'01171'!S26+'00446'!S26</f>
        <v>733156.20000000019</v>
      </c>
      <c r="T26" s="103"/>
      <c r="U26" s="180">
        <f>SUM('00111:01171'!C26)</f>
        <v>2443854</v>
      </c>
      <c r="W26" s="107">
        <f t="shared" si="1"/>
        <v>0</v>
      </c>
      <c r="X26" s="199">
        <f>'00111'!T26+'00192'!T26+'00200'!T26+'00226'!T26+'00282'!T26+'00328'!T26+'00368'!T26+'10725'!T26+'00498'!T26+'00551'!T26+'00585'!T26+'00982'!T26+'00986'!T26+'00989'!T26+'01019'!T26+'01083'!T26+'01084'!T26+'01144'!T26+'01154'!T26+'01171'!T26</f>
        <v>2199468.5999999996</v>
      </c>
    </row>
    <row r="27" spans="1:24" ht="33" customHeight="1" x14ac:dyDescent="0.25">
      <c r="A27" s="68" t="s">
        <v>154</v>
      </c>
      <c r="B27" s="69" t="s">
        <v>155</v>
      </c>
      <c r="C27" s="217">
        <f>'00111'!C27+'00192'!C27+'00200'!C27+'00226'!C27+'00282'!C27+'00328'!C27+'00368'!C27+'10725'!C27+'00498'!C27+'00551'!C27+'00585'!C27+'00982'!C27+'00986'!C27+'00989'!C27+'01019'!C27+'01083'!C27+'01084'!C27+'01144'!C27+'01154'!C27+'01171'!C27+'00446'!C27</f>
        <v>7250000</v>
      </c>
      <c r="D27" s="217">
        <f>'00111'!D27+'00192'!D27+'00200'!D27+'00226'!D27+'00282'!D27+'00328'!D27+'00368'!D27+'10725'!D27+'00498'!D27+'00551'!D27+'00585'!D27+'00982'!D27+'00986'!D27+'00989'!D27+'01019'!D27+'01083'!D27+'01084'!D27+'01144'!D27+'01154'!D27+'01171'!D27+'00446'!D27</f>
        <v>435000</v>
      </c>
      <c r="E27" s="217">
        <f>'00111'!E27+'00192'!E27+'00200'!E27+'00226'!E27+'00282'!E27+'00328'!E27+'00368'!E27+'10725'!E27+'00498'!E27+'00551'!E27+'00585'!E27+'00982'!E27+'00986'!E27+'00989'!E27+'01019'!E27+'01083'!E27+'01084'!E27+'01144'!E27+'01154'!E27+'01171'!E27+'00446'!E27</f>
        <v>435000</v>
      </c>
      <c r="F27" s="217">
        <f>'00111'!F27+'00192'!F27+'00200'!F27+'00226'!F27+'00282'!F27+'00328'!F27+'00368'!F27+'10725'!F27+'00498'!F27+'00551'!F27+'00585'!F27+'00982'!F27+'00986'!F27+'00989'!F27+'01019'!F27+'01083'!F27+'01084'!F27+'01144'!F27+'01154'!F27+'01171'!F27+'00446'!F27</f>
        <v>435000</v>
      </c>
      <c r="G27" s="217">
        <f>'00111'!G27+'00192'!G27+'00200'!G27+'00226'!G27+'00282'!G27+'00328'!G27+'00368'!G27+'10725'!G27+'00498'!G27+'00551'!G27+'00585'!G27+'00982'!G27+'00986'!G27+'00989'!G27+'01019'!G27+'01083'!G27+'01084'!G27+'01144'!G27+'01154'!G27+'01171'!G27+'00446'!G27</f>
        <v>1305000</v>
      </c>
      <c r="H27" s="217">
        <f>'00111'!H27+'00192'!H27+'00200'!H27+'00226'!H27+'00282'!H27+'00328'!H27+'00368'!H27+'10725'!H27+'00498'!H27+'00551'!H27+'00585'!H27+'00982'!H27+'00986'!H27+'00989'!H27+'01019'!H27+'01083'!H27+'01084'!H27+'01144'!H27+'01154'!H27+'01171'!H27+'00446'!H27</f>
        <v>507500.00000000006</v>
      </c>
      <c r="I27" s="217">
        <f>'00111'!I27+'00192'!I27+'00200'!I27+'00226'!I27+'00282'!I27+'00328'!I27+'00368'!I27+'10725'!I27+'00498'!I27+'00551'!I27+'00585'!I27+'00982'!I27+'00986'!I27+'00989'!I27+'01019'!I27+'01083'!I27+'01084'!I27+'01144'!I27+'01154'!I27+'01171'!I27+'00446'!I27</f>
        <v>652500</v>
      </c>
      <c r="J27" s="217">
        <f>'00111'!J27+'00192'!J27+'00200'!J27+'00226'!J27+'00282'!J27+'00328'!J27+'00368'!J27+'10725'!J27+'00498'!J27+'00551'!J27+'00585'!J27+'00982'!J27+'00986'!J27+'00989'!J27+'01019'!J27+'01083'!J27+'01084'!J27+'01144'!J27+'01154'!J27+'01171'!J27+'00446'!J27</f>
        <v>652500</v>
      </c>
      <c r="K27" s="217">
        <f>'00111'!K27+'00192'!K27+'00200'!K27+'00226'!K27+'00282'!K27+'00328'!K27+'00368'!K27+'10725'!K27+'00498'!K27+'00551'!K27+'00585'!K27+'00982'!K27+'00986'!K27+'00989'!K27+'01019'!K27+'01083'!K27+'01084'!K27+'01144'!K27+'01154'!K27+'01171'!K27+'00446'!K27</f>
        <v>1812500</v>
      </c>
      <c r="L27" s="217">
        <f>'00111'!L27+'00192'!L27+'00200'!L27+'00226'!L27+'00282'!L27+'00328'!L27+'00368'!L27+'10725'!L27+'00498'!L27+'00551'!L27+'00585'!L27+'00982'!L27+'00986'!L27+'00989'!L27+'01019'!L27+'01083'!L27+'01084'!L27+'01144'!L27+'01154'!L27+'01171'!L27+'00446'!L27</f>
        <v>652500</v>
      </c>
      <c r="M27" s="217">
        <f>'00111'!M27+'00192'!M27+'00200'!M27+'00226'!M27+'00282'!M27+'00328'!M27+'00368'!M27+'10725'!M27+'00498'!M27+'00551'!M27+'00585'!M27+'00982'!M27+'00986'!M27+'00989'!M27+'01019'!M27+'01083'!M27+'01084'!M27+'01144'!M27+'01154'!M27+'01171'!M27+'00446'!M27</f>
        <v>652500</v>
      </c>
      <c r="N27" s="217">
        <f>'00111'!N27+'00192'!N27+'00200'!N27+'00226'!N27+'00282'!N27+'00328'!N27+'00368'!N27+'10725'!N27+'00498'!N27+'00551'!N27+'00585'!N27+'00982'!N27+'00986'!N27+'00989'!N27+'01019'!N27+'01083'!N27+'01084'!N27+'01144'!N27+'01154'!N27+'01171'!N27+'00446'!N27</f>
        <v>652500</v>
      </c>
      <c r="O27" s="217">
        <f>'00111'!O27+'00192'!O27+'00200'!O27+'00226'!O27+'00282'!O27+'00328'!O27+'00368'!O27+'10725'!O27+'00498'!O27+'00551'!O27+'00585'!O27+'00982'!O27+'00986'!O27+'00989'!O27+'01019'!O27+'01083'!O27+'01084'!O27+'01144'!O27+'01154'!O27+'01171'!O27+'00446'!O27</f>
        <v>1957500</v>
      </c>
      <c r="P27" s="217">
        <f>'00111'!P27+'00192'!P27+'00200'!P27+'00226'!P27+'00282'!P27+'00328'!P27+'00368'!P27+'10725'!P27+'00498'!P27+'00551'!P27+'00585'!P27+'00982'!P27+'00986'!P27+'00989'!P27+'01019'!P27+'01083'!P27+'01084'!P27+'01144'!P27+'01154'!P27+'01171'!P27+'00446'!P27</f>
        <v>725000</v>
      </c>
      <c r="Q27" s="217">
        <f>'00111'!Q27+'00192'!Q27+'00200'!Q27+'00226'!Q27+'00282'!Q27+'00328'!Q27+'00368'!Q27+'10725'!Q27+'00498'!Q27+'00551'!Q27+'00585'!Q27+'00982'!Q27+'00986'!Q27+'00989'!Q27+'01019'!Q27+'01083'!Q27+'01084'!Q27+'01144'!Q27+'01154'!Q27+'01171'!Q27+'00446'!Q27</f>
        <v>725000</v>
      </c>
      <c r="R27" s="217">
        <f>'00111'!R27+'00192'!R27+'00200'!R27+'00226'!R27+'00282'!R27+'00328'!R27+'00368'!R27+'10725'!R27+'00498'!R27+'00551'!R27+'00585'!R27+'00982'!R27+'00986'!R27+'00989'!R27+'01019'!R27+'01083'!R27+'01084'!R27+'01144'!R27+'01154'!R27+'01171'!R27+'00446'!R27</f>
        <v>725000</v>
      </c>
      <c r="S27" s="217">
        <f>'00111'!S27+'00192'!S27+'00200'!S27+'00226'!S27+'00282'!S27+'00328'!S27+'00368'!S27+'10725'!S27+'00498'!S27+'00551'!S27+'00585'!S27+'00982'!S27+'00986'!S27+'00989'!S27+'01019'!S27+'01083'!S27+'01084'!S27+'01144'!S27+'01154'!S27+'01171'!S27+'00446'!S27</f>
        <v>2175000</v>
      </c>
      <c r="T27" s="103"/>
      <c r="U27" s="180">
        <f>SUM('00111:01171'!C27)</f>
        <v>0</v>
      </c>
      <c r="W27" s="107">
        <f t="shared" si="1"/>
        <v>7250000</v>
      </c>
      <c r="X27" s="199">
        <f>'00111'!T27+'00192'!T27+'00200'!T27+'00226'!T27+'00282'!T27+'00328'!T27+'00368'!T27+'10725'!T27+'00498'!T27+'00551'!T27+'00585'!T27+'00982'!T27+'00986'!T27+'00989'!T27+'01019'!T27+'01083'!T27+'01084'!T27+'01144'!T27+'01154'!T27+'01171'!T27</f>
        <v>0</v>
      </c>
    </row>
    <row r="28" spans="1:24" ht="33" customHeight="1" x14ac:dyDescent="0.25">
      <c r="A28" s="70" t="s">
        <v>45</v>
      </c>
      <c r="B28" s="69" t="s">
        <v>123</v>
      </c>
      <c r="C28" s="217">
        <f>'00111'!C28+'00192'!C28+'00200'!C28+'00226'!C28+'00282'!C28+'00328'!C28+'00368'!C28+'10725'!C28+'00498'!C28+'00551'!C28+'00585'!C28+'00982'!C28+'00986'!C28+'00989'!C28+'01019'!C28+'01083'!C28+'01084'!C28+'01144'!C28+'01154'!C28+'01171'!C28+'00446'!C28</f>
        <v>0</v>
      </c>
      <c r="D28" s="217">
        <f>'00111'!D28+'00192'!D28+'00200'!D28+'00226'!D28+'00282'!D28+'00328'!D28+'00368'!D28+'10725'!D28+'00498'!D28+'00551'!D28+'00585'!D28+'00982'!D28+'00986'!D28+'00989'!D28+'01019'!D28+'01083'!D28+'01084'!D28+'01144'!D28+'01154'!D28+'01171'!D28+'00446'!D28</f>
        <v>0</v>
      </c>
      <c r="E28" s="217">
        <f>'00111'!E28+'00192'!E28+'00200'!E28+'00226'!E28+'00282'!E28+'00328'!E28+'00368'!E28+'10725'!E28+'00498'!E28+'00551'!E28+'00585'!E28+'00982'!E28+'00986'!E28+'00989'!E28+'01019'!E28+'01083'!E28+'01084'!E28+'01144'!E28+'01154'!E28+'01171'!E28+'00446'!E28</f>
        <v>0</v>
      </c>
      <c r="F28" s="217">
        <f>'00111'!F28+'00192'!F28+'00200'!F28+'00226'!F28+'00282'!F28+'00328'!F28+'00368'!F28+'10725'!F28+'00498'!F28+'00551'!F28+'00585'!F28+'00982'!F28+'00986'!F28+'00989'!F28+'01019'!F28+'01083'!F28+'01084'!F28+'01144'!F28+'01154'!F28+'01171'!F28+'00446'!F28</f>
        <v>0</v>
      </c>
      <c r="G28" s="217">
        <f>'00111'!G28+'00192'!G28+'00200'!G28+'00226'!G28+'00282'!G28+'00328'!G28+'00368'!G28+'10725'!G28+'00498'!G28+'00551'!G28+'00585'!G28+'00982'!G28+'00986'!G28+'00989'!G28+'01019'!G28+'01083'!G28+'01084'!G28+'01144'!G28+'01154'!G28+'01171'!G28+'00446'!G28</f>
        <v>0</v>
      </c>
      <c r="H28" s="217">
        <f>'00111'!H28+'00192'!H28+'00200'!H28+'00226'!H28+'00282'!H28+'00328'!H28+'00368'!H28+'10725'!H28+'00498'!H28+'00551'!H28+'00585'!H28+'00982'!H28+'00986'!H28+'00989'!H28+'01019'!H28+'01083'!H28+'01084'!H28+'01144'!H28+'01154'!H28+'01171'!H28+'00446'!H28</f>
        <v>0</v>
      </c>
      <c r="I28" s="217">
        <f>'00111'!I28+'00192'!I28+'00200'!I28+'00226'!I28+'00282'!I28+'00328'!I28+'00368'!I28+'10725'!I28+'00498'!I28+'00551'!I28+'00585'!I28+'00982'!I28+'00986'!I28+'00989'!I28+'01019'!I28+'01083'!I28+'01084'!I28+'01144'!I28+'01154'!I28+'01171'!I28+'00446'!I28</f>
        <v>0</v>
      </c>
      <c r="J28" s="217">
        <f>'00111'!J28+'00192'!J28+'00200'!J28+'00226'!J28+'00282'!J28+'00328'!J28+'00368'!J28+'10725'!J28+'00498'!J28+'00551'!J28+'00585'!J28+'00982'!J28+'00986'!J28+'00989'!J28+'01019'!J28+'01083'!J28+'01084'!J28+'01144'!J28+'01154'!J28+'01171'!J28+'00446'!J28</f>
        <v>0</v>
      </c>
      <c r="K28" s="217">
        <f>'00111'!K28+'00192'!K28+'00200'!K28+'00226'!K28+'00282'!K28+'00328'!K28+'00368'!K28+'10725'!K28+'00498'!K28+'00551'!K28+'00585'!K28+'00982'!K28+'00986'!K28+'00989'!K28+'01019'!K28+'01083'!K28+'01084'!K28+'01144'!K28+'01154'!K28+'01171'!K28+'00446'!K28</f>
        <v>0</v>
      </c>
      <c r="L28" s="217">
        <f>'00111'!L28+'00192'!L28+'00200'!L28+'00226'!L28+'00282'!L28+'00328'!L28+'00368'!L28+'10725'!L28+'00498'!L28+'00551'!L28+'00585'!L28+'00982'!L28+'00986'!L28+'00989'!L28+'01019'!L28+'01083'!L28+'01084'!L28+'01144'!L28+'01154'!L28+'01171'!L28+'00446'!L28</f>
        <v>0</v>
      </c>
      <c r="M28" s="217">
        <f>'00111'!M28+'00192'!M28+'00200'!M28+'00226'!M28+'00282'!M28+'00328'!M28+'00368'!M28+'10725'!M28+'00498'!M28+'00551'!M28+'00585'!M28+'00982'!M28+'00986'!M28+'00989'!M28+'01019'!M28+'01083'!M28+'01084'!M28+'01144'!M28+'01154'!M28+'01171'!M28+'00446'!M28</f>
        <v>0</v>
      </c>
      <c r="N28" s="217">
        <f>'00111'!N28+'00192'!N28+'00200'!N28+'00226'!N28+'00282'!N28+'00328'!N28+'00368'!N28+'10725'!N28+'00498'!N28+'00551'!N28+'00585'!N28+'00982'!N28+'00986'!N28+'00989'!N28+'01019'!N28+'01083'!N28+'01084'!N28+'01144'!N28+'01154'!N28+'01171'!N28+'00446'!N28</f>
        <v>0</v>
      </c>
      <c r="O28" s="217">
        <f>'00111'!O28+'00192'!O28+'00200'!O28+'00226'!O28+'00282'!O28+'00328'!O28+'00368'!O28+'10725'!O28+'00498'!O28+'00551'!O28+'00585'!O28+'00982'!O28+'00986'!O28+'00989'!O28+'01019'!O28+'01083'!O28+'01084'!O28+'01144'!O28+'01154'!O28+'01171'!O28+'00446'!O28</f>
        <v>0</v>
      </c>
      <c r="P28" s="217">
        <f>'00111'!P28+'00192'!P28+'00200'!P28+'00226'!P28+'00282'!P28+'00328'!P28+'00368'!P28+'10725'!P28+'00498'!P28+'00551'!P28+'00585'!P28+'00982'!P28+'00986'!P28+'00989'!P28+'01019'!P28+'01083'!P28+'01084'!P28+'01144'!P28+'01154'!P28+'01171'!P28+'00446'!P28</f>
        <v>0</v>
      </c>
      <c r="Q28" s="217">
        <f>'00111'!Q28+'00192'!Q28+'00200'!Q28+'00226'!Q28+'00282'!Q28+'00328'!Q28+'00368'!Q28+'10725'!Q28+'00498'!Q28+'00551'!Q28+'00585'!Q28+'00982'!Q28+'00986'!Q28+'00989'!Q28+'01019'!Q28+'01083'!Q28+'01084'!Q28+'01144'!Q28+'01154'!Q28+'01171'!Q28+'00446'!Q28</f>
        <v>0</v>
      </c>
      <c r="R28" s="217">
        <f>'00111'!R28+'00192'!R28+'00200'!R28+'00226'!R28+'00282'!R28+'00328'!R28+'00368'!R28+'10725'!R28+'00498'!R28+'00551'!R28+'00585'!R28+'00982'!R28+'00986'!R28+'00989'!R28+'01019'!R28+'01083'!R28+'01084'!R28+'01144'!R28+'01154'!R28+'01171'!R28+'00446'!R28</f>
        <v>0</v>
      </c>
      <c r="S28" s="217">
        <f>'00111'!S28+'00192'!S28+'00200'!S28+'00226'!S28+'00282'!S28+'00328'!S28+'00368'!S28+'10725'!S28+'00498'!S28+'00551'!S28+'00585'!S28+'00982'!S28+'00986'!S28+'00989'!S28+'01019'!S28+'01083'!S28+'01084'!S28+'01144'!S28+'01154'!S28+'01171'!S28+'00446'!S28</f>
        <v>0</v>
      </c>
      <c r="T28" s="103"/>
      <c r="U28" s="180">
        <f>SUM('00111:01171'!C28)</f>
        <v>0</v>
      </c>
      <c r="W28" s="107">
        <f t="shared" si="1"/>
        <v>0</v>
      </c>
      <c r="X28" s="199">
        <f>'00111'!T28+'00192'!T28+'00200'!T28+'00226'!T28+'00282'!T28+'00328'!T28+'00368'!T28+'10725'!T28+'00498'!T28+'00551'!T28+'00585'!T28+'00982'!T28+'00986'!T28+'00989'!T28+'01019'!T28+'01083'!T28+'01084'!T28+'01144'!T28+'01154'!T28+'01171'!T28</f>
        <v>0</v>
      </c>
    </row>
    <row r="29" spans="1:24" ht="33" customHeight="1" x14ac:dyDescent="0.25">
      <c r="A29" s="70" t="s">
        <v>46</v>
      </c>
      <c r="B29" s="69" t="s">
        <v>145</v>
      </c>
      <c r="C29" s="217">
        <f>'00111'!C29+'00192'!C29+'00200'!C29+'00226'!C29+'00282'!C29+'00328'!C29+'00368'!C29+'10725'!C29+'00498'!C29+'00551'!C29+'00585'!C29+'00982'!C29+'00986'!C29+'00989'!C29+'01019'!C29+'01083'!C29+'01084'!C29+'01144'!C29+'01154'!C29+'01171'!C29+'00446'!C29</f>
        <v>220387872</v>
      </c>
      <c r="D29" s="217">
        <f>'00111'!D29+'00192'!D29+'00200'!D29+'00226'!D29+'00282'!D29+'00328'!D29+'00368'!D29+'10725'!D29+'00498'!D29+'00551'!D29+'00585'!D29+'00982'!D29+'00986'!D29+'00989'!D29+'01019'!D29+'01083'!D29+'01084'!D29+'01144'!D29+'01154'!D29+'01171'!D29+'00446'!D29</f>
        <v>13223272.32</v>
      </c>
      <c r="E29" s="217">
        <f>'00111'!E29+'00192'!E29+'00200'!E29+'00226'!E29+'00282'!E29+'00328'!E29+'00368'!E29+'10725'!E29+'00498'!E29+'00551'!E29+'00585'!E29+'00982'!E29+'00986'!E29+'00989'!E29+'01019'!E29+'01083'!E29+'01084'!E29+'01144'!E29+'01154'!E29+'01171'!E29+'00446'!E29</f>
        <v>13223272.32</v>
      </c>
      <c r="F29" s="217">
        <f>'00111'!F29+'00192'!F29+'00200'!F29+'00226'!F29+'00282'!F29+'00328'!F29+'00368'!F29+'10725'!F29+'00498'!F29+'00551'!F29+'00585'!F29+'00982'!F29+'00986'!F29+'00989'!F29+'01019'!F29+'01083'!F29+'01084'!F29+'01144'!F29+'01154'!F29+'01171'!F29+'00446'!F29</f>
        <v>13223272.32</v>
      </c>
      <c r="G29" s="217">
        <f>'00111'!G29+'00192'!G29+'00200'!G29+'00226'!G29+'00282'!G29+'00328'!G29+'00368'!G29+'10725'!G29+'00498'!G29+'00551'!G29+'00585'!G29+'00982'!G29+'00986'!G29+'00989'!G29+'01019'!G29+'01083'!G29+'01084'!G29+'01144'!G29+'01154'!G29+'01171'!G29+'00446'!G29</f>
        <v>39669816.960000001</v>
      </c>
      <c r="H29" s="217">
        <f>'00111'!H29+'00192'!H29+'00200'!H29+'00226'!H29+'00282'!H29+'00328'!H29+'00368'!H29+'10725'!H29+'00498'!H29+'00551'!H29+'00585'!H29+'00982'!H29+'00986'!H29+'00989'!H29+'01019'!H29+'01083'!H29+'01084'!H29+'01144'!H29+'01154'!H29+'01171'!H29+'00446'!H29</f>
        <v>15427151.040000001</v>
      </c>
      <c r="I29" s="217">
        <f>'00111'!I29+'00192'!I29+'00200'!I29+'00226'!I29+'00282'!I29+'00328'!I29+'00368'!I29+'10725'!I29+'00498'!I29+'00551'!I29+'00585'!I29+'00982'!I29+'00986'!I29+'00989'!I29+'01019'!I29+'01083'!I29+'01084'!I29+'01144'!I29+'01154'!I29+'01171'!I29+'00446'!I29</f>
        <v>19834908.48</v>
      </c>
      <c r="J29" s="217">
        <f>'00111'!J29+'00192'!J29+'00200'!J29+'00226'!J29+'00282'!J29+'00328'!J29+'00368'!J29+'10725'!J29+'00498'!J29+'00551'!J29+'00585'!J29+'00982'!J29+'00986'!J29+'00989'!J29+'01019'!J29+'01083'!J29+'01084'!J29+'01144'!J29+'01154'!J29+'01171'!J29+'00446'!J29</f>
        <v>19834908.48</v>
      </c>
      <c r="K29" s="217">
        <f>'00111'!K29+'00192'!K29+'00200'!K29+'00226'!K29+'00282'!K29+'00328'!K29+'00368'!K29+'10725'!K29+'00498'!K29+'00551'!K29+'00585'!K29+'00982'!K29+'00986'!K29+'00989'!K29+'01019'!K29+'01083'!K29+'01084'!K29+'01144'!K29+'01154'!K29+'01171'!K29+'00446'!K29</f>
        <v>55096968</v>
      </c>
      <c r="L29" s="217">
        <f>'00111'!L29+'00192'!L29+'00200'!L29+'00226'!L29+'00282'!L29+'00328'!L29+'00368'!L29+'10725'!L29+'00498'!L29+'00551'!L29+'00585'!L29+'00982'!L29+'00986'!L29+'00989'!L29+'01019'!L29+'01083'!L29+'01084'!L29+'01144'!L29+'01154'!L29+'01171'!L29+'00446'!L29</f>
        <v>19834908.48</v>
      </c>
      <c r="M29" s="217">
        <f>'00111'!M29+'00192'!M29+'00200'!M29+'00226'!M29+'00282'!M29+'00328'!M29+'00368'!M29+'10725'!M29+'00498'!M29+'00551'!M29+'00585'!M29+'00982'!M29+'00986'!M29+'00989'!M29+'01019'!M29+'01083'!M29+'01084'!M29+'01144'!M29+'01154'!M29+'01171'!M29+'00446'!M29</f>
        <v>19834908.48</v>
      </c>
      <c r="N29" s="217">
        <f>'00111'!N29+'00192'!N29+'00200'!N29+'00226'!N29+'00282'!N29+'00328'!N29+'00368'!N29+'10725'!N29+'00498'!N29+'00551'!N29+'00585'!N29+'00982'!N29+'00986'!N29+'00989'!N29+'01019'!N29+'01083'!N29+'01084'!N29+'01144'!N29+'01154'!N29+'01171'!N29+'00446'!N29</f>
        <v>19834908.48</v>
      </c>
      <c r="O29" s="217">
        <f>'00111'!O29+'00192'!O29+'00200'!O29+'00226'!O29+'00282'!O29+'00328'!O29+'00368'!O29+'10725'!O29+'00498'!O29+'00551'!O29+'00585'!O29+'00982'!O29+'00986'!O29+'00989'!O29+'01019'!O29+'01083'!O29+'01084'!O29+'01144'!O29+'01154'!O29+'01171'!O29+'00446'!O29</f>
        <v>59504725.439999998</v>
      </c>
      <c r="P29" s="217">
        <f>'00111'!P29+'00192'!P29+'00200'!P29+'00226'!P29+'00282'!P29+'00328'!P29+'00368'!P29+'10725'!P29+'00498'!P29+'00551'!P29+'00585'!P29+'00982'!P29+'00986'!P29+'00989'!P29+'01019'!P29+'01083'!P29+'01084'!P29+'01144'!P29+'01154'!P29+'01171'!P29+'00446'!P29</f>
        <v>22038787.200000003</v>
      </c>
      <c r="Q29" s="217">
        <f>'00111'!Q29+'00192'!Q29+'00200'!Q29+'00226'!Q29+'00282'!Q29+'00328'!Q29+'00368'!Q29+'10725'!Q29+'00498'!Q29+'00551'!Q29+'00585'!Q29+'00982'!Q29+'00986'!Q29+'00989'!Q29+'01019'!Q29+'01083'!Q29+'01084'!Q29+'01144'!Q29+'01154'!Q29+'01171'!Q29+'00446'!Q29</f>
        <v>22038787.200000003</v>
      </c>
      <c r="R29" s="217">
        <f>'00111'!R29+'00192'!R29+'00200'!R29+'00226'!R29+'00282'!R29+'00328'!R29+'00368'!R29+'10725'!R29+'00498'!R29+'00551'!R29+'00585'!R29+'00982'!R29+'00986'!R29+'00989'!R29+'01019'!R29+'01083'!R29+'01084'!R29+'01144'!R29+'01154'!R29+'01171'!R29+'00446'!R29</f>
        <v>22038787.200000003</v>
      </c>
      <c r="S29" s="217">
        <f>'00111'!S29+'00192'!S29+'00200'!S29+'00226'!S29+'00282'!S29+'00328'!S29+'00368'!S29+'10725'!S29+'00498'!S29+'00551'!S29+'00585'!S29+'00982'!S29+'00986'!S29+'00989'!S29+'01019'!S29+'01083'!S29+'01084'!S29+'01144'!S29+'01154'!S29+'01171'!S29+'00446'!S29</f>
        <v>66116361.600000009</v>
      </c>
      <c r="T29" s="103"/>
      <c r="U29" s="180">
        <f>SUM('00111:01171'!C29)</f>
        <v>0</v>
      </c>
      <c r="W29" s="107">
        <f t="shared" si="1"/>
        <v>220387872</v>
      </c>
      <c r="X29" s="199">
        <f>'00111'!T29+'00192'!T29+'00200'!T29+'00226'!T29+'00282'!T29+'00328'!T29+'00368'!T29+'10725'!T29+'00498'!T29+'00551'!T29+'00585'!T29+'00982'!T29+'00986'!T29+'00989'!T29+'01019'!T29+'01083'!T29+'01084'!T29+'01144'!T29+'01154'!T29+'01171'!T29</f>
        <v>0</v>
      </c>
    </row>
    <row r="30" spans="1:24" s="107" customFormat="1" ht="33" customHeight="1" x14ac:dyDescent="0.2">
      <c r="A30" s="61"/>
      <c r="B30" s="61" t="s">
        <v>49</v>
      </c>
      <c r="C30" s="101">
        <f>'00111'!C30+'00192'!C30+'00200'!C30+'00226'!C30+'00282'!C30+'00328'!C30+'00368'!C30+'10725'!C30+'00498'!C30+'00551'!C30+'00585'!C30+'00982'!C30+'00986'!C30+'00989'!C30+'01019'!C30+'01083'!C30+'01084'!C30+'01144'!C30+'01154'!C30+'01171'!C30+'00446'!C30</f>
        <v>338367701</v>
      </c>
      <c r="D30" s="101">
        <f>'00111'!D30+'00192'!D30+'00200'!D30+'00226'!D30+'00282'!D30+'00328'!D30+'00368'!D30+'10725'!D30+'00498'!D30+'00551'!D30+'00585'!D30+'00982'!D30+'00986'!D30+'00989'!D30+'01019'!D30+'01083'!D30+'01084'!D30+'01144'!D30+'01154'!D30+'01171'!D30+'00446'!D30</f>
        <v>20302062.060000002</v>
      </c>
      <c r="E30" s="101">
        <f>'00111'!E30+'00192'!E30+'00200'!E30+'00226'!E30+'00282'!E30+'00328'!E30+'00368'!E30+'10725'!E30+'00498'!E30+'00551'!E30+'00585'!E30+'00982'!E30+'00986'!E30+'00989'!E30+'01019'!E30+'01083'!E30+'01084'!E30+'01144'!E30+'01154'!E30+'01171'!E30+'00446'!E30</f>
        <v>20302062.060000002</v>
      </c>
      <c r="F30" s="101">
        <f>'00111'!F30+'00192'!F30+'00200'!F30+'00226'!F30+'00282'!F30+'00328'!F30+'00368'!F30+'10725'!F30+'00498'!F30+'00551'!F30+'00585'!F30+'00982'!F30+'00986'!F30+'00989'!F30+'01019'!F30+'01083'!F30+'01084'!F30+'01144'!F30+'01154'!F30+'01171'!F30+'00446'!F30</f>
        <v>20302062.060000002</v>
      </c>
      <c r="G30" s="101">
        <f>'00111'!G30+'00192'!G30+'00200'!G30+'00226'!G30+'00282'!G30+'00328'!G30+'00368'!G30+'10725'!G30+'00498'!G30+'00551'!G30+'00585'!G30+'00982'!G30+'00986'!G30+'00989'!G30+'01019'!G30+'01083'!G30+'01084'!G30+'01144'!G30+'01154'!G30+'01171'!G30+'00446'!G30</f>
        <v>60906186.180000007</v>
      </c>
      <c r="H30" s="101">
        <f>'00111'!H30+'00192'!H30+'00200'!H30+'00226'!H30+'00282'!H30+'00328'!H30+'00368'!H30+'10725'!H30+'00498'!H30+'00551'!H30+'00585'!H30+'00982'!H30+'00986'!H30+'00989'!H30+'01019'!H30+'01083'!H30+'01084'!H30+'01144'!H30+'01154'!H30+'01171'!H30+'00446'!H30</f>
        <v>23685739.070000008</v>
      </c>
      <c r="I30" s="101">
        <f>'00111'!I30+'00192'!I30+'00200'!I30+'00226'!I30+'00282'!I30+'00328'!I30+'00368'!I30+'10725'!I30+'00498'!I30+'00551'!I30+'00585'!I30+'00982'!I30+'00986'!I30+'00989'!I30+'01019'!I30+'01083'!I30+'01084'!I30+'01144'!I30+'01154'!I30+'01171'!I30+'00446'!I30</f>
        <v>30453093.090000004</v>
      </c>
      <c r="J30" s="101">
        <f>'00111'!J30+'00192'!J30+'00200'!J30+'00226'!J30+'00282'!J30+'00328'!J30+'00368'!J30+'10725'!J30+'00498'!J30+'00551'!J30+'00585'!J30+'00982'!J30+'00986'!J30+'00989'!J30+'01019'!J30+'01083'!J30+'01084'!J30+'01144'!J30+'01154'!J30+'01171'!J30+'00446'!J30</f>
        <v>30453093.090000004</v>
      </c>
      <c r="K30" s="101">
        <f>'00111'!K30+'00192'!K30+'00200'!K30+'00226'!K30+'00282'!K30+'00328'!K30+'00368'!K30+'10725'!K30+'00498'!K30+'00551'!K30+'00585'!K30+'00982'!K30+'00986'!K30+'00989'!K30+'01019'!K30+'01083'!K30+'01084'!K30+'01144'!K30+'01154'!K30+'01171'!K30+'00446'!K30</f>
        <v>84591925.25</v>
      </c>
      <c r="L30" s="101">
        <f>'00111'!L30+'00192'!L30+'00200'!L30+'00226'!L30+'00282'!L30+'00328'!L30+'00368'!L30+'10725'!L30+'00498'!L30+'00551'!L30+'00585'!L30+'00982'!L30+'00986'!L30+'00989'!L30+'01019'!L30+'01083'!L30+'01084'!L30+'01144'!L30+'01154'!L30+'01171'!L30+'00446'!L30</f>
        <v>30453093.090000004</v>
      </c>
      <c r="M30" s="101">
        <f>'00111'!M30+'00192'!M30+'00200'!M30+'00226'!M30+'00282'!M30+'00328'!M30+'00368'!M30+'10725'!M30+'00498'!M30+'00551'!M30+'00585'!M30+'00982'!M30+'00986'!M30+'00989'!M30+'01019'!M30+'01083'!M30+'01084'!M30+'01144'!M30+'01154'!M30+'01171'!M30+'00446'!M30</f>
        <v>30453093.090000004</v>
      </c>
      <c r="N30" s="101">
        <f>'00111'!N30+'00192'!N30+'00200'!N30+'00226'!N30+'00282'!N30+'00328'!N30+'00368'!N30+'10725'!N30+'00498'!N30+'00551'!N30+'00585'!N30+'00982'!N30+'00986'!N30+'00989'!N30+'01019'!N30+'01083'!N30+'01084'!N30+'01144'!N30+'01154'!N30+'01171'!N30+'00446'!N30</f>
        <v>30453093.090000004</v>
      </c>
      <c r="O30" s="101">
        <f>'00111'!O30+'00192'!O30+'00200'!O30+'00226'!O30+'00282'!O30+'00328'!O30+'00368'!O30+'10725'!O30+'00498'!O30+'00551'!O30+'00585'!O30+'00982'!O30+'00986'!O30+'00989'!O30+'01019'!O30+'01083'!O30+'01084'!O30+'01144'!O30+'01154'!O30+'01171'!O30+'00446'!O30</f>
        <v>91359279.270000011</v>
      </c>
      <c r="P30" s="101">
        <f>'00111'!P30+'00192'!P30+'00200'!P30+'00226'!P30+'00282'!P30+'00328'!P30+'00368'!P30+'10725'!P30+'00498'!P30+'00551'!P30+'00585'!P30+'00982'!P30+'00986'!P30+'00989'!P30+'01019'!P30+'01083'!P30+'01084'!P30+'01144'!P30+'01154'!P30+'01171'!P30+'00446'!P30</f>
        <v>33836770.099999994</v>
      </c>
      <c r="Q30" s="101">
        <f>'00111'!Q30+'00192'!Q30+'00200'!Q30+'00226'!Q30+'00282'!Q30+'00328'!Q30+'00368'!Q30+'10725'!Q30+'00498'!Q30+'00551'!Q30+'00585'!Q30+'00982'!Q30+'00986'!Q30+'00989'!Q30+'01019'!Q30+'01083'!Q30+'01084'!Q30+'01144'!Q30+'01154'!Q30+'01171'!Q30+'00446'!Q30</f>
        <v>33836770.099999994</v>
      </c>
      <c r="R30" s="101">
        <f>'00111'!R30+'00192'!R30+'00200'!R30+'00226'!R30+'00282'!R30+'00328'!R30+'00368'!R30+'10725'!R30+'00498'!R30+'00551'!R30+'00585'!R30+'00982'!R30+'00986'!R30+'00989'!R30+'01019'!R30+'01083'!R30+'01084'!R30+'01144'!R30+'01154'!R30+'01171'!R30+'00446'!R30</f>
        <v>33836770.099999994</v>
      </c>
      <c r="S30" s="101">
        <f>'00111'!S30+'00192'!S30+'00200'!S30+'00226'!S30+'00282'!S30+'00328'!S30+'00368'!S30+'10725'!S30+'00498'!S30+'00551'!S30+'00585'!S30+'00982'!S30+'00986'!S30+'00989'!S30+'01019'!S30+'01083'!S30+'01084'!S30+'01144'!S30+'01154'!S30+'01171'!S30+'00446'!S30</f>
        <v>101510310.30000001</v>
      </c>
      <c r="T30" s="185"/>
      <c r="U30" s="180">
        <f>SUM('00111:01171'!C30)</f>
        <v>336479688</v>
      </c>
      <c r="W30" s="107">
        <f t="shared" si="1"/>
        <v>1888013</v>
      </c>
      <c r="X30" s="199">
        <f>'00111'!T30+'00192'!T30+'00200'!T30+'00226'!T30+'00282'!T30+'00328'!T30+'00368'!T30+'10725'!T30+'00498'!T30+'00551'!T30+'00585'!T30+'00982'!T30+'00986'!T30+'00989'!T30+'01019'!T30+'01083'!T30+'01084'!T30+'01144'!T30+'01154'!T30+'01171'!T30</f>
        <v>302831719.19999999</v>
      </c>
    </row>
    <row r="31" spans="1:24" ht="30" customHeight="1" x14ac:dyDescent="0.25">
      <c r="A31" s="68">
        <v>45217</v>
      </c>
      <c r="B31" s="71" t="s">
        <v>50</v>
      </c>
      <c r="C31" s="217">
        <f>'00111'!C31+'00192'!C31+'00200'!C31+'00226'!C31+'00282'!C31+'00328'!C31+'00368'!C31+'10725'!C31+'00498'!C31+'00551'!C31+'00585'!C31+'00982'!C31+'00986'!C31+'00989'!C31+'01019'!C31+'01083'!C31+'01084'!C31+'01144'!C31+'01154'!C31+'01171'!C31+'00446'!C31</f>
        <v>686500</v>
      </c>
      <c r="D31" s="217">
        <f>'00111'!D31+'00192'!D31+'00200'!D31+'00226'!D31+'00282'!D31+'00328'!D31+'00368'!D31+'10725'!D31+'00498'!D31+'00551'!D31+'00585'!D31+'00982'!D31+'00986'!D31+'00989'!D31+'01019'!D31+'01083'!D31+'01084'!D31+'01144'!D31+'01154'!D31+'01171'!D31+'00446'!D31</f>
        <v>41190</v>
      </c>
      <c r="E31" s="217">
        <f>'00111'!E31+'00192'!E31+'00200'!E31+'00226'!E31+'00282'!E31+'00328'!E31+'00368'!E31+'10725'!E31+'00498'!E31+'00551'!E31+'00585'!E31+'00982'!E31+'00986'!E31+'00989'!E31+'01019'!E31+'01083'!E31+'01084'!E31+'01144'!E31+'01154'!E31+'01171'!E31+'00446'!E31</f>
        <v>41190</v>
      </c>
      <c r="F31" s="217">
        <f>'00111'!F31+'00192'!F31+'00200'!F31+'00226'!F31+'00282'!F31+'00328'!F31+'00368'!F31+'10725'!F31+'00498'!F31+'00551'!F31+'00585'!F31+'00982'!F31+'00986'!F31+'00989'!F31+'01019'!F31+'01083'!F31+'01084'!F31+'01144'!F31+'01154'!F31+'01171'!F31+'00446'!F31</f>
        <v>41190</v>
      </c>
      <c r="G31" s="217">
        <f>'00111'!G31+'00192'!G31+'00200'!G31+'00226'!G31+'00282'!G31+'00328'!G31+'00368'!G31+'10725'!G31+'00498'!G31+'00551'!G31+'00585'!G31+'00982'!G31+'00986'!G31+'00989'!G31+'01019'!G31+'01083'!G31+'01084'!G31+'01144'!G31+'01154'!G31+'01171'!G31+'00446'!G31</f>
        <v>123570</v>
      </c>
      <c r="H31" s="217">
        <f>'00111'!H31+'00192'!H31+'00200'!H31+'00226'!H31+'00282'!H31+'00328'!H31+'00368'!H31+'10725'!H31+'00498'!H31+'00551'!H31+'00585'!H31+'00982'!H31+'00986'!H31+'00989'!H31+'01019'!H31+'01083'!H31+'01084'!H31+'01144'!H31+'01154'!H31+'01171'!H31+'00446'!H31</f>
        <v>48055.000000000007</v>
      </c>
      <c r="I31" s="217">
        <f>'00111'!I31+'00192'!I31+'00200'!I31+'00226'!I31+'00282'!I31+'00328'!I31+'00368'!I31+'10725'!I31+'00498'!I31+'00551'!I31+'00585'!I31+'00982'!I31+'00986'!I31+'00989'!I31+'01019'!I31+'01083'!I31+'01084'!I31+'01144'!I31+'01154'!I31+'01171'!I31+'00446'!I31</f>
        <v>61785</v>
      </c>
      <c r="J31" s="217">
        <f>'00111'!J31+'00192'!J31+'00200'!J31+'00226'!J31+'00282'!J31+'00328'!J31+'00368'!J31+'10725'!J31+'00498'!J31+'00551'!J31+'00585'!J31+'00982'!J31+'00986'!J31+'00989'!J31+'01019'!J31+'01083'!J31+'01084'!J31+'01144'!J31+'01154'!J31+'01171'!J31+'00446'!J31</f>
        <v>61785</v>
      </c>
      <c r="K31" s="217">
        <f>'00111'!K31+'00192'!K31+'00200'!K31+'00226'!K31+'00282'!K31+'00328'!K31+'00368'!K31+'10725'!K31+'00498'!K31+'00551'!K31+'00585'!K31+'00982'!K31+'00986'!K31+'00989'!K31+'01019'!K31+'01083'!K31+'01084'!K31+'01144'!K31+'01154'!K31+'01171'!K31+'00446'!K31</f>
        <v>171625</v>
      </c>
      <c r="L31" s="217">
        <f>'00111'!L31+'00192'!L31+'00200'!L31+'00226'!L31+'00282'!L31+'00328'!L31+'00368'!L31+'10725'!L31+'00498'!L31+'00551'!L31+'00585'!L31+'00982'!L31+'00986'!L31+'00989'!L31+'01019'!L31+'01083'!L31+'01084'!L31+'01144'!L31+'01154'!L31+'01171'!L31+'00446'!L31</f>
        <v>61785</v>
      </c>
      <c r="M31" s="217">
        <f>'00111'!M31+'00192'!M31+'00200'!M31+'00226'!M31+'00282'!M31+'00328'!M31+'00368'!M31+'10725'!M31+'00498'!M31+'00551'!M31+'00585'!M31+'00982'!M31+'00986'!M31+'00989'!M31+'01019'!M31+'01083'!M31+'01084'!M31+'01144'!M31+'01154'!M31+'01171'!M31+'00446'!M31</f>
        <v>61785</v>
      </c>
      <c r="N31" s="217">
        <f>'00111'!N31+'00192'!N31+'00200'!N31+'00226'!N31+'00282'!N31+'00328'!N31+'00368'!N31+'10725'!N31+'00498'!N31+'00551'!N31+'00585'!N31+'00982'!N31+'00986'!N31+'00989'!N31+'01019'!N31+'01083'!N31+'01084'!N31+'01144'!N31+'01154'!N31+'01171'!N31+'00446'!N31</f>
        <v>61785</v>
      </c>
      <c r="O31" s="217">
        <f>'00111'!O31+'00192'!O31+'00200'!O31+'00226'!O31+'00282'!O31+'00328'!O31+'00368'!O31+'10725'!O31+'00498'!O31+'00551'!O31+'00585'!O31+'00982'!O31+'00986'!O31+'00989'!O31+'01019'!O31+'01083'!O31+'01084'!O31+'01144'!O31+'01154'!O31+'01171'!O31+'00446'!O31</f>
        <v>185355</v>
      </c>
      <c r="P31" s="217">
        <f>'00111'!P31+'00192'!P31+'00200'!P31+'00226'!P31+'00282'!P31+'00328'!P31+'00368'!P31+'10725'!P31+'00498'!P31+'00551'!P31+'00585'!P31+'00982'!P31+'00986'!P31+'00989'!P31+'01019'!P31+'01083'!P31+'01084'!P31+'01144'!P31+'01154'!P31+'01171'!P31+'00446'!P31</f>
        <v>68650</v>
      </c>
      <c r="Q31" s="217">
        <f>'00111'!Q31+'00192'!Q31+'00200'!Q31+'00226'!Q31+'00282'!Q31+'00328'!Q31+'00368'!Q31+'10725'!Q31+'00498'!Q31+'00551'!Q31+'00585'!Q31+'00982'!Q31+'00986'!Q31+'00989'!Q31+'01019'!Q31+'01083'!Q31+'01084'!Q31+'01144'!Q31+'01154'!Q31+'01171'!Q31+'00446'!Q31</f>
        <v>68650</v>
      </c>
      <c r="R31" s="217">
        <f>'00111'!R31+'00192'!R31+'00200'!R31+'00226'!R31+'00282'!R31+'00328'!R31+'00368'!R31+'10725'!R31+'00498'!R31+'00551'!R31+'00585'!R31+'00982'!R31+'00986'!R31+'00989'!R31+'01019'!R31+'01083'!R31+'01084'!R31+'01144'!R31+'01154'!R31+'01171'!R31+'00446'!R31</f>
        <v>68650</v>
      </c>
      <c r="S31" s="217">
        <f>'00111'!S31+'00192'!S31+'00200'!S31+'00226'!S31+'00282'!S31+'00328'!S31+'00368'!S31+'10725'!S31+'00498'!S31+'00551'!S31+'00585'!S31+'00982'!S31+'00986'!S31+'00989'!S31+'01019'!S31+'01083'!S31+'01084'!S31+'01144'!S31+'01154'!S31+'01171'!S31+'00446'!S31</f>
        <v>205950</v>
      </c>
      <c r="T31" s="103"/>
      <c r="U31" s="180">
        <f>SUM('00111:01171'!C31)</f>
        <v>686500</v>
      </c>
      <c r="W31" s="107">
        <f t="shared" si="1"/>
        <v>0</v>
      </c>
      <c r="X31" s="199">
        <f>'00111'!T31+'00192'!T31+'00200'!T31+'00226'!T31+'00282'!T31+'00328'!T31+'00368'!T31+'10725'!T31+'00498'!T31+'00551'!T31+'00585'!T31+'00982'!T31+'00986'!T31+'00989'!T31+'01019'!T31+'01083'!T31+'01084'!T31+'01144'!T31+'01154'!T31+'01171'!T31</f>
        <v>617850</v>
      </c>
    </row>
    <row r="32" spans="1:24" s="109" customFormat="1" ht="30" customHeight="1" x14ac:dyDescent="0.25">
      <c r="A32" s="68" t="s">
        <v>6</v>
      </c>
      <c r="B32" s="71" t="s">
        <v>51</v>
      </c>
      <c r="C32" s="217">
        <f>'00111'!C32+'00192'!C32+'00200'!C32+'00226'!C32+'00282'!C32+'00328'!C32+'00368'!C32+'10725'!C32+'00498'!C32+'00551'!C32+'00585'!C32+'00982'!C32+'00986'!C32+'00989'!C32+'01019'!C32+'01083'!C32+'01084'!C32+'01144'!C32+'01154'!C32+'01171'!C32+'00446'!C32</f>
        <v>232500</v>
      </c>
      <c r="D32" s="217">
        <f>'00111'!D32+'00192'!D32+'00200'!D32+'00226'!D32+'00282'!D32+'00328'!D32+'00368'!D32+'10725'!D32+'00498'!D32+'00551'!D32+'00585'!D32+'00982'!D32+'00986'!D32+'00989'!D32+'01019'!D32+'01083'!D32+'01084'!D32+'01144'!D32+'01154'!D32+'01171'!D32+'00446'!D32</f>
        <v>13950</v>
      </c>
      <c r="E32" s="217">
        <f>'00111'!E32+'00192'!E32+'00200'!E32+'00226'!E32+'00282'!E32+'00328'!E32+'00368'!E32+'10725'!E32+'00498'!E32+'00551'!E32+'00585'!E32+'00982'!E32+'00986'!E32+'00989'!E32+'01019'!E32+'01083'!E32+'01084'!E32+'01144'!E32+'01154'!E32+'01171'!E32+'00446'!E32</f>
        <v>13950</v>
      </c>
      <c r="F32" s="217">
        <f>'00111'!F32+'00192'!F32+'00200'!F32+'00226'!F32+'00282'!F32+'00328'!F32+'00368'!F32+'10725'!F32+'00498'!F32+'00551'!F32+'00585'!F32+'00982'!F32+'00986'!F32+'00989'!F32+'01019'!F32+'01083'!F32+'01084'!F32+'01144'!F32+'01154'!F32+'01171'!F32+'00446'!F32</f>
        <v>13950</v>
      </c>
      <c r="G32" s="217">
        <f>'00111'!G32+'00192'!G32+'00200'!G32+'00226'!G32+'00282'!G32+'00328'!G32+'00368'!G32+'10725'!G32+'00498'!G32+'00551'!G32+'00585'!G32+'00982'!G32+'00986'!G32+'00989'!G32+'01019'!G32+'01083'!G32+'01084'!G32+'01144'!G32+'01154'!G32+'01171'!G32+'00446'!G32</f>
        <v>41850</v>
      </c>
      <c r="H32" s="217">
        <f>'00111'!H32+'00192'!H32+'00200'!H32+'00226'!H32+'00282'!H32+'00328'!H32+'00368'!H32+'10725'!H32+'00498'!H32+'00551'!H32+'00585'!H32+'00982'!H32+'00986'!H32+'00989'!H32+'01019'!H32+'01083'!H32+'01084'!H32+'01144'!H32+'01154'!H32+'01171'!H32+'00446'!H32</f>
        <v>16275</v>
      </c>
      <c r="I32" s="217">
        <f>'00111'!I32+'00192'!I32+'00200'!I32+'00226'!I32+'00282'!I32+'00328'!I32+'00368'!I32+'10725'!I32+'00498'!I32+'00551'!I32+'00585'!I32+'00982'!I32+'00986'!I32+'00989'!I32+'01019'!I32+'01083'!I32+'01084'!I32+'01144'!I32+'01154'!I32+'01171'!I32+'00446'!I32</f>
        <v>20925</v>
      </c>
      <c r="J32" s="217">
        <f>'00111'!J32+'00192'!J32+'00200'!J32+'00226'!J32+'00282'!J32+'00328'!J32+'00368'!J32+'10725'!J32+'00498'!J32+'00551'!J32+'00585'!J32+'00982'!J32+'00986'!J32+'00989'!J32+'01019'!J32+'01083'!J32+'01084'!J32+'01144'!J32+'01154'!J32+'01171'!J32+'00446'!J32</f>
        <v>20925</v>
      </c>
      <c r="K32" s="217">
        <f>'00111'!K32+'00192'!K32+'00200'!K32+'00226'!K32+'00282'!K32+'00328'!K32+'00368'!K32+'10725'!K32+'00498'!K32+'00551'!K32+'00585'!K32+'00982'!K32+'00986'!K32+'00989'!K32+'01019'!K32+'01083'!K32+'01084'!K32+'01144'!K32+'01154'!K32+'01171'!K32+'00446'!K32</f>
        <v>58125</v>
      </c>
      <c r="L32" s="217">
        <f>'00111'!L32+'00192'!L32+'00200'!L32+'00226'!L32+'00282'!L32+'00328'!L32+'00368'!L32+'10725'!L32+'00498'!L32+'00551'!L32+'00585'!L32+'00982'!L32+'00986'!L32+'00989'!L32+'01019'!L32+'01083'!L32+'01084'!L32+'01144'!L32+'01154'!L32+'01171'!L32+'00446'!L32</f>
        <v>20925</v>
      </c>
      <c r="M32" s="217">
        <f>'00111'!M32+'00192'!M32+'00200'!M32+'00226'!M32+'00282'!M32+'00328'!M32+'00368'!M32+'10725'!M32+'00498'!M32+'00551'!M32+'00585'!M32+'00982'!M32+'00986'!M32+'00989'!M32+'01019'!M32+'01083'!M32+'01084'!M32+'01144'!M32+'01154'!M32+'01171'!M32+'00446'!M32</f>
        <v>20925</v>
      </c>
      <c r="N32" s="217">
        <f>'00111'!N32+'00192'!N32+'00200'!N32+'00226'!N32+'00282'!N32+'00328'!N32+'00368'!N32+'10725'!N32+'00498'!N32+'00551'!N32+'00585'!N32+'00982'!N32+'00986'!N32+'00989'!N32+'01019'!N32+'01083'!N32+'01084'!N32+'01144'!N32+'01154'!N32+'01171'!N32+'00446'!N32</f>
        <v>20925</v>
      </c>
      <c r="O32" s="217">
        <f>'00111'!O32+'00192'!O32+'00200'!O32+'00226'!O32+'00282'!O32+'00328'!O32+'00368'!O32+'10725'!O32+'00498'!O32+'00551'!O32+'00585'!O32+'00982'!O32+'00986'!O32+'00989'!O32+'01019'!O32+'01083'!O32+'01084'!O32+'01144'!O32+'01154'!O32+'01171'!O32+'00446'!O32</f>
        <v>62775</v>
      </c>
      <c r="P32" s="217">
        <f>'00111'!P32+'00192'!P32+'00200'!P32+'00226'!P32+'00282'!P32+'00328'!P32+'00368'!P32+'10725'!P32+'00498'!P32+'00551'!P32+'00585'!P32+'00982'!P32+'00986'!P32+'00989'!P32+'01019'!P32+'01083'!P32+'01084'!P32+'01144'!P32+'01154'!P32+'01171'!P32+'00446'!P32</f>
        <v>23250</v>
      </c>
      <c r="Q32" s="217">
        <f>'00111'!Q32+'00192'!Q32+'00200'!Q32+'00226'!Q32+'00282'!Q32+'00328'!Q32+'00368'!Q32+'10725'!Q32+'00498'!Q32+'00551'!Q32+'00585'!Q32+'00982'!Q32+'00986'!Q32+'00989'!Q32+'01019'!Q32+'01083'!Q32+'01084'!Q32+'01144'!Q32+'01154'!Q32+'01171'!Q32+'00446'!Q32</f>
        <v>23250</v>
      </c>
      <c r="R32" s="217">
        <f>'00111'!R32+'00192'!R32+'00200'!R32+'00226'!R32+'00282'!R32+'00328'!R32+'00368'!R32+'10725'!R32+'00498'!R32+'00551'!R32+'00585'!R32+'00982'!R32+'00986'!R32+'00989'!R32+'01019'!R32+'01083'!R32+'01084'!R32+'01144'!R32+'01154'!R32+'01171'!R32+'00446'!R32</f>
        <v>23250</v>
      </c>
      <c r="S32" s="217">
        <f>'00111'!S32+'00192'!S32+'00200'!S32+'00226'!S32+'00282'!S32+'00328'!S32+'00368'!S32+'10725'!S32+'00498'!S32+'00551'!S32+'00585'!S32+'00982'!S32+'00986'!S32+'00989'!S32+'01019'!S32+'01083'!S32+'01084'!S32+'01144'!S32+'01154'!S32+'01171'!S32+'00446'!S32</f>
        <v>69750</v>
      </c>
      <c r="T32" s="103"/>
      <c r="U32" s="180">
        <f>SUM('00111:01171'!C32)</f>
        <v>232500</v>
      </c>
      <c r="W32" s="107">
        <f t="shared" si="1"/>
        <v>0</v>
      </c>
      <c r="X32" s="199">
        <f>'00111'!T32+'00192'!T32+'00200'!T32+'00226'!T32+'00282'!T32+'00328'!T32+'00368'!T32+'10725'!T32+'00498'!T32+'00551'!T32+'00585'!T32+'00982'!T32+'00986'!T32+'00989'!T32+'01019'!T32+'01083'!T32+'01084'!T32+'01144'!T32+'01154'!T32+'01171'!T32</f>
        <v>209250</v>
      </c>
    </row>
    <row r="33" spans="1:32" s="109" customFormat="1" ht="30" customHeight="1" x14ac:dyDescent="0.25">
      <c r="A33" s="68">
        <v>45249</v>
      </c>
      <c r="B33" s="71" t="s">
        <v>52</v>
      </c>
      <c r="C33" s="217">
        <f>'00111'!C33+'00192'!C33+'00200'!C33+'00226'!C33+'00282'!C33+'00328'!C33+'00368'!C33+'10725'!C33+'00498'!C33+'00551'!C33+'00585'!C33+'00982'!C33+'00986'!C33+'00989'!C33+'01019'!C33+'01083'!C33+'01084'!C33+'01144'!C33+'01154'!C33+'01171'!C33+'00446'!C33</f>
        <v>37572184</v>
      </c>
      <c r="D33" s="217">
        <f>'00111'!D33+'00192'!D33+'00200'!D33+'00226'!D33+'00282'!D33+'00328'!D33+'00368'!D33+'10725'!D33+'00498'!D33+'00551'!D33+'00585'!D33+'00982'!D33+'00986'!D33+'00989'!D33+'01019'!D33+'01083'!D33+'01084'!D33+'01144'!D33+'01154'!D33+'01171'!D33+'00446'!D33</f>
        <v>2254331.0399999996</v>
      </c>
      <c r="E33" s="217">
        <f>'00111'!E33+'00192'!E33+'00200'!E33+'00226'!E33+'00282'!E33+'00328'!E33+'00368'!E33+'10725'!E33+'00498'!E33+'00551'!E33+'00585'!E33+'00982'!E33+'00986'!E33+'00989'!E33+'01019'!E33+'01083'!E33+'01084'!E33+'01144'!E33+'01154'!E33+'01171'!E33+'00446'!E33</f>
        <v>2254331.0399999996</v>
      </c>
      <c r="F33" s="217">
        <f>'00111'!F33+'00192'!F33+'00200'!F33+'00226'!F33+'00282'!F33+'00328'!F33+'00368'!F33+'10725'!F33+'00498'!F33+'00551'!F33+'00585'!F33+'00982'!F33+'00986'!F33+'00989'!F33+'01019'!F33+'01083'!F33+'01084'!F33+'01144'!F33+'01154'!F33+'01171'!F33+'00446'!F33</f>
        <v>2254331.0399999996</v>
      </c>
      <c r="G33" s="217">
        <f>'00111'!G33+'00192'!G33+'00200'!G33+'00226'!G33+'00282'!G33+'00328'!G33+'00368'!G33+'10725'!G33+'00498'!G33+'00551'!G33+'00585'!G33+'00982'!G33+'00986'!G33+'00989'!G33+'01019'!G33+'01083'!G33+'01084'!G33+'01144'!G33+'01154'!G33+'01171'!G33+'00446'!G33</f>
        <v>6762993.1200000001</v>
      </c>
      <c r="H33" s="217">
        <f>'00111'!H33+'00192'!H33+'00200'!H33+'00226'!H33+'00282'!H33+'00328'!H33+'00368'!H33+'10725'!H33+'00498'!H33+'00551'!H33+'00585'!H33+'00982'!H33+'00986'!H33+'00989'!H33+'01019'!H33+'01083'!H33+'01084'!H33+'01144'!H33+'01154'!H33+'01171'!H33+'00446'!H33</f>
        <v>2630052.8800000004</v>
      </c>
      <c r="I33" s="217">
        <f>'00111'!I33+'00192'!I33+'00200'!I33+'00226'!I33+'00282'!I33+'00328'!I33+'00368'!I33+'10725'!I33+'00498'!I33+'00551'!I33+'00585'!I33+'00982'!I33+'00986'!I33+'00989'!I33+'01019'!I33+'01083'!I33+'01084'!I33+'01144'!I33+'01154'!I33+'01171'!I33+'00446'!I33</f>
        <v>3381496.56</v>
      </c>
      <c r="J33" s="217">
        <f>'00111'!J33+'00192'!J33+'00200'!J33+'00226'!J33+'00282'!J33+'00328'!J33+'00368'!J33+'10725'!J33+'00498'!J33+'00551'!J33+'00585'!J33+'00982'!J33+'00986'!J33+'00989'!J33+'01019'!J33+'01083'!J33+'01084'!J33+'01144'!J33+'01154'!J33+'01171'!J33+'00446'!J33</f>
        <v>3381496.56</v>
      </c>
      <c r="K33" s="217">
        <f>'00111'!K33+'00192'!K33+'00200'!K33+'00226'!K33+'00282'!K33+'00328'!K33+'00368'!K33+'10725'!K33+'00498'!K33+'00551'!K33+'00585'!K33+'00982'!K33+'00986'!K33+'00989'!K33+'01019'!K33+'01083'!K33+'01084'!K33+'01144'!K33+'01154'!K33+'01171'!K33+'00446'!K33</f>
        <v>9393046</v>
      </c>
      <c r="L33" s="217">
        <f>'00111'!L33+'00192'!L33+'00200'!L33+'00226'!L33+'00282'!L33+'00328'!L33+'00368'!L33+'10725'!L33+'00498'!L33+'00551'!L33+'00585'!L33+'00982'!L33+'00986'!L33+'00989'!L33+'01019'!L33+'01083'!L33+'01084'!L33+'01144'!L33+'01154'!L33+'01171'!L33+'00446'!L33</f>
        <v>3381496.56</v>
      </c>
      <c r="M33" s="217">
        <f>'00111'!M33+'00192'!M33+'00200'!M33+'00226'!M33+'00282'!M33+'00328'!M33+'00368'!M33+'10725'!M33+'00498'!M33+'00551'!M33+'00585'!M33+'00982'!M33+'00986'!M33+'00989'!M33+'01019'!M33+'01083'!M33+'01084'!M33+'01144'!M33+'01154'!M33+'01171'!M33+'00446'!M33</f>
        <v>3381496.56</v>
      </c>
      <c r="N33" s="217">
        <f>'00111'!N33+'00192'!N33+'00200'!N33+'00226'!N33+'00282'!N33+'00328'!N33+'00368'!N33+'10725'!N33+'00498'!N33+'00551'!N33+'00585'!N33+'00982'!N33+'00986'!N33+'00989'!N33+'01019'!N33+'01083'!N33+'01084'!N33+'01144'!N33+'01154'!N33+'01171'!N33+'00446'!N33</f>
        <v>3381496.56</v>
      </c>
      <c r="O33" s="217">
        <f>'00111'!O33+'00192'!O33+'00200'!O33+'00226'!O33+'00282'!O33+'00328'!O33+'00368'!O33+'10725'!O33+'00498'!O33+'00551'!O33+'00585'!O33+'00982'!O33+'00986'!O33+'00989'!O33+'01019'!O33+'01083'!O33+'01084'!O33+'01144'!O33+'01154'!O33+'01171'!O33+'00446'!O33</f>
        <v>10144489.680000003</v>
      </c>
      <c r="P33" s="217">
        <f>'00111'!P33+'00192'!P33+'00200'!P33+'00226'!P33+'00282'!P33+'00328'!P33+'00368'!P33+'10725'!P33+'00498'!P33+'00551'!P33+'00585'!P33+'00982'!P33+'00986'!P33+'00989'!P33+'01019'!P33+'01083'!P33+'01084'!P33+'01144'!P33+'01154'!P33+'01171'!P33+'00446'!P33</f>
        <v>3757218.4</v>
      </c>
      <c r="Q33" s="217">
        <f>'00111'!Q33+'00192'!Q33+'00200'!Q33+'00226'!Q33+'00282'!Q33+'00328'!Q33+'00368'!Q33+'10725'!Q33+'00498'!Q33+'00551'!Q33+'00585'!Q33+'00982'!Q33+'00986'!Q33+'00989'!Q33+'01019'!Q33+'01083'!Q33+'01084'!Q33+'01144'!Q33+'01154'!Q33+'01171'!Q33+'00446'!Q33</f>
        <v>3757218.4</v>
      </c>
      <c r="R33" s="217">
        <f>'00111'!R33+'00192'!R33+'00200'!R33+'00226'!R33+'00282'!R33+'00328'!R33+'00368'!R33+'10725'!R33+'00498'!R33+'00551'!R33+'00585'!R33+'00982'!R33+'00986'!R33+'00989'!R33+'01019'!R33+'01083'!R33+'01084'!R33+'01144'!R33+'01154'!R33+'01171'!R33+'00446'!R33</f>
        <v>3757218.4</v>
      </c>
      <c r="S33" s="217">
        <f>'00111'!S33+'00192'!S33+'00200'!S33+'00226'!S33+'00282'!S33+'00328'!S33+'00368'!S33+'10725'!S33+'00498'!S33+'00551'!S33+'00585'!S33+'00982'!S33+'00986'!S33+'00989'!S33+'01019'!S33+'01083'!S33+'01084'!S33+'01144'!S33+'01154'!S33+'01171'!S33+'00446'!S33</f>
        <v>11271655.199999999</v>
      </c>
      <c r="T33" s="103"/>
      <c r="U33" s="180">
        <f>SUM('00111:01171'!C33)</f>
        <v>37572184</v>
      </c>
      <c r="W33" s="107">
        <f t="shared" si="1"/>
        <v>0</v>
      </c>
      <c r="X33" s="199">
        <f>'00111'!T33+'00192'!T33+'00200'!T33+'00226'!T33+'00282'!T33+'00328'!T33+'00368'!T33+'10725'!T33+'00498'!T33+'00551'!T33+'00585'!T33+'00982'!T33+'00986'!T33+'00989'!T33+'01019'!T33+'01083'!T33+'01084'!T33+'01144'!T33+'01154'!T33+'01171'!T33</f>
        <v>33814965.600000001</v>
      </c>
    </row>
    <row r="34" spans="1:32" ht="30" customHeight="1" x14ac:dyDescent="0.25">
      <c r="A34" s="68">
        <v>45261</v>
      </c>
      <c r="B34" s="71" t="s">
        <v>53</v>
      </c>
      <c r="C34" s="217">
        <f>'00111'!C34+'00192'!C34+'00200'!C34+'00226'!C34+'00282'!C34+'00328'!C34+'00368'!C34+'10725'!C34+'00498'!C34+'00551'!C34+'00585'!C34+'00982'!C34+'00986'!C34+'00989'!C34+'01019'!C34+'01083'!C34+'01084'!C34+'01144'!C34+'01154'!C34+'01171'!C34+'00446'!C34</f>
        <v>9872883</v>
      </c>
      <c r="D34" s="217">
        <f>'00111'!D34+'00192'!D34+'00200'!D34+'00226'!D34+'00282'!D34+'00328'!D34+'00368'!D34+'10725'!D34+'00498'!D34+'00551'!D34+'00585'!D34+'00982'!D34+'00986'!D34+'00989'!D34+'01019'!D34+'01083'!D34+'01084'!D34+'01144'!D34+'01154'!D34+'01171'!D34+'00446'!D34</f>
        <v>592372.98</v>
      </c>
      <c r="E34" s="217">
        <f>'00111'!E34+'00192'!E34+'00200'!E34+'00226'!E34+'00282'!E34+'00328'!E34+'00368'!E34+'10725'!E34+'00498'!E34+'00551'!E34+'00585'!E34+'00982'!E34+'00986'!E34+'00989'!E34+'01019'!E34+'01083'!E34+'01084'!E34+'01144'!E34+'01154'!E34+'01171'!E34+'00446'!E34</f>
        <v>592372.98</v>
      </c>
      <c r="F34" s="217">
        <f>'00111'!F34+'00192'!F34+'00200'!F34+'00226'!F34+'00282'!F34+'00328'!F34+'00368'!F34+'10725'!F34+'00498'!F34+'00551'!F34+'00585'!F34+'00982'!F34+'00986'!F34+'00989'!F34+'01019'!F34+'01083'!F34+'01084'!F34+'01144'!F34+'01154'!F34+'01171'!F34+'00446'!F34</f>
        <v>592372.98</v>
      </c>
      <c r="G34" s="217">
        <f>'00111'!G34+'00192'!G34+'00200'!G34+'00226'!G34+'00282'!G34+'00328'!G34+'00368'!G34+'10725'!G34+'00498'!G34+'00551'!G34+'00585'!G34+'00982'!G34+'00986'!G34+'00989'!G34+'01019'!G34+'01083'!G34+'01084'!G34+'01144'!G34+'01154'!G34+'01171'!G34+'00446'!G34</f>
        <v>1777118.94</v>
      </c>
      <c r="H34" s="217">
        <f>'00111'!H34+'00192'!H34+'00200'!H34+'00226'!H34+'00282'!H34+'00328'!H34+'00368'!H34+'10725'!H34+'00498'!H34+'00551'!H34+'00585'!H34+'00982'!H34+'00986'!H34+'00989'!H34+'01019'!H34+'01083'!H34+'01084'!H34+'01144'!H34+'01154'!H34+'01171'!H34+'00446'!H34</f>
        <v>691101.81</v>
      </c>
      <c r="I34" s="217">
        <f>'00111'!I34+'00192'!I34+'00200'!I34+'00226'!I34+'00282'!I34+'00328'!I34+'00368'!I34+'10725'!I34+'00498'!I34+'00551'!I34+'00585'!I34+'00982'!I34+'00986'!I34+'00989'!I34+'01019'!I34+'01083'!I34+'01084'!I34+'01144'!I34+'01154'!I34+'01171'!I34+'00446'!I34</f>
        <v>888559.47</v>
      </c>
      <c r="J34" s="217">
        <f>'00111'!J34+'00192'!J34+'00200'!J34+'00226'!J34+'00282'!J34+'00328'!J34+'00368'!J34+'10725'!J34+'00498'!J34+'00551'!J34+'00585'!J34+'00982'!J34+'00986'!J34+'00989'!J34+'01019'!J34+'01083'!J34+'01084'!J34+'01144'!J34+'01154'!J34+'01171'!J34+'00446'!J34</f>
        <v>888559.47</v>
      </c>
      <c r="K34" s="217">
        <f>'00111'!K34+'00192'!K34+'00200'!K34+'00226'!K34+'00282'!K34+'00328'!K34+'00368'!K34+'10725'!K34+'00498'!K34+'00551'!K34+'00585'!K34+'00982'!K34+'00986'!K34+'00989'!K34+'01019'!K34+'01083'!K34+'01084'!K34+'01144'!K34+'01154'!K34+'01171'!K34+'00446'!K34</f>
        <v>2468220.75</v>
      </c>
      <c r="L34" s="217">
        <f>'00111'!L34+'00192'!L34+'00200'!L34+'00226'!L34+'00282'!L34+'00328'!L34+'00368'!L34+'10725'!L34+'00498'!L34+'00551'!L34+'00585'!L34+'00982'!L34+'00986'!L34+'00989'!L34+'01019'!L34+'01083'!L34+'01084'!L34+'01144'!L34+'01154'!L34+'01171'!L34+'00446'!L34</f>
        <v>888559.47</v>
      </c>
      <c r="M34" s="217">
        <f>'00111'!M34+'00192'!M34+'00200'!M34+'00226'!M34+'00282'!M34+'00328'!M34+'00368'!M34+'10725'!M34+'00498'!M34+'00551'!M34+'00585'!M34+'00982'!M34+'00986'!M34+'00989'!M34+'01019'!M34+'01083'!M34+'01084'!M34+'01144'!M34+'01154'!M34+'01171'!M34+'00446'!M34</f>
        <v>888559.47</v>
      </c>
      <c r="N34" s="217">
        <f>'00111'!N34+'00192'!N34+'00200'!N34+'00226'!N34+'00282'!N34+'00328'!N34+'00368'!N34+'10725'!N34+'00498'!N34+'00551'!N34+'00585'!N34+'00982'!N34+'00986'!N34+'00989'!N34+'01019'!N34+'01083'!N34+'01084'!N34+'01144'!N34+'01154'!N34+'01171'!N34+'00446'!N34</f>
        <v>888559.47</v>
      </c>
      <c r="O34" s="217">
        <f>'00111'!O34+'00192'!O34+'00200'!O34+'00226'!O34+'00282'!O34+'00328'!O34+'00368'!O34+'10725'!O34+'00498'!O34+'00551'!O34+'00585'!O34+'00982'!O34+'00986'!O34+'00989'!O34+'01019'!O34+'01083'!O34+'01084'!O34+'01144'!O34+'01154'!O34+'01171'!O34+'00446'!O34</f>
        <v>2665678.41</v>
      </c>
      <c r="P34" s="217">
        <f>'00111'!P34+'00192'!P34+'00200'!P34+'00226'!P34+'00282'!P34+'00328'!P34+'00368'!P34+'10725'!P34+'00498'!P34+'00551'!P34+'00585'!P34+'00982'!P34+'00986'!P34+'00989'!P34+'01019'!P34+'01083'!P34+'01084'!P34+'01144'!P34+'01154'!P34+'01171'!P34+'00446'!P34</f>
        <v>987288.3</v>
      </c>
      <c r="Q34" s="217">
        <f>'00111'!Q34+'00192'!Q34+'00200'!Q34+'00226'!Q34+'00282'!Q34+'00328'!Q34+'00368'!Q34+'10725'!Q34+'00498'!Q34+'00551'!Q34+'00585'!Q34+'00982'!Q34+'00986'!Q34+'00989'!Q34+'01019'!Q34+'01083'!Q34+'01084'!Q34+'01144'!Q34+'01154'!Q34+'01171'!Q34+'00446'!Q34</f>
        <v>987288.3</v>
      </c>
      <c r="R34" s="217">
        <f>'00111'!R34+'00192'!R34+'00200'!R34+'00226'!R34+'00282'!R34+'00328'!R34+'00368'!R34+'10725'!R34+'00498'!R34+'00551'!R34+'00585'!R34+'00982'!R34+'00986'!R34+'00989'!R34+'01019'!R34+'01083'!R34+'01084'!R34+'01144'!R34+'01154'!R34+'01171'!R34+'00446'!R34</f>
        <v>987288.3</v>
      </c>
      <c r="S34" s="217">
        <f>'00111'!S34+'00192'!S34+'00200'!S34+'00226'!S34+'00282'!S34+'00328'!S34+'00368'!S34+'10725'!S34+'00498'!S34+'00551'!S34+'00585'!S34+'00982'!S34+'00986'!S34+'00989'!S34+'01019'!S34+'01083'!S34+'01084'!S34+'01144'!S34+'01154'!S34+'01171'!S34+'00446'!S34</f>
        <v>2961864.9</v>
      </c>
      <c r="T34" s="103"/>
      <c r="U34" s="180">
        <f>SUM('00111:01171'!C34)</f>
        <v>9872883</v>
      </c>
      <c r="W34" s="107">
        <f t="shared" si="1"/>
        <v>0</v>
      </c>
      <c r="X34" s="199">
        <f>'00111'!T34+'00192'!T34+'00200'!T34+'00226'!T34+'00282'!T34+'00328'!T34+'00368'!T34+'10725'!T34+'00498'!T34+'00551'!T34+'00585'!T34+'00982'!T34+'00986'!T34+'00989'!T34+'01019'!T34+'01083'!T34+'01084'!T34+'01144'!T34+'01154'!T34+'01171'!T34</f>
        <v>8885594.6999999993</v>
      </c>
    </row>
    <row r="35" spans="1:32" ht="30" customHeight="1" x14ac:dyDescent="0.25">
      <c r="A35" s="68" t="s">
        <v>286</v>
      </c>
      <c r="B35" s="71" t="s">
        <v>287</v>
      </c>
      <c r="C35" s="217">
        <f>'00111'!C35+'00192'!C35+'00200'!C35+'00226'!C35+'00282'!C35+'00328'!C35+'00368'!C35+'10725'!C35+'00498'!C35+'00551'!C35+'00585'!C35+'00982'!C35+'00986'!C35+'00989'!C35+'01019'!C35+'01083'!C35+'01084'!C35+'01144'!C35+'01154'!C35+'01171'!C35+'00446'!C35</f>
        <v>22749236</v>
      </c>
      <c r="D35" s="217">
        <f>'00111'!D35+'00192'!D35+'00200'!D35+'00226'!D35+'00282'!D35+'00328'!D35+'00368'!D35+'10725'!D35+'00498'!D35+'00551'!D35+'00585'!D35+'00982'!D35+'00986'!D35+'00989'!D35+'01019'!D35+'01083'!D35+'01084'!D35+'01144'!D35+'01154'!D35+'01171'!D35+'00446'!D35</f>
        <v>1364954.16</v>
      </c>
      <c r="E35" s="217">
        <f>'00111'!E35+'00192'!E35+'00200'!E35+'00226'!E35+'00282'!E35+'00328'!E35+'00368'!E35+'10725'!E35+'00498'!E35+'00551'!E35+'00585'!E35+'00982'!E35+'00986'!E35+'00989'!E35+'01019'!E35+'01083'!E35+'01084'!E35+'01144'!E35+'01154'!E35+'01171'!E35+'00446'!E35</f>
        <v>1364954.16</v>
      </c>
      <c r="F35" s="217">
        <f>'00111'!F35+'00192'!F35+'00200'!F35+'00226'!F35+'00282'!F35+'00328'!F35+'00368'!F35+'10725'!F35+'00498'!F35+'00551'!F35+'00585'!F35+'00982'!F35+'00986'!F35+'00989'!F35+'01019'!F35+'01083'!F35+'01084'!F35+'01144'!F35+'01154'!F35+'01171'!F35+'00446'!F35</f>
        <v>1364954.16</v>
      </c>
      <c r="G35" s="217">
        <f>'00111'!G35+'00192'!G35+'00200'!G35+'00226'!G35+'00282'!G35+'00328'!G35+'00368'!G35+'10725'!G35+'00498'!G35+'00551'!G35+'00585'!G35+'00982'!G35+'00986'!G35+'00989'!G35+'01019'!G35+'01083'!G35+'01084'!G35+'01144'!G35+'01154'!G35+'01171'!G35+'00446'!G35</f>
        <v>4094862.4800000009</v>
      </c>
      <c r="H35" s="217">
        <f>'00111'!H35+'00192'!H35+'00200'!H35+'00226'!H35+'00282'!H35+'00328'!H35+'00368'!H35+'10725'!H35+'00498'!H35+'00551'!H35+'00585'!H35+'00982'!H35+'00986'!H35+'00989'!H35+'01019'!H35+'01083'!H35+'01084'!H35+'01144'!H35+'01154'!H35+'01171'!H35+'00446'!H35</f>
        <v>1592446.5200000003</v>
      </c>
      <c r="I35" s="217">
        <f>'00111'!I35+'00192'!I35+'00200'!I35+'00226'!I35+'00282'!I35+'00328'!I35+'00368'!I35+'10725'!I35+'00498'!I35+'00551'!I35+'00585'!I35+'00982'!I35+'00986'!I35+'00989'!I35+'01019'!I35+'01083'!I35+'01084'!I35+'01144'!I35+'01154'!I35+'01171'!I35+'00446'!I35</f>
        <v>2047431.2400000005</v>
      </c>
      <c r="J35" s="217">
        <f>'00111'!J35+'00192'!J35+'00200'!J35+'00226'!J35+'00282'!J35+'00328'!J35+'00368'!J35+'10725'!J35+'00498'!J35+'00551'!J35+'00585'!J35+'00982'!J35+'00986'!J35+'00989'!J35+'01019'!J35+'01083'!J35+'01084'!J35+'01144'!J35+'01154'!J35+'01171'!J35+'00446'!J35</f>
        <v>2047431.2400000005</v>
      </c>
      <c r="K35" s="217">
        <f>'00111'!K35+'00192'!K35+'00200'!K35+'00226'!K35+'00282'!K35+'00328'!K35+'00368'!K35+'10725'!K35+'00498'!K35+'00551'!K35+'00585'!K35+'00982'!K35+'00986'!K35+'00989'!K35+'01019'!K35+'01083'!K35+'01084'!K35+'01144'!K35+'01154'!K35+'01171'!K35+'00446'!K35</f>
        <v>5687309</v>
      </c>
      <c r="L35" s="217">
        <f>'00111'!L35+'00192'!L35+'00200'!L35+'00226'!L35+'00282'!L35+'00328'!L35+'00368'!L35+'10725'!L35+'00498'!L35+'00551'!L35+'00585'!L35+'00982'!L35+'00986'!L35+'00989'!L35+'01019'!L35+'01083'!L35+'01084'!L35+'01144'!L35+'01154'!L35+'01171'!L35+'00446'!L35</f>
        <v>2047431.2400000005</v>
      </c>
      <c r="M35" s="217">
        <f>'00111'!M35+'00192'!M35+'00200'!M35+'00226'!M35+'00282'!M35+'00328'!M35+'00368'!M35+'10725'!M35+'00498'!M35+'00551'!M35+'00585'!M35+'00982'!M35+'00986'!M35+'00989'!M35+'01019'!M35+'01083'!M35+'01084'!M35+'01144'!M35+'01154'!M35+'01171'!M35+'00446'!M35</f>
        <v>2047431.2400000005</v>
      </c>
      <c r="N35" s="217">
        <f>'00111'!N35+'00192'!N35+'00200'!N35+'00226'!N35+'00282'!N35+'00328'!N35+'00368'!N35+'10725'!N35+'00498'!N35+'00551'!N35+'00585'!N35+'00982'!N35+'00986'!N35+'00989'!N35+'01019'!N35+'01083'!N35+'01084'!N35+'01144'!N35+'01154'!N35+'01171'!N35+'00446'!N35</f>
        <v>2047431.2400000005</v>
      </c>
      <c r="O35" s="217">
        <f>'00111'!O35+'00192'!O35+'00200'!O35+'00226'!O35+'00282'!O35+'00328'!O35+'00368'!O35+'10725'!O35+'00498'!O35+'00551'!O35+'00585'!O35+'00982'!O35+'00986'!O35+'00989'!O35+'01019'!O35+'01083'!O35+'01084'!O35+'01144'!O35+'01154'!O35+'01171'!O35+'00446'!O35</f>
        <v>6142293.7199999988</v>
      </c>
      <c r="P35" s="217">
        <f>'00111'!P35+'00192'!P35+'00200'!P35+'00226'!P35+'00282'!P35+'00328'!P35+'00368'!P35+'10725'!P35+'00498'!P35+'00551'!P35+'00585'!P35+'00982'!P35+'00986'!P35+'00989'!P35+'01019'!P35+'01083'!P35+'01084'!P35+'01144'!P35+'01154'!P35+'01171'!P35+'00446'!P35</f>
        <v>2274923.6</v>
      </c>
      <c r="Q35" s="217">
        <f>'00111'!Q35+'00192'!Q35+'00200'!Q35+'00226'!Q35+'00282'!Q35+'00328'!Q35+'00368'!Q35+'10725'!Q35+'00498'!Q35+'00551'!Q35+'00585'!Q35+'00982'!Q35+'00986'!Q35+'00989'!Q35+'01019'!Q35+'01083'!Q35+'01084'!Q35+'01144'!Q35+'01154'!Q35+'01171'!Q35+'00446'!Q35</f>
        <v>2274923.6</v>
      </c>
      <c r="R35" s="217">
        <f>'00111'!R35+'00192'!R35+'00200'!R35+'00226'!R35+'00282'!R35+'00328'!R35+'00368'!R35+'10725'!R35+'00498'!R35+'00551'!R35+'00585'!R35+'00982'!R35+'00986'!R35+'00989'!R35+'01019'!R35+'01083'!R35+'01084'!R35+'01144'!R35+'01154'!R35+'01171'!R35+'00446'!R35</f>
        <v>2274923.6</v>
      </c>
      <c r="S35" s="217">
        <f>'00111'!S35+'00192'!S35+'00200'!S35+'00226'!S35+'00282'!S35+'00328'!S35+'00368'!S35+'10725'!S35+'00498'!S35+'00551'!S35+'00585'!S35+'00982'!S35+'00986'!S35+'00989'!S35+'01019'!S35+'01083'!S35+'01084'!S35+'01144'!S35+'01154'!S35+'01171'!S35+'00446'!S35</f>
        <v>6824770.8000000007</v>
      </c>
      <c r="T35" s="103"/>
      <c r="U35" s="180"/>
      <c r="W35" s="107"/>
      <c r="X35" s="199"/>
    </row>
    <row r="36" spans="1:32" s="109" customFormat="1" ht="49.5" x14ac:dyDescent="0.25">
      <c r="A36" s="68">
        <v>45294</v>
      </c>
      <c r="B36" s="42" t="s">
        <v>151</v>
      </c>
      <c r="C36" s="217">
        <f>'00111'!C36+'00192'!C36+'00200'!C36+'00226'!C36+'00282'!C36+'00328'!C36+'00368'!C36+'10725'!C36+'00498'!C36+'00551'!C36+'00585'!C36+'00982'!C36+'00986'!C36+'00989'!C36+'01019'!C36+'01083'!C36+'01084'!C36+'01144'!C36+'01154'!C36+'01171'!C36+'00446'!C36</f>
        <v>38508706</v>
      </c>
      <c r="D36" s="217">
        <f>'00111'!D36+'00192'!D36+'00200'!D36+'00226'!D36+'00282'!D36+'00328'!D36+'00368'!D36+'10725'!D36+'00498'!D36+'00551'!D36+'00585'!D36+'00982'!D36+'00986'!D36+'00989'!D36+'01019'!D36+'01083'!D36+'01084'!D36+'01144'!D36+'01154'!D36+'01171'!D36+'00446'!D36</f>
        <v>2310522.3599999994</v>
      </c>
      <c r="E36" s="217">
        <f>'00111'!E36+'00192'!E36+'00200'!E36+'00226'!E36+'00282'!E36+'00328'!E36+'00368'!E36+'10725'!E36+'00498'!E36+'00551'!E36+'00585'!E36+'00982'!E36+'00986'!E36+'00989'!E36+'01019'!E36+'01083'!E36+'01084'!E36+'01144'!E36+'01154'!E36+'01171'!E36+'00446'!E36</f>
        <v>2310522.3599999994</v>
      </c>
      <c r="F36" s="217">
        <f>'00111'!F36+'00192'!F36+'00200'!F36+'00226'!F36+'00282'!F36+'00328'!F36+'00368'!F36+'10725'!F36+'00498'!F36+'00551'!F36+'00585'!F36+'00982'!F36+'00986'!F36+'00989'!F36+'01019'!F36+'01083'!F36+'01084'!F36+'01144'!F36+'01154'!F36+'01171'!F36+'00446'!F36</f>
        <v>2310522.3599999994</v>
      </c>
      <c r="G36" s="217">
        <f>'00111'!G36+'00192'!G36+'00200'!G36+'00226'!G36+'00282'!G36+'00328'!G36+'00368'!G36+'10725'!G36+'00498'!G36+'00551'!G36+'00585'!G36+'00982'!G36+'00986'!G36+'00989'!G36+'01019'!G36+'01083'!G36+'01084'!G36+'01144'!G36+'01154'!G36+'01171'!G36+'00446'!G36</f>
        <v>6931567.080000001</v>
      </c>
      <c r="H36" s="217">
        <f>'00111'!H36+'00192'!H36+'00200'!H36+'00226'!H36+'00282'!H36+'00328'!H36+'00368'!H36+'10725'!H36+'00498'!H36+'00551'!H36+'00585'!H36+'00982'!H36+'00986'!H36+'00989'!H36+'01019'!H36+'01083'!H36+'01084'!H36+'01144'!H36+'01154'!H36+'01171'!H36+'00446'!H36</f>
        <v>2695609.4200000009</v>
      </c>
      <c r="I36" s="217">
        <f>'00111'!I36+'00192'!I36+'00200'!I36+'00226'!I36+'00282'!I36+'00328'!I36+'00368'!I36+'10725'!I36+'00498'!I36+'00551'!I36+'00585'!I36+'00982'!I36+'00986'!I36+'00989'!I36+'01019'!I36+'01083'!I36+'01084'!I36+'01144'!I36+'01154'!I36+'01171'!I36+'00446'!I36</f>
        <v>3465783.54</v>
      </c>
      <c r="J36" s="217">
        <f>'00111'!J36+'00192'!J36+'00200'!J36+'00226'!J36+'00282'!J36+'00328'!J36+'00368'!J36+'10725'!J36+'00498'!J36+'00551'!J36+'00585'!J36+'00982'!J36+'00986'!J36+'00989'!J36+'01019'!J36+'01083'!J36+'01084'!J36+'01144'!J36+'01154'!J36+'01171'!J36+'00446'!J36</f>
        <v>3465783.54</v>
      </c>
      <c r="K36" s="217">
        <f>'00111'!K36+'00192'!K36+'00200'!K36+'00226'!K36+'00282'!K36+'00328'!K36+'00368'!K36+'10725'!K36+'00498'!K36+'00551'!K36+'00585'!K36+'00982'!K36+'00986'!K36+'00989'!K36+'01019'!K36+'01083'!K36+'01084'!K36+'01144'!K36+'01154'!K36+'01171'!K36+'00446'!K36</f>
        <v>9627176.5</v>
      </c>
      <c r="L36" s="217">
        <f>'00111'!L36+'00192'!L36+'00200'!L36+'00226'!L36+'00282'!L36+'00328'!L36+'00368'!L36+'10725'!L36+'00498'!L36+'00551'!L36+'00585'!L36+'00982'!L36+'00986'!L36+'00989'!L36+'01019'!L36+'01083'!L36+'01084'!L36+'01144'!L36+'01154'!L36+'01171'!L36+'00446'!L36</f>
        <v>3465783.54</v>
      </c>
      <c r="M36" s="217">
        <f>'00111'!M36+'00192'!M36+'00200'!M36+'00226'!M36+'00282'!M36+'00328'!M36+'00368'!M36+'10725'!M36+'00498'!M36+'00551'!M36+'00585'!M36+'00982'!M36+'00986'!M36+'00989'!M36+'01019'!M36+'01083'!M36+'01084'!M36+'01144'!M36+'01154'!M36+'01171'!M36+'00446'!M36</f>
        <v>3465783.54</v>
      </c>
      <c r="N36" s="217">
        <f>'00111'!N36+'00192'!N36+'00200'!N36+'00226'!N36+'00282'!N36+'00328'!N36+'00368'!N36+'10725'!N36+'00498'!N36+'00551'!N36+'00585'!N36+'00982'!N36+'00986'!N36+'00989'!N36+'01019'!N36+'01083'!N36+'01084'!N36+'01144'!N36+'01154'!N36+'01171'!N36+'00446'!N36</f>
        <v>3465783.54</v>
      </c>
      <c r="O36" s="217">
        <f>'00111'!O36+'00192'!O36+'00200'!O36+'00226'!O36+'00282'!O36+'00328'!O36+'00368'!O36+'10725'!O36+'00498'!O36+'00551'!O36+'00585'!O36+'00982'!O36+'00986'!O36+'00989'!O36+'01019'!O36+'01083'!O36+'01084'!O36+'01144'!O36+'01154'!O36+'01171'!O36+'00446'!O36</f>
        <v>10397350.619999997</v>
      </c>
      <c r="P36" s="217">
        <f>'00111'!P36+'00192'!P36+'00200'!P36+'00226'!P36+'00282'!P36+'00328'!P36+'00368'!P36+'10725'!P36+'00498'!P36+'00551'!P36+'00585'!P36+'00982'!P36+'00986'!P36+'00989'!P36+'01019'!P36+'01083'!P36+'01084'!P36+'01144'!P36+'01154'!P36+'01171'!P36+'00446'!P36</f>
        <v>3850870.5999999996</v>
      </c>
      <c r="Q36" s="217">
        <f>'00111'!Q36+'00192'!Q36+'00200'!Q36+'00226'!Q36+'00282'!Q36+'00328'!Q36+'00368'!Q36+'10725'!Q36+'00498'!Q36+'00551'!Q36+'00585'!Q36+'00982'!Q36+'00986'!Q36+'00989'!Q36+'01019'!Q36+'01083'!Q36+'01084'!Q36+'01144'!Q36+'01154'!Q36+'01171'!Q36+'00446'!Q36</f>
        <v>3850870.5999999996</v>
      </c>
      <c r="R36" s="217">
        <f>'00111'!R36+'00192'!R36+'00200'!R36+'00226'!R36+'00282'!R36+'00328'!R36+'00368'!R36+'10725'!R36+'00498'!R36+'00551'!R36+'00585'!R36+'00982'!R36+'00986'!R36+'00989'!R36+'01019'!R36+'01083'!R36+'01084'!R36+'01144'!R36+'01154'!R36+'01171'!R36+'00446'!R36</f>
        <v>3850870.5999999996</v>
      </c>
      <c r="S36" s="217">
        <f>'00111'!S36+'00192'!S36+'00200'!S36+'00226'!S36+'00282'!S36+'00328'!S36+'00368'!S36+'10725'!S36+'00498'!S36+'00551'!S36+'00585'!S36+'00982'!S36+'00986'!S36+'00989'!S36+'01019'!S36+'01083'!S36+'01084'!S36+'01144'!S36+'01154'!S36+'01171'!S36+'00446'!S36</f>
        <v>11552611.800000003</v>
      </c>
      <c r="T36" s="103"/>
      <c r="U36" s="180">
        <f>SUM('00111:01171'!C35)</f>
        <v>22749236</v>
      </c>
      <c r="W36" s="107">
        <f t="shared" si="1"/>
        <v>15759470</v>
      </c>
      <c r="X36" s="199">
        <f>'00111'!T36+'00192'!T36+'00200'!T36+'00226'!T36+'00282'!T36+'00328'!T36+'00368'!T36+'10725'!T36+'00498'!T36+'00551'!T36+'00585'!T36+'00982'!T36+'00986'!T36+'00989'!T36+'01019'!T36+'01083'!T36+'01084'!T36+'01144'!T36+'01154'!T36+'01171'!T36</f>
        <v>34657835.399999999</v>
      </c>
    </row>
    <row r="37" spans="1:32" s="110" customFormat="1" ht="30" customHeight="1" x14ac:dyDescent="0.2">
      <c r="A37" s="72"/>
      <c r="B37" s="73" t="s">
        <v>55</v>
      </c>
      <c r="C37" s="102">
        <f>'00111'!C37+'00192'!C37+'00200'!C37+'00226'!C37+'00282'!C37+'00328'!C37+'00368'!C37+'10725'!C37+'00498'!C37+'00551'!C37+'00585'!C37+'00982'!C37+'00986'!C37+'00989'!C37+'01019'!C37+'01083'!C37+'01084'!C37+'01144'!C37+'01154'!C37+'01171'!C37+'00446'!C37</f>
        <v>194604192</v>
      </c>
      <c r="D37" s="102">
        <f>'00111'!D37+'00192'!D37+'00200'!D37+'00226'!D37+'00282'!D37+'00328'!D37+'00368'!D37+'10725'!D37+'00498'!D37+'00551'!D37+'00585'!D37+'00982'!D37+'00986'!D37+'00989'!D37+'01019'!D37+'01083'!D37+'01084'!D37+'01144'!D37+'01154'!D37+'01171'!D37+'00446'!D37</f>
        <v>11676251.52</v>
      </c>
      <c r="E37" s="102">
        <f>'00111'!E37+'00192'!E37+'00200'!E37+'00226'!E37+'00282'!E37+'00328'!E37+'00368'!E37+'10725'!E37+'00498'!E37+'00551'!E37+'00585'!E37+'00982'!E37+'00986'!E37+'00989'!E37+'01019'!E37+'01083'!E37+'01084'!E37+'01144'!E37+'01154'!E37+'01171'!E37+'00446'!E37</f>
        <v>11676251.52</v>
      </c>
      <c r="F37" s="102">
        <f>'00111'!F37+'00192'!F37+'00200'!F37+'00226'!F37+'00282'!F37+'00328'!F37+'00368'!F37+'10725'!F37+'00498'!F37+'00551'!F37+'00585'!F37+'00982'!F37+'00986'!F37+'00989'!F37+'01019'!F37+'01083'!F37+'01084'!F37+'01144'!F37+'01154'!F37+'01171'!F37+'00446'!F37</f>
        <v>11676251.52</v>
      </c>
      <c r="G37" s="102">
        <f>'00111'!G37+'00192'!G37+'00200'!G37+'00226'!G37+'00282'!G37+'00328'!G37+'00368'!G37+'10725'!G37+'00498'!G37+'00551'!G37+'00585'!G37+'00982'!G37+'00986'!G37+'00989'!G37+'01019'!G37+'01083'!G37+'01084'!G37+'01144'!G37+'01154'!G37+'01171'!G37+'00446'!G37</f>
        <v>35028754.559999995</v>
      </c>
      <c r="H37" s="102">
        <f>'00111'!H37+'00192'!H37+'00200'!H37+'00226'!H37+'00282'!H37+'00328'!H37+'00368'!H37+'10725'!H37+'00498'!H37+'00551'!H37+'00585'!H37+'00982'!H37+'00986'!H37+'00989'!H37+'01019'!H37+'01083'!H37+'01084'!H37+'01144'!H37+'01154'!H37+'01171'!H37+'00446'!H37</f>
        <v>13622293.439999999</v>
      </c>
      <c r="I37" s="102">
        <f>'00111'!I37+'00192'!I37+'00200'!I37+'00226'!I37+'00282'!I37+'00328'!I37+'00368'!I37+'10725'!I37+'00498'!I37+'00551'!I37+'00585'!I37+'00982'!I37+'00986'!I37+'00989'!I37+'01019'!I37+'01083'!I37+'01084'!I37+'01144'!I37+'01154'!I37+'01171'!I37+'00446'!I37</f>
        <v>17514377.280000001</v>
      </c>
      <c r="J37" s="102">
        <f>'00111'!J37+'00192'!J37+'00200'!J37+'00226'!J37+'00282'!J37+'00328'!J37+'00368'!J37+'10725'!J37+'00498'!J37+'00551'!J37+'00585'!J37+'00982'!J37+'00986'!J37+'00989'!J37+'01019'!J37+'01083'!J37+'01084'!J37+'01144'!J37+'01154'!J37+'01171'!J37+'00446'!J37</f>
        <v>17514377.280000001</v>
      </c>
      <c r="K37" s="102">
        <f>'00111'!K37+'00192'!K37+'00200'!K37+'00226'!K37+'00282'!K37+'00328'!K37+'00368'!K37+'10725'!K37+'00498'!K37+'00551'!K37+'00585'!K37+'00982'!K37+'00986'!K37+'00989'!K37+'01019'!K37+'01083'!K37+'01084'!K37+'01144'!K37+'01154'!K37+'01171'!K37+'00446'!K37</f>
        <v>48651048</v>
      </c>
      <c r="L37" s="102">
        <f>'00111'!L37+'00192'!L37+'00200'!L37+'00226'!L37+'00282'!L37+'00328'!L37+'00368'!L37+'10725'!L37+'00498'!L37+'00551'!L37+'00585'!L37+'00982'!L37+'00986'!L37+'00989'!L37+'01019'!L37+'01083'!L37+'01084'!L37+'01144'!L37+'01154'!L37+'01171'!L37+'00446'!L37</f>
        <v>17514377.280000001</v>
      </c>
      <c r="M37" s="102">
        <f>'00111'!M37+'00192'!M37+'00200'!M37+'00226'!M37+'00282'!M37+'00328'!M37+'00368'!M37+'10725'!M37+'00498'!M37+'00551'!M37+'00585'!M37+'00982'!M37+'00986'!M37+'00989'!M37+'01019'!M37+'01083'!M37+'01084'!M37+'01144'!M37+'01154'!M37+'01171'!M37+'00446'!M37</f>
        <v>17514377.280000001</v>
      </c>
      <c r="N37" s="102">
        <f>'00111'!N37+'00192'!N37+'00200'!N37+'00226'!N37+'00282'!N37+'00328'!N37+'00368'!N37+'10725'!N37+'00498'!N37+'00551'!N37+'00585'!N37+'00982'!N37+'00986'!N37+'00989'!N37+'01019'!N37+'01083'!N37+'01084'!N37+'01144'!N37+'01154'!N37+'01171'!N37+'00446'!N37</f>
        <v>17514377.280000001</v>
      </c>
      <c r="O37" s="102">
        <f>'00111'!O37+'00192'!O37+'00200'!O37+'00226'!O37+'00282'!O37+'00328'!O37+'00368'!O37+'10725'!O37+'00498'!O37+'00551'!O37+'00585'!O37+'00982'!O37+'00986'!O37+'00989'!O37+'01019'!O37+'01083'!O37+'01084'!O37+'01144'!O37+'01154'!O37+'01171'!O37+'00446'!O37</f>
        <v>52543131.840000004</v>
      </c>
      <c r="P37" s="102">
        <f>'00111'!P37+'00192'!P37+'00200'!P37+'00226'!P37+'00282'!P37+'00328'!P37+'00368'!P37+'10725'!P37+'00498'!P37+'00551'!P37+'00585'!P37+'00982'!P37+'00986'!P37+'00989'!P37+'01019'!P37+'01083'!P37+'01084'!P37+'01144'!P37+'01154'!P37+'01171'!P37+'00446'!P37</f>
        <v>19460419.199999999</v>
      </c>
      <c r="Q37" s="102">
        <f>'00111'!Q37+'00192'!Q37+'00200'!Q37+'00226'!Q37+'00282'!Q37+'00328'!Q37+'00368'!Q37+'10725'!Q37+'00498'!Q37+'00551'!Q37+'00585'!Q37+'00982'!Q37+'00986'!Q37+'00989'!Q37+'01019'!Q37+'01083'!Q37+'01084'!Q37+'01144'!Q37+'01154'!Q37+'01171'!Q37+'00446'!Q37</f>
        <v>19460419.199999999</v>
      </c>
      <c r="R37" s="102">
        <f>'00111'!R37+'00192'!R37+'00200'!R37+'00226'!R37+'00282'!R37+'00328'!R37+'00368'!R37+'10725'!R37+'00498'!R37+'00551'!R37+'00585'!R37+'00982'!R37+'00986'!R37+'00989'!R37+'01019'!R37+'01083'!R37+'01084'!R37+'01144'!R37+'01154'!R37+'01171'!R37+'00446'!R37</f>
        <v>19460419.199999999</v>
      </c>
      <c r="S37" s="102">
        <f>'00111'!S37+'00192'!S37+'00200'!S37+'00226'!S37+'00282'!S37+'00328'!S37+'00368'!S37+'10725'!S37+'00498'!S37+'00551'!S37+'00585'!S37+'00982'!S37+'00986'!S37+'00989'!S37+'01019'!S37+'01083'!S37+'01084'!S37+'01144'!S37+'01154'!S37+'01171'!S37+'00446'!S37</f>
        <v>58381257.600000001</v>
      </c>
      <c r="T37" s="185"/>
      <c r="U37" s="180">
        <f>SUM('00111:01171'!C36)</f>
        <v>38508706</v>
      </c>
      <c r="W37" s="107">
        <f t="shared" si="1"/>
        <v>156095486</v>
      </c>
      <c r="X37" s="199">
        <f>'00111'!T37+'00192'!T37+'00200'!T37+'00226'!T37+'00282'!T37+'00328'!T37+'00368'!T37+'10725'!T37+'00498'!T37+'00551'!T37+'00585'!T37+'00982'!T37+'00986'!T37+'00989'!T37+'01019'!T37+'01083'!T37+'01084'!T37+'01144'!T37+'01154'!T37+'01171'!T37</f>
        <v>173601082.8000001</v>
      </c>
    </row>
    <row r="38" spans="1:32" s="109" customFormat="1" ht="30" customHeight="1" x14ac:dyDescent="0.25">
      <c r="A38" s="68">
        <v>45225</v>
      </c>
      <c r="B38" s="69" t="s">
        <v>56</v>
      </c>
      <c r="C38" s="217">
        <f>'00111'!C38+'00192'!C38+'00200'!C38+'00226'!C38+'00282'!C38+'00328'!C38+'00368'!C38+'10725'!C38+'00498'!C38+'00551'!C38+'00585'!C38+'00982'!C38+'00986'!C38+'00989'!C38+'01019'!C38+'01083'!C38+'01084'!C38+'01144'!C38+'01154'!C38+'01171'!C38+'00446'!C38</f>
        <v>5827155</v>
      </c>
      <c r="D38" s="217">
        <f>'00111'!D38+'00192'!D38+'00200'!D38+'00226'!D38+'00282'!D38+'00328'!D38+'00368'!D38+'10725'!D38+'00498'!D38+'00551'!D38+'00585'!D38+'00982'!D38+'00986'!D38+'00989'!D38+'01019'!D38+'01083'!D38+'01084'!D38+'01144'!D38+'01154'!D38+'01171'!D38+'00446'!D38</f>
        <v>349629.30000000005</v>
      </c>
      <c r="E38" s="217">
        <f>'00111'!E38+'00192'!E38+'00200'!E38+'00226'!E38+'00282'!E38+'00328'!E38+'00368'!E38+'10725'!E38+'00498'!E38+'00551'!E38+'00585'!E38+'00982'!E38+'00986'!E38+'00989'!E38+'01019'!E38+'01083'!E38+'01084'!E38+'01144'!E38+'01154'!E38+'01171'!E38+'00446'!E38</f>
        <v>349629.30000000005</v>
      </c>
      <c r="F38" s="217">
        <f>'00111'!F38+'00192'!F38+'00200'!F38+'00226'!F38+'00282'!F38+'00328'!F38+'00368'!F38+'10725'!F38+'00498'!F38+'00551'!F38+'00585'!F38+'00982'!F38+'00986'!F38+'00989'!F38+'01019'!F38+'01083'!F38+'01084'!F38+'01144'!F38+'01154'!F38+'01171'!F38+'00446'!F38</f>
        <v>349629.30000000005</v>
      </c>
      <c r="G38" s="217">
        <f>'00111'!G38+'00192'!G38+'00200'!G38+'00226'!G38+'00282'!G38+'00328'!G38+'00368'!G38+'10725'!G38+'00498'!G38+'00551'!G38+'00585'!G38+'00982'!G38+'00986'!G38+'00989'!G38+'01019'!G38+'01083'!G38+'01084'!G38+'01144'!G38+'01154'!G38+'01171'!G38+'00446'!G38</f>
        <v>1048887.8999999999</v>
      </c>
      <c r="H38" s="217">
        <f>'00111'!H38+'00192'!H38+'00200'!H38+'00226'!H38+'00282'!H38+'00328'!H38+'00368'!H38+'10725'!H38+'00498'!H38+'00551'!H38+'00585'!H38+'00982'!H38+'00986'!H38+'00989'!H38+'01019'!H38+'01083'!H38+'01084'!H38+'01144'!H38+'01154'!H38+'01171'!H38+'00446'!H38</f>
        <v>407900.85000000009</v>
      </c>
      <c r="I38" s="217">
        <f>'00111'!I38+'00192'!I38+'00200'!I38+'00226'!I38+'00282'!I38+'00328'!I38+'00368'!I38+'10725'!I38+'00498'!I38+'00551'!I38+'00585'!I38+'00982'!I38+'00986'!I38+'00989'!I38+'01019'!I38+'01083'!I38+'01084'!I38+'01144'!I38+'01154'!I38+'01171'!I38+'00446'!I38</f>
        <v>524443.94999999995</v>
      </c>
      <c r="J38" s="217">
        <f>'00111'!J38+'00192'!J38+'00200'!J38+'00226'!J38+'00282'!J38+'00328'!J38+'00368'!J38+'10725'!J38+'00498'!J38+'00551'!J38+'00585'!J38+'00982'!J38+'00986'!J38+'00989'!J38+'01019'!J38+'01083'!J38+'01084'!J38+'01144'!J38+'01154'!J38+'01171'!J38+'00446'!J38</f>
        <v>524443.94999999995</v>
      </c>
      <c r="K38" s="217">
        <f>'00111'!K38+'00192'!K38+'00200'!K38+'00226'!K38+'00282'!K38+'00328'!K38+'00368'!K38+'10725'!K38+'00498'!K38+'00551'!K38+'00585'!K38+'00982'!K38+'00986'!K38+'00989'!K38+'01019'!K38+'01083'!K38+'01084'!K38+'01144'!K38+'01154'!K38+'01171'!K38+'00446'!K38</f>
        <v>1456788.75</v>
      </c>
      <c r="L38" s="217">
        <f>'00111'!L38+'00192'!L38+'00200'!L38+'00226'!L38+'00282'!L38+'00328'!L38+'00368'!L38+'10725'!L38+'00498'!L38+'00551'!L38+'00585'!L38+'00982'!L38+'00986'!L38+'00989'!L38+'01019'!L38+'01083'!L38+'01084'!L38+'01144'!L38+'01154'!L38+'01171'!L38+'00446'!L38</f>
        <v>524443.94999999995</v>
      </c>
      <c r="M38" s="217">
        <f>'00111'!M38+'00192'!M38+'00200'!M38+'00226'!M38+'00282'!M38+'00328'!M38+'00368'!M38+'10725'!M38+'00498'!M38+'00551'!M38+'00585'!M38+'00982'!M38+'00986'!M38+'00989'!M38+'01019'!M38+'01083'!M38+'01084'!M38+'01144'!M38+'01154'!M38+'01171'!M38+'00446'!M38</f>
        <v>524443.94999999995</v>
      </c>
      <c r="N38" s="217">
        <f>'00111'!N38+'00192'!N38+'00200'!N38+'00226'!N38+'00282'!N38+'00328'!N38+'00368'!N38+'10725'!N38+'00498'!N38+'00551'!N38+'00585'!N38+'00982'!N38+'00986'!N38+'00989'!N38+'01019'!N38+'01083'!N38+'01084'!N38+'01144'!N38+'01154'!N38+'01171'!N38+'00446'!N38</f>
        <v>524443.94999999995</v>
      </c>
      <c r="O38" s="217">
        <f>'00111'!O38+'00192'!O38+'00200'!O38+'00226'!O38+'00282'!O38+'00328'!O38+'00368'!O38+'10725'!O38+'00498'!O38+'00551'!O38+'00585'!O38+'00982'!O38+'00986'!O38+'00989'!O38+'01019'!O38+'01083'!O38+'01084'!O38+'01144'!O38+'01154'!O38+'01171'!O38+'00446'!O38</f>
        <v>1573331.8499999999</v>
      </c>
      <c r="P38" s="217">
        <f>'00111'!P38+'00192'!P38+'00200'!P38+'00226'!P38+'00282'!P38+'00328'!P38+'00368'!P38+'10725'!P38+'00498'!P38+'00551'!P38+'00585'!P38+'00982'!P38+'00986'!P38+'00989'!P38+'01019'!P38+'01083'!P38+'01084'!P38+'01144'!P38+'01154'!P38+'01171'!P38+'00446'!P38</f>
        <v>582715.5</v>
      </c>
      <c r="Q38" s="217">
        <f>'00111'!Q38+'00192'!Q38+'00200'!Q38+'00226'!Q38+'00282'!Q38+'00328'!Q38+'00368'!Q38+'10725'!Q38+'00498'!Q38+'00551'!Q38+'00585'!Q38+'00982'!Q38+'00986'!Q38+'00989'!Q38+'01019'!Q38+'01083'!Q38+'01084'!Q38+'01144'!Q38+'01154'!Q38+'01171'!Q38+'00446'!Q38</f>
        <v>582715.5</v>
      </c>
      <c r="R38" s="217">
        <f>'00111'!R38+'00192'!R38+'00200'!R38+'00226'!R38+'00282'!R38+'00328'!R38+'00368'!R38+'10725'!R38+'00498'!R38+'00551'!R38+'00585'!R38+'00982'!R38+'00986'!R38+'00989'!R38+'01019'!R38+'01083'!R38+'01084'!R38+'01144'!R38+'01154'!R38+'01171'!R38+'00446'!R38</f>
        <v>582715.5</v>
      </c>
      <c r="S38" s="217">
        <f>'00111'!S38+'00192'!S38+'00200'!S38+'00226'!S38+'00282'!S38+'00328'!S38+'00368'!S38+'10725'!S38+'00498'!S38+'00551'!S38+'00585'!S38+'00982'!S38+'00986'!S38+'00989'!S38+'01019'!S38+'01083'!S38+'01084'!S38+'01144'!S38+'01154'!S38+'01171'!S38+'00446'!S38</f>
        <v>1748146.5</v>
      </c>
      <c r="T38" s="103"/>
      <c r="U38" s="180">
        <f>SUM('00111:01171'!C37)</f>
        <v>192890092</v>
      </c>
      <c r="W38" s="107">
        <f t="shared" si="1"/>
        <v>-187062937</v>
      </c>
      <c r="X38" s="199">
        <f>'00111'!T38+'00192'!T38+'00200'!T38+'00226'!T38+'00282'!T38+'00328'!T38+'00368'!T38+'10725'!T38+'00498'!T38+'00551'!T38+'00585'!T38+'00982'!T38+'00986'!T38+'00989'!T38+'01019'!T38+'01083'!T38+'01084'!T38+'01144'!T38+'01154'!T38+'01171'!T38</f>
        <v>5244439.5</v>
      </c>
    </row>
    <row r="39" spans="1:32" s="109" customFormat="1" ht="30" customHeight="1" x14ac:dyDescent="0.25">
      <c r="A39" s="68">
        <v>45253</v>
      </c>
      <c r="B39" s="69" t="s">
        <v>57</v>
      </c>
      <c r="C39" s="217">
        <f>'00111'!C39+'00192'!C39+'00200'!C39+'00226'!C39+'00282'!C39+'00328'!C39+'00368'!C39+'10725'!C39+'00498'!C39+'00551'!C39+'00585'!C39+'00982'!C39+'00986'!C39+'00989'!C39+'01019'!C39+'01083'!C39+'01084'!C39+'01144'!C39+'01154'!C39+'01171'!C39+'00446'!C39</f>
        <v>31499815</v>
      </c>
      <c r="D39" s="217">
        <f>'00111'!D39+'00192'!D39+'00200'!D39+'00226'!D39+'00282'!D39+'00328'!D39+'00368'!D39+'10725'!D39+'00498'!D39+'00551'!D39+'00585'!D39+'00982'!D39+'00986'!D39+'00989'!D39+'01019'!D39+'01083'!D39+'01084'!D39+'01144'!D39+'01154'!D39+'01171'!D39+'00446'!D39</f>
        <v>1889988.9</v>
      </c>
      <c r="E39" s="217">
        <f>'00111'!E39+'00192'!E39+'00200'!E39+'00226'!E39+'00282'!E39+'00328'!E39+'00368'!E39+'10725'!E39+'00498'!E39+'00551'!E39+'00585'!E39+'00982'!E39+'00986'!E39+'00989'!E39+'01019'!E39+'01083'!E39+'01084'!E39+'01144'!E39+'01154'!E39+'01171'!E39+'00446'!E39</f>
        <v>1889988.9</v>
      </c>
      <c r="F39" s="217">
        <f>'00111'!F39+'00192'!F39+'00200'!F39+'00226'!F39+'00282'!F39+'00328'!F39+'00368'!F39+'10725'!F39+'00498'!F39+'00551'!F39+'00585'!F39+'00982'!F39+'00986'!F39+'00989'!F39+'01019'!F39+'01083'!F39+'01084'!F39+'01144'!F39+'01154'!F39+'01171'!F39+'00446'!F39</f>
        <v>1889988.9</v>
      </c>
      <c r="G39" s="217">
        <f>'00111'!G39+'00192'!G39+'00200'!G39+'00226'!G39+'00282'!G39+'00328'!G39+'00368'!G39+'10725'!G39+'00498'!G39+'00551'!G39+'00585'!G39+'00982'!G39+'00986'!G39+'00989'!G39+'01019'!G39+'01083'!G39+'01084'!G39+'01144'!G39+'01154'!G39+'01171'!G39+'00446'!G39</f>
        <v>5669966.7000000002</v>
      </c>
      <c r="H39" s="217">
        <f>'00111'!H39+'00192'!H39+'00200'!H39+'00226'!H39+'00282'!H39+'00328'!H39+'00368'!H39+'10725'!H39+'00498'!H39+'00551'!H39+'00585'!H39+'00982'!H39+'00986'!H39+'00989'!H39+'01019'!H39+'01083'!H39+'01084'!H39+'01144'!H39+'01154'!H39+'01171'!H39+'00446'!H39</f>
        <v>2204987.0500000003</v>
      </c>
      <c r="I39" s="217">
        <f>'00111'!I39+'00192'!I39+'00200'!I39+'00226'!I39+'00282'!I39+'00328'!I39+'00368'!I39+'10725'!I39+'00498'!I39+'00551'!I39+'00585'!I39+'00982'!I39+'00986'!I39+'00989'!I39+'01019'!I39+'01083'!I39+'01084'!I39+'01144'!I39+'01154'!I39+'01171'!I39+'00446'!I39</f>
        <v>2834983.3499999992</v>
      </c>
      <c r="J39" s="217">
        <f>'00111'!J39+'00192'!J39+'00200'!J39+'00226'!J39+'00282'!J39+'00328'!J39+'00368'!J39+'10725'!J39+'00498'!J39+'00551'!J39+'00585'!J39+'00982'!J39+'00986'!J39+'00989'!J39+'01019'!J39+'01083'!J39+'01084'!J39+'01144'!J39+'01154'!J39+'01171'!J39+'00446'!J39</f>
        <v>2834983.3499999992</v>
      </c>
      <c r="K39" s="217">
        <f>'00111'!K39+'00192'!K39+'00200'!K39+'00226'!K39+'00282'!K39+'00328'!K39+'00368'!K39+'10725'!K39+'00498'!K39+'00551'!K39+'00585'!K39+'00982'!K39+'00986'!K39+'00989'!K39+'01019'!K39+'01083'!K39+'01084'!K39+'01144'!K39+'01154'!K39+'01171'!K39+'00446'!K39</f>
        <v>7874953.75</v>
      </c>
      <c r="L39" s="217">
        <f>'00111'!L39+'00192'!L39+'00200'!L39+'00226'!L39+'00282'!L39+'00328'!L39+'00368'!L39+'10725'!L39+'00498'!L39+'00551'!L39+'00585'!L39+'00982'!L39+'00986'!L39+'00989'!L39+'01019'!L39+'01083'!L39+'01084'!L39+'01144'!L39+'01154'!L39+'01171'!L39+'00446'!L39</f>
        <v>2834983.3499999992</v>
      </c>
      <c r="M39" s="217">
        <f>'00111'!M39+'00192'!M39+'00200'!M39+'00226'!M39+'00282'!M39+'00328'!M39+'00368'!M39+'10725'!M39+'00498'!M39+'00551'!M39+'00585'!M39+'00982'!M39+'00986'!M39+'00989'!M39+'01019'!M39+'01083'!M39+'01084'!M39+'01144'!M39+'01154'!M39+'01171'!M39+'00446'!M39</f>
        <v>2834983.3499999992</v>
      </c>
      <c r="N39" s="217">
        <f>'00111'!N39+'00192'!N39+'00200'!N39+'00226'!N39+'00282'!N39+'00328'!N39+'00368'!N39+'10725'!N39+'00498'!N39+'00551'!N39+'00585'!N39+'00982'!N39+'00986'!N39+'00989'!N39+'01019'!N39+'01083'!N39+'01084'!N39+'01144'!N39+'01154'!N39+'01171'!N39+'00446'!N39</f>
        <v>2834983.3499999992</v>
      </c>
      <c r="O39" s="217">
        <f>'00111'!O39+'00192'!O39+'00200'!O39+'00226'!O39+'00282'!O39+'00328'!O39+'00368'!O39+'10725'!O39+'00498'!O39+'00551'!O39+'00585'!O39+'00982'!O39+'00986'!O39+'00989'!O39+'01019'!O39+'01083'!O39+'01084'!O39+'01144'!O39+'01154'!O39+'01171'!O39+'00446'!O39</f>
        <v>8504950.0499999989</v>
      </c>
      <c r="P39" s="217">
        <f>'00111'!P39+'00192'!P39+'00200'!P39+'00226'!P39+'00282'!P39+'00328'!P39+'00368'!P39+'10725'!P39+'00498'!P39+'00551'!P39+'00585'!P39+'00982'!P39+'00986'!P39+'00989'!P39+'01019'!P39+'01083'!P39+'01084'!P39+'01144'!P39+'01154'!P39+'01171'!P39+'00446'!P39</f>
        <v>3149981.5</v>
      </c>
      <c r="Q39" s="217">
        <f>'00111'!Q39+'00192'!Q39+'00200'!Q39+'00226'!Q39+'00282'!Q39+'00328'!Q39+'00368'!Q39+'10725'!Q39+'00498'!Q39+'00551'!Q39+'00585'!Q39+'00982'!Q39+'00986'!Q39+'00989'!Q39+'01019'!Q39+'01083'!Q39+'01084'!Q39+'01144'!Q39+'01154'!Q39+'01171'!Q39+'00446'!Q39</f>
        <v>3149981.5</v>
      </c>
      <c r="R39" s="217">
        <f>'00111'!R39+'00192'!R39+'00200'!R39+'00226'!R39+'00282'!R39+'00328'!R39+'00368'!R39+'10725'!R39+'00498'!R39+'00551'!R39+'00585'!R39+'00982'!R39+'00986'!R39+'00989'!R39+'01019'!R39+'01083'!R39+'01084'!R39+'01144'!R39+'01154'!R39+'01171'!R39+'00446'!R39</f>
        <v>3149981.5</v>
      </c>
      <c r="S39" s="217">
        <f>'00111'!S39+'00192'!S39+'00200'!S39+'00226'!S39+'00282'!S39+'00328'!S39+'00368'!S39+'10725'!S39+'00498'!S39+'00551'!S39+'00585'!S39+'00982'!S39+'00986'!S39+'00989'!S39+'01019'!S39+'01083'!S39+'01084'!S39+'01144'!S39+'01154'!S39+'01171'!S39+'00446'!S39</f>
        <v>9449944.5</v>
      </c>
      <c r="T39" s="103"/>
      <c r="U39" s="180">
        <f>SUM('00111:01171'!C38)</f>
        <v>5827155</v>
      </c>
      <c r="W39" s="107">
        <f t="shared" si="1"/>
        <v>25672660</v>
      </c>
      <c r="X39" s="199">
        <f>'00111'!T39+'00192'!T39+'00200'!T39+'00226'!T39+'00282'!T39+'00328'!T39+'00368'!T39+'10725'!T39+'00498'!T39+'00551'!T39+'00585'!T39+'00982'!T39+'00986'!T39+'00989'!T39+'01019'!T39+'01083'!T39+'01084'!T39+'01144'!T39+'01154'!T39+'01171'!T39</f>
        <v>28349833.5</v>
      </c>
    </row>
    <row r="40" spans="1:32" ht="30" customHeight="1" x14ac:dyDescent="0.25">
      <c r="A40" s="68" t="s">
        <v>105</v>
      </c>
      <c r="B40" s="69" t="s">
        <v>58</v>
      </c>
      <c r="C40" s="217">
        <f>'00111'!C40+'00192'!C40+'00200'!C40+'00226'!C40+'00282'!C40+'00328'!C40+'00368'!C40+'10725'!C40+'00498'!C40+'00551'!C40+'00585'!C40+'00982'!C40+'00986'!C40+'00989'!C40+'01019'!C40+'01083'!C40+'01084'!C40+'01144'!C40+'01154'!C40+'01171'!C40+'00446'!C40</f>
        <v>155563122</v>
      </c>
      <c r="D40" s="217">
        <f>'00111'!D40+'00192'!D40+'00200'!D40+'00226'!D40+'00282'!D40+'00328'!D40+'00368'!D40+'10725'!D40+'00498'!D40+'00551'!D40+'00585'!D40+'00982'!D40+'00986'!D40+'00989'!D40+'01019'!D40+'01083'!D40+'01084'!D40+'01144'!D40+'01154'!D40+'01171'!D40+'00446'!D40</f>
        <v>9333787.3199999984</v>
      </c>
      <c r="E40" s="217">
        <f>'00111'!E40+'00192'!E40+'00200'!E40+'00226'!E40+'00282'!E40+'00328'!E40+'00368'!E40+'10725'!E40+'00498'!E40+'00551'!E40+'00585'!E40+'00982'!E40+'00986'!E40+'00989'!E40+'01019'!E40+'01083'!E40+'01084'!E40+'01144'!E40+'01154'!E40+'01171'!E40+'00446'!E40</f>
        <v>9333787.3199999984</v>
      </c>
      <c r="F40" s="217">
        <f>'00111'!F40+'00192'!F40+'00200'!F40+'00226'!F40+'00282'!F40+'00328'!F40+'00368'!F40+'10725'!F40+'00498'!F40+'00551'!F40+'00585'!F40+'00982'!F40+'00986'!F40+'00989'!F40+'01019'!F40+'01083'!F40+'01084'!F40+'01144'!F40+'01154'!F40+'01171'!F40+'00446'!F40</f>
        <v>9333787.3199999984</v>
      </c>
      <c r="G40" s="217">
        <f>'00111'!G40+'00192'!G40+'00200'!G40+'00226'!G40+'00282'!G40+'00328'!G40+'00368'!G40+'10725'!G40+'00498'!G40+'00551'!G40+'00585'!G40+'00982'!G40+'00986'!G40+'00989'!G40+'01019'!G40+'01083'!G40+'01084'!G40+'01144'!G40+'01154'!G40+'01171'!G40+'00446'!G40</f>
        <v>28001361.960000001</v>
      </c>
      <c r="H40" s="217">
        <f>'00111'!H40+'00192'!H40+'00200'!H40+'00226'!H40+'00282'!H40+'00328'!H40+'00368'!H40+'10725'!H40+'00498'!H40+'00551'!H40+'00585'!H40+'00982'!H40+'00986'!H40+'00989'!H40+'01019'!H40+'01083'!H40+'01084'!H40+'01144'!H40+'01154'!H40+'01171'!H40+'00446'!H40</f>
        <v>10889418.540000003</v>
      </c>
      <c r="I40" s="217">
        <f>'00111'!I40+'00192'!I40+'00200'!I40+'00226'!I40+'00282'!I40+'00328'!I40+'00368'!I40+'10725'!I40+'00498'!I40+'00551'!I40+'00585'!I40+'00982'!I40+'00986'!I40+'00989'!I40+'01019'!I40+'01083'!I40+'01084'!I40+'01144'!I40+'01154'!I40+'01171'!I40+'00446'!I40</f>
        <v>14000680.98</v>
      </c>
      <c r="J40" s="217">
        <f>'00111'!J40+'00192'!J40+'00200'!J40+'00226'!J40+'00282'!J40+'00328'!J40+'00368'!J40+'10725'!J40+'00498'!J40+'00551'!J40+'00585'!J40+'00982'!J40+'00986'!J40+'00989'!J40+'01019'!J40+'01083'!J40+'01084'!J40+'01144'!J40+'01154'!J40+'01171'!J40+'00446'!J40</f>
        <v>14000680.98</v>
      </c>
      <c r="K40" s="217">
        <f>'00111'!K40+'00192'!K40+'00200'!K40+'00226'!K40+'00282'!K40+'00328'!K40+'00368'!K40+'10725'!K40+'00498'!K40+'00551'!K40+'00585'!K40+'00982'!K40+'00986'!K40+'00989'!K40+'01019'!K40+'01083'!K40+'01084'!K40+'01144'!K40+'01154'!K40+'01171'!K40+'00446'!K40</f>
        <v>38890780.5</v>
      </c>
      <c r="L40" s="217">
        <f>'00111'!L40+'00192'!L40+'00200'!L40+'00226'!L40+'00282'!L40+'00328'!L40+'00368'!L40+'10725'!L40+'00498'!L40+'00551'!L40+'00585'!L40+'00982'!L40+'00986'!L40+'00989'!L40+'01019'!L40+'01083'!L40+'01084'!L40+'01144'!L40+'01154'!L40+'01171'!L40+'00446'!L40</f>
        <v>14000680.98</v>
      </c>
      <c r="M40" s="217">
        <f>'00111'!M40+'00192'!M40+'00200'!M40+'00226'!M40+'00282'!M40+'00328'!M40+'00368'!M40+'10725'!M40+'00498'!M40+'00551'!M40+'00585'!M40+'00982'!M40+'00986'!M40+'00989'!M40+'01019'!M40+'01083'!M40+'01084'!M40+'01144'!M40+'01154'!M40+'01171'!M40+'00446'!M40</f>
        <v>14000680.98</v>
      </c>
      <c r="N40" s="217">
        <f>'00111'!N40+'00192'!N40+'00200'!N40+'00226'!N40+'00282'!N40+'00328'!N40+'00368'!N40+'10725'!N40+'00498'!N40+'00551'!N40+'00585'!N40+'00982'!N40+'00986'!N40+'00989'!N40+'01019'!N40+'01083'!N40+'01084'!N40+'01144'!N40+'01154'!N40+'01171'!N40+'00446'!N40</f>
        <v>14000680.98</v>
      </c>
      <c r="O40" s="217">
        <f>'00111'!O40+'00192'!O40+'00200'!O40+'00226'!O40+'00282'!O40+'00328'!O40+'00368'!O40+'10725'!O40+'00498'!O40+'00551'!O40+'00585'!O40+'00982'!O40+'00986'!O40+'00989'!O40+'01019'!O40+'01083'!O40+'01084'!O40+'01144'!O40+'01154'!O40+'01171'!O40+'00446'!O40</f>
        <v>42002042.93999999</v>
      </c>
      <c r="P40" s="217">
        <f>'00111'!P40+'00192'!P40+'00200'!P40+'00226'!P40+'00282'!P40+'00328'!P40+'00368'!P40+'10725'!P40+'00498'!P40+'00551'!P40+'00585'!P40+'00982'!P40+'00986'!P40+'00989'!P40+'01019'!P40+'01083'!P40+'01084'!P40+'01144'!P40+'01154'!P40+'01171'!P40+'00446'!P40</f>
        <v>15556312.200000003</v>
      </c>
      <c r="Q40" s="217">
        <f>'00111'!Q40+'00192'!Q40+'00200'!Q40+'00226'!Q40+'00282'!Q40+'00328'!Q40+'00368'!Q40+'10725'!Q40+'00498'!Q40+'00551'!Q40+'00585'!Q40+'00982'!Q40+'00986'!Q40+'00989'!Q40+'01019'!Q40+'01083'!Q40+'01084'!Q40+'01144'!Q40+'01154'!Q40+'01171'!Q40+'00446'!Q40</f>
        <v>15556312.200000003</v>
      </c>
      <c r="R40" s="217">
        <f>'00111'!R40+'00192'!R40+'00200'!R40+'00226'!R40+'00282'!R40+'00328'!R40+'00368'!R40+'10725'!R40+'00498'!R40+'00551'!R40+'00585'!R40+'00982'!R40+'00986'!R40+'00989'!R40+'01019'!R40+'01083'!R40+'01084'!R40+'01144'!R40+'01154'!R40+'01171'!R40+'00446'!R40</f>
        <v>15556312.200000003</v>
      </c>
      <c r="S40" s="217">
        <f>'00111'!S40+'00192'!S40+'00200'!S40+'00226'!S40+'00282'!S40+'00328'!S40+'00368'!S40+'10725'!S40+'00498'!S40+'00551'!S40+'00585'!S40+'00982'!S40+'00986'!S40+'00989'!S40+'01019'!S40+'01083'!S40+'01084'!S40+'01144'!S40+'01154'!S40+'01171'!S40+'00446'!S40</f>
        <v>46668936.599999994</v>
      </c>
      <c r="T40" s="103"/>
      <c r="U40" s="180">
        <f>SUM('00111:01171'!C39)</f>
        <v>31499815</v>
      </c>
      <c r="W40" s="107">
        <f t="shared" si="1"/>
        <v>124063307</v>
      </c>
      <c r="X40" s="199">
        <f>'00111'!T40+'00192'!T40+'00200'!T40+'00226'!T40+'00282'!T40+'00328'!T40+'00368'!T40+'10725'!T40+'00498'!T40+'00551'!T40+'00585'!T40+'00982'!T40+'00986'!T40+'00989'!T40+'01019'!T40+'01083'!T40+'01084'!T40+'01144'!T40+'01154'!T40+'01171'!T40</f>
        <v>140006809.80000001</v>
      </c>
    </row>
    <row r="41" spans="1:32" ht="30" customHeight="1" x14ac:dyDescent="0.25">
      <c r="A41" s="74" t="s">
        <v>106</v>
      </c>
      <c r="B41" s="75" t="s">
        <v>59</v>
      </c>
      <c r="C41" s="217">
        <f>'00111'!C41+'00192'!C41+'00200'!C41+'00226'!C41+'00282'!C41+'00328'!C41+'00368'!C41+'10725'!C41+'00498'!C41+'00551'!C41+'00585'!C41+'00982'!C41+'00986'!C41+'00989'!C41+'01019'!C41+'01083'!C41+'01084'!C41+'01144'!C41+'01154'!C41+'01171'!C41+'00446'!C41</f>
        <v>1714100</v>
      </c>
      <c r="D41" s="217">
        <f>'00111'!D41+'00192'!D41+'00200'!D41+'00226'!D41+'00282'!D41+'00328'!D41+'00368'!D41+'10725'!D41+'00498'!D41+'00551'!D41+'00585'!D41+'00982'!D41+'00986'!D41+'00989'!D41+'01019'!D41+'01083'!D41+'01084'!D41+'01144'!D41+'01154'!D41+'01171'!D41+'00446'!D41</f>
        <v>102846</v>
      </c>
      <c r="E41" s="217">
        <f>'00111'!E41+'00192'!E41+'00200'!E41+'00226'!E41+'00282'!E41+'00328'!E41+'00368'!E41+'10725'!E41+'00498'!E41+'00551'!E41+'00585'!E41+'00982'!E41+'00986'!E41+'00989'!E41+'01019'!E41+'01083'!E41+'01084'!E41+'01144'!E41+'01154'!E41+'01171'!E41+'00446'!E41</f>
        <v>102846</v>
      </c>
      <c r="F41" s="217">
        <f>'00111'!F41+'00192'!F41+'00200'!F41+'00226'!F41+'00282'!F41+'00328'!F41+'00368'!F41+'10725'!F41+'00498'!F41+'00551'!F41+'00585'!F41+'00982'!F41+'00986'!F41+'00989'!F41+'01019'!F41+'01083'!F41+'01084'!F41+'01144'!F41+'01154'!F41+'01171'!F41+'00446'!F41</f>
        <v>102846</v>
      </c>
      <c r="G41" s="217">
        <f>'00111'!G41+'00192'!G41+'00200'!G41+'00226'!G41+'00282'!G41+'00328'!G41+'00368'!G41+'10725'!G41+'00498'!G41+'00551'!G41+'00585'!G41+'00982'!G41+'00986'!G41+'00989'!G41+'01019'!G41+'01083'!G41+'01084'!G41+'01144'!G41+'01154'!G41+'01171'!G41+'00446'!G41</f>
        <v>308538</v>
      </c>
      <c r="H41" s="217">
        <f>'00111'!H41+'00192'!H41+'00200'!H41+'00226'!H41+'00282'!H41+'00328'!H41+'00368'!H41+'10725'!H41+'00498'!H41+'00551'!H41+'00585'!H41+'00982'!H41+'00986'!H41+'00989'!H41+'01019'!H41+'01083'!H41+'01084'!H41+'01144'!H41+'01154'!H41+'01171'!H41+'00446'!H41</f>
        <v>119987.00000000001</v>
      </c>
      <c r="I41" s="217">
        <f>'00111'!I41+'00192'!I41+'00200'!I41+'00226'!I41+'00282'!I41+'00328'!I41+'00368'!I41+'10725'!I41+'00498'!I41+'00551'!I41+'00585'!I41+'00982'!I41+'00986'!I41+'00989'!I41+'01019'!I41+'01083'!I41+'01084'!I41+'01144'!I41+'01154'!I41+'01171'!I41+'00446'!I41</f>
        <v>154269</v>
      </c>
      <c r="J41" s="217">
        <f>'00111'!J41+'00192'!J41+'00200'!J41+'00226'!J41+'00282'!J41+'00328'!J41+'00368'!J41+'10725'!J41+'00498'!J41+'00551'!J41+'00585'!J41+'00982'!J41+'00986'!J41+'00989'!J41+'01019'!J41+'01083'!J41+'01084'!J41+'01144'!J41+'01154'!J41+'01171'!J41+'00446'!J41</f>
        <v>154269</v>
      </c>
      <c r="K41" s="217">
        <f>'00111'!K41+'00192'!K41+'00200'!K41+'00226'!K41+'00282'!K41+'00328'!K41+'00368'!K41+'10725'!K41+'00498'!K41+'00551'!K41+'00585'!K41+'00982'!K41+'00986'!K41+'00989'!K41+'01019'!K41+'01083'!K41+'01084'!K41+'01144'!K41+'01154'!K41+'01171'!K41+'00446'!K41</f>
        <v>428525</v>
      </c>
      <c r="L41" s="217">
        <f>'00111'!L41+'00192'!L41+'00200'!L41+'00226'!L41+'00282'!L41+'00328'!L41+'00368'!L41+'10725'!L41+'00498'!L41+'00551'!L41+'00585'!L41+'00982'!L41+'00986'!L41+'00989'!L41+'01019'!L41+'01083'!L41+'01084'!L41+'01144'!L41+'01154'!L41+'01171'!L41+'00446'!L41</f>
        <v>154269</v>
      </c>
      <c r="M41" s="217">
        <f>'00111'!M41+'00192'!M41+'00200'!M41+'00226'!M41+'00282'!M41+'00328'!M41+'00368'!M41+'10725'!M41+'00498'!M41+'00551'!M41+'00585'!M41+'00982'!M41+'00986'!M41+'00989'!M41+'01019'!M41+'01083'!M41+'01084'!M41+'01144'!M41+'01154'!M41+'01171'!M41+'00446'!M41</f>
        <v>154269</v>
      </c>
      <c r="N41" s="217">
        <f>'00111'!N41+'00192'!N41+'00200'!N41+'00226'!N41+'00282'!N41+'00328'!N41+'00368'!N41+'10725'!N41+'00498'!N41+'00551'!N41+'00585'!N41+'00982'!N41+'00986'!N41+'00989'!N41+'01019'!N41+'01083'!N41+'01084'!N41+'01144'!N41+'01154'!N41+'01171'!N41+'00446'!N41</f>
        <v>154269</v>
      </c>
      <c r="O41" s="217">
        <f>'00111'!O41+'00192'!O41+'00200'!O41+'00226'!O41+'00282'!O41+'00328'!O41+'00368'!O41+'10725'!O41+'00498'!O41+'00551'!O41+'00585'!O41+'00982'!O41+'00986'!O41+'00989'!O41+'01019'!O41+'01083'!O41+'01084'!O41+'01144'!O41+'01154'!O41+'01171'!O41+'00446'!O41</f>
        <v>462807</v>
      </c>
      <c r="P41" s="217">
        <f>'00111'!P41+'00192'!P41+'00200'!P41+'00226'!P41+'00282'!P41+'00328'!P41+'00368'!P41+'10725'!P41+'00498'!P41+'00551'!P41+'00585'!P41+'00982'!P41+'00986'!P41+'00989'!P41+'01019'!P41+'01083'!P41+'01084'!P41+'01144'!P41+'01154'!P41+'01171'!P41+'00446'!P41</f>
        <v>171410</v>
      </c>
      <c r="Q41" s="217">
        <f>'00111'!Q41+'00192'!Q41+'00200'!Q41+'00226'!Q41+'00282'!Q41+'00328'!Q41+'00368'!Q41+'10725'!Q41+'00498'!Q41+'00551'!Q41+'00585'!Q41+'00982'!Q41+'00986'!Q41+'00989'!Q41+'01019'!Q41+'01083'!Q41+'01084'!Q41+'01144'!Q41+'01154'!Q41+'01171'!Q41+'00446'!Q41</f>
        <v>171410</v>
      </c>
      <c r="R41" s="217">
        <f>'00111'!R41+'00192'!R41+'00200'!R41+'00226'!R41+'00282'!R41+'00328'!R41+'00368'!R41+'10725'!R41+'00498'!R41+'00551'!R41+'00585'!R41+'00982'!R41+'00986'!R41+'00989'!R41+'01019'!R41+'01083'!R41+'01084'!R41+'01144'!R41+'01154'!R41+'01171'!R41+'00446'!R41</f>
        <v>171410</v>
      </c>
      <c r="S41" s="217">
        <f>'00111'!S41+'00192'!S41+'00200'!S41+'00226'!S41+'00282'!S41+'00328'!S41+'00368'!S41+'10725'!S41+'00498'!S41+'00551'!S41+'00585'!S41+'00982'!S41+'00986'!S41+'00989'!S41+'01019'!S41+'01083'!S41+'01084'!S41+'01144'!S41+'01154'!S41+'01171'!S41+'00446'!S41</f>
        <v>514230</v>
      </c>
      <c r="T41" s="103"/>
      <c r="U41" s="180">
        <f>SUM('00111:01171'!C40)</f>
        <v>155563122</v>
      </c>
      <c r="W41" s="107">
        <f t="shared" si="1"/>
        <v>-153849022</v>
      </c>
      <c r="X41" s="199">
        <f>'00111'!T41+'00192'!T41+'00200'!T41+'00226'!T41+'00282'!T41+'00328'!T41+'00368'!T41+'10725'!T41+'00498'!T41+'00551'!T41+'00585'!T41+'00982'!T41+'00986'!T41+'00989'!T41+'01019'!T41+'01083'!T41+'01084'!T41+'01144'!T41+'01154'!T41+'01171'!T41</f>
        <v>0</v>
      </c>
    </row>
    <row r="42" spans="1:32" s="110" customFormat="1" ht="30" customHeight="1" x14ac:dyDescent="0.2">
      <c r="A42" s="72">
        <v>45900</v>
      </c>
      <c r="B42" s="73" t="s">
        <v>60</v>
      </c>
      <c r="C42" s="102">
        <f>'00111'!C42+'00192'!C42+'00200'!C42+'00226'!C42+'00282'!C42+'00328'!C42+'00368'!C42+'10725'!C42+'00498'!C42+'00551'!C42+'00585'!C42+'00982'!C42+'00986'!C42+'00989'!C42+'01019'!C42+'01083'!C42+'01084'!C42+'01144'!C42+'01154'!C42+'01171'!C42+'00446'!C42</f>
        <v>34141500</v>
      </c>
      <c r="D42" s="102">
        <f>'00111'!D42+'00192'!D42+'00200'!D42+'00226'!D42+'00282'!D42+'00328'!D42+'00368'!D42+'10725'!D42+'00498'!D42+'00551'!D42+'00585'!D42+'00982'!D42+'00986'!D42+'00989'!D42+'01019'!D42+'01083'!D42+'01084'!D42+'01144'!D42+'01154'!D42+'01171'!D42+'00446'!D42</f>
        <v>2048489.9999999998</v>
      </c>
      <c r="E42" s="102">
        <f>'00111'!E42+'00192'!E42+'00200'!E42+'00226'!E42+'00282'!E42+'00328'!E42+'00368'!E42+'10725'!E42+'00498'!E42+'00551'!E42+'00585'!E42+'00982'!E42+'00986'!E42+'00989'!E42+'01019'!E42+'01083'!E42+'01084'!E42+'01144'!E42+'01154'!E42+'01171'!E42+'00446'!E42</f>
        <v>2048489.9999999998</v>
      </c>
      <c r="F42" s="102">
        <f>'00111'!F42+'00192'!F42+'00200'!F42+'00226'!F42+'00282'!F42+'00328'!F42+'00368'!F42+'10725'!F42+'00498'!F42+'00551'!F42+'00585'!F42+'00982'!F42+'00986'!F42+'00989'!F42+'01019'!F42+'01083'!F42+'01084'!F42+'01144'!F42+'01154'!F42+'01171'!F42+'00446'!F42</f>
        <v>2048489.9999999998</v>
      </c>
      <c r="G42" s="102">
        <f>'00111'!G42+'00192'!G42+'00200'!G42+'00226'!G42+'00282'!G42+'00328'!G42+'00368'!G42+'10725'!G42+'00498'!G42+'00551'!G42+'00585'!G42+'00982'!G42+'00986'!G42+'00989'!G42+'01019'!G42+'01083'!G42+'01084'!G42+'01144'!G42+'01154'!G42+'01171'!G42+'00446'!G42</f>
        <v>6145470</v>
      </c>
      <c r="H42" s="102">
        <f>'00111'!H42+'00192'!H42+'00200'!H42+'00226'!H42+'00282'!H42+'00328'!H42+'00368'!H42+'10725'!H42+'00498'!H42+'00551'!H42+'00585'!H42+'00982'!H42+'00986'!H42+'00989'!H42+'01019'!H42+'01083'!H42+'01084'!H42+'01144'!H42+'01154'!H42+'01171'!H42+'00446'!H42</f>
        <v>2389905.0000000014</v>
      </c>
      <c r="I42" s="102">
        <f>'00111'!I42+'00192'!I42+'00200'!I42+'00226'!I42+'00282'!I42+'00328'!I42+'00368'!I42+'10725'!I42+'00498'!I42+'00551'!I42+'00585'!I42+'00982'!I42+'00986'!I42+'00989'!I42+'01019'!I42+'01083'!I42+'01084'!I42+'01144'!I42+'01154'!I42+'01171'!I42+'00446'!I42</f>
        <v>3072735</v>
      </c>
      <c r="J42" s="102">
        <f>'00111'!J42+'00192'!J42+'00200'!J42+'00226'!J42+'00282'!J42+'00328'!J42+'00368'!J42+'10725'!J42+'00498'!J42+'00551'!J42+'00585'!J42+'00982'!J42+'00986'!J42+'00989'!J42+'01019'!J42+'01083'!J42+'01084'!J42+'01144'!J42+'01154'!J42+'01171'!J42+'00446'!J42</f>
        <v>3072735</v>
      </c>
      <c r="K42" s="102">
        <f>'00111'!K42+'00192'!K42+'00200'!K42+'00226'!K42+'00282'!K42+'00328'!K42+'00368'!K42+'10725'!K42+'00498'!K42+'00551'!K42+'00585'!K42+'00982'!K42+'00986'!K42+'00989'!K42+'01019'!K42+'01083'!K42+'01084'!K42+'01144'!K42+'01154'!K42+'01171'!K42+'00446'!K42</f>
        <v>8535375</v>
      </c>
      <c r="L42" s="102">
        <f>'00111'!L42+'00192'!L42+'00200'!L42+'00226'!L42+'00282'!L42+'00328'!L42+'00368'!L42+'10725'!L42+'00498'!L42+'00551'!L42+'00585'!L42+'00982'!L42+'00986'!L42+'00989'!L42+'01019'!L42+'01083'!L42+'01084'!L42+'01144'!L42+'01154'!L42+'01171'!L42+'00446'!L42</f>
        <v>3072735</v>
      </c>
      <c r="M42" s="102">
        <f>'00111'!M42+'00192'!M42+'00200'!M42+'00226'!M42+'00282'!M42+'00328'!M42+'00368'!M42+'10725'!M42+'00498'!M42+'00551'!M42+'00585'!M42+'00982'!M42+'00986'!M42+'00989'!M42+'01019'!M42+'01083'!M42+'01084'!M42+'01144'!M42+'01154'!M42+'01171'!M42+'00446'!M42</f>
        <v>3072735</v>
      </c>
      <c r="N42" s="102">
        <f>'00111'!N42+'00192'!N42+'00200'!N42+'00226'!N42+'00282'!N42+'00328'!N42+'00368'!N42+'10725'!N42+'00498'!N42+'00551'!N42+'00585'!N42+'00982'!N42+'00986'!N42+'00989'!N42+'01019'!N42+'01083'!N42+'01084'!N42+'01144'!N42+'01154'!N42+'01171'!N42+'00446'!N42</f>
        <v>3072735</v>
      </c>
      <c r="O42" s="102">
        <f>'00111'!O42+'00192'!O42+'00200'!O42+'00226'!O42+'00282'!O42+'00328'!O42+'00368'!O42+'10725'!O42+'00498'!O42+'00551'!O42+'00585'!O42+'00982'!O42+'00986'!O42+'00989'!O42+'01019'!O42+'01083'!O42+'01084'!O42+'01144'!O42+'01154'!O42+'01171'!O42+'00446'!O42</f>
        <v>9218204.9999999981</v>
      </c>
      <c r="P42" s="102">
        <f>'00111'!P42+'00192'!P42+'00200'!P42+'00226'!P42+'00282'!P42+'00328'!P42+'00368'!P42+'10725'!P42+'00498'!P42+'00551'!P42+'00585'!P42+'00982'!P42+'00986'!P42+'00989'!P42+'01019'!P42+'01083'!P42+'01084'!P42+'01144'!P42+'01154'!P42+'01171'!P42+'00446'!P42</f>
        <v>3414149.9999999995</v>
      </c>
      <c r="Q42" s="102">
        <f>'00111'!Q42+'00192'!Q42+'00200'!Q42+'00226'!Q42+'00282'!Q42+'00328'!Q42+'00368'!Q42+'10725'!Q42+'00498'!Q42+'00551'!Q42+'00585'!Q42+'00982'!Q42+'00986'!Q42+'00989'!Q42+'01019'!Q42+'01083'!Q42+'01084'!Q42+'01144'!Q42+'01154'!Q42+'01171'!Q42+'00446'!Q42</f>
        <v>3414149.9999999995</v>
      </c>
      <c r="R42" s="102">
        <f>'00111'!R42+'00192'!R42+'00200'!R42+'00226'!R42+'00282'!R42+'00328'!R42+'00368'!R42+'10725'!R42+'00498'!R42+'00551'!R42+'00585'!R42+'00982'!R42+'00986'!R42+'00989'!R42+'01019'!R42+'01083'!R42+'01084'!R42+'01144'!R42+'01154'!R42+'01171'!R42+'00446'!R42</f>
        <v>3414149.9999999995</v>
      </c>
      <c r="S42" s="102">
        <f>'00111'!S42+'00192'!S42+'00200'!S42+'00226'!S42+'00282'!S42+'00328'!S42+'00368'!S42+'10725'!S42+'00498'!S42+'00551'!S42+'00585'!S42+'00982'!S42+'00986'!S42+'00989'!S42+'01019'!S42+'01083'!S42+'01084'!S42+'01144'!S42+'01154'!S42+'01171'!S42+'00446'!S42</f>
        <v>10242450</v>
      </c>
      <c r="T42" s="185"/>
      <c r="U42" s="180">
        <f>SUM('00111:01171'!C41)</f>
        <v>0</v>
      </c>
      <c r="W42" s="107">
        <f t="shared" si="1"/>
        <v>34141500</v>
      </c>
      <c r="X42" s="199">
        <f>'00111'!T42+'00192'!T42+'00200'!T42+'00226'!T42+'00282'!T42+'00328'!T42+'00368'!T42+'10725'!T42+'00498'!T42+'00551'!T42+'00585'!T42+'00982'!T42+'00986'!T42+'00989'!T42+'01019'!T42+'01083'!T42+'01084'!T42+'01144'!T42+'01154'!T42+'01171'!T42</f>
        <v>30570828.300000004</v>
      </c>
    </row>
    <row r="43" spans="1:32" ht="39" customHeight="1" x14ac:dyDescent="0.25">
      <c r="A43" s="76" t="s">
        <v>62</v>
      </c>
      <c r="B43" s="69" t="s">
        <v>63</v>
      </c>
      <c r="C43" s="217">
        <f>'00111'!C43+'00192'!C43+'00200'!C43+'00226'!C43+'00282'!C43+'00328'!C43+'00368'!C43+'10725'!C43+'00498'!C43+'00551'!C43+'00585'!C43+'00982'!C43+'00986'!C43+'00989'!C43+'01019'!C43+'01083'!C43+'01084'!C43+'01144'!C43+'01154'!C43+'01171'!C43+'00446'!C43</f>
        <v>6424032</v>
      </c>
      <c r="D43" s="217">
        <f>'00111'!D43+'00192'!D43+'00200'!D43+'00226'!D43+'00282'!D43+'00328'!D43+'00368'!D43+'10725'!D43+'00498'!D43+'00551'!D43+'00585'!D43+'00982'!D43+'00986'!D43+'00989'!D43+'01019'!D43+'01083'!D43+'01084'!D43+'01144'!D43+'01154'!D43+'01171'!D43+'00446'!D43</f>
        <v>385441.91999999993</v>
      </c>
      <c r="E43" s="217">
        <f>'00111'!E43+'00192'!E43+'00200'!E43+'00226'!E43+'00282'!E43+'00328'!E43+'00368'!E43+'10725'!E43+'00498'!E43+'00551'!E43+'00585'!E43+'00982'!E43+'00986'!E43+'00989'!E43+'01019'!E43+'01083'!E43+'01084'!E43+'01144'!E43+'01154'!E43+'01171'!E43+'00446'!E43</f>
        <v>385441.91999999993</v>
      </c>
      <c r="F43" s="217">
        <f>'00111'!F43+'00192'!F43+'00200'!F43+'00226'!F43+'00282'!F43+'00328'!F43+'00368'!F43+'10725'!F43+'00498'!F43+'00551'!F43+'00585'!F43+'00982'!F43+'00986'!F43+'00989'!F43+'01019'!F43+'01083'!F43+'01084'!F43+'01144'!F43+'01154'!F43+'01171'!F43+'00446'!F43</f>
        <v>385441.91999999993</v>
      </c>
      <c r="G43" s="217">
        <f>'00111'!G43+'00192'!G43+'00200'!G43+'00226'!G43+'00282'!G43+'00328'!G43+'00368'!G43+'10725'!G43+'00498'!G43+'00551'!G43+'00585'!G43+'00982'!G43+'00986'!G43+'00989'!G43+'01019'!G43+'01083'!G43+'01084'!G43+'01144'!G43+'01154'!G43+'01171'!G43+'00446'!G43</f>
        <v>1156325.76</v>
      </c>
      <c r="H43" s="217">
        <f>'00111'!H43+'00192'!H43+'00200'!H43+'00226'!H43+'00282'!H43+'00328'!H43+'00368'!H43+'10725'!H43+'00498'!H43+'00551'!H43+'00585'!H43+'00982'!H43+'00986'!H43+'00989'!H43+'01019'!H43+'01083'!H43+'01084'!H43+'01144'!H43+'01154'!H43+'01171'!H43+'00446'!H43</f>
        <v>449682.24000000017</v>
      </c>
      <c r="I43" s="217">
        <f>'00111'!I43+'00192'!I43+'00200'!I43+'00226'!I43+'00282'!I43+'00328'!I43+'00368'!I43+'10725'!I43+'00498'!I43+'00551'!I43+'00585'!I43+'00982'!I43+'00986'!I43+'00989'!I43+'01019'!I43+'01083'!I43+'01084'!I43+'01144'!I43+'01154'!I43+'01171'!I43+'00446'!I43</f>
        <v>578162.88</v>
      </c>
      <c r="J43" s="217">
        <f>'00111'!J43+'00192'!J43+'00200'!J43+'00226'!J43+'00282'!J43+'00328'!J43+'00368'!J43+'10725'!J43+'00498'!J43+'00551'!J43+'00585'!J43+'00982'!J43+'00986'!J43+'00989'!J43+'01019'!J43+'01083'!J43+'01084'!J43+'01144'!J43+'01154'!J43+'01171'!J43+'00446'!J43</f>
        <v>578162.88</v>
      </c>
      <c r="K43" s="217">
        <f>'00111'!K43+'00192'!K43+'00200'!K43+'00226'!K43+'00282'!K43+'00328'!K43+'00368'!K43+'10725'!K43+'00498'!K43+'00551'!K43+'00585'!K43+'00982'!K43+'00986'!K43+'00989'!K43+'01019'!K43+'01083'!K43+'01084'!K43+'01144'!K43+'01154'!K43+'01171'!K43+'00446'!K43</f>
        <v>1606008</v>
      </c>
      <c r="L43" s="217">
        <f>'00111'!L43+'00192'!L43+'00200'!L43+'00226'!L43+'00282'!L43+'00328'!L43+'00368'!L43+'10725'!L43+'00498'!L43+'00551'!L43+'00585'!L43+'00982'!L43+'00986'!L43+'00989'!L43+'01019'!L43+'01083'!L43+'01084'!L43+'01144'!L43+'01154'!L43+'01171'!L43+'00446'!L43</f>
        <v>578162.88</v>
      </c>
      <c r="M43" s="217">
        <f>'00111'!M43+'00192'!M43+'00200'!M43+'00226'!M43+'00282'!M43+'00328'!M43+'00368'!M43+'10725'!M43+'00498'!M43+'00551'!M43+'00585'!M43+'00982'!M43+'00986'!M43+'00989'!M43+'01019'!M43+'01083'!M43+'01084'!M43+'01144'!M43+'01154'!M43+'01171'!M43+'00446'!M43</f>
        <v>578162.88</v>
      </c>
      <c r="N43" s="217">
        <f>'00111'!N43+'00192'!N43+'00200'!N43+'00226'!N43+'00282'!N43+'00328'!N43+'00368'!N43+'10725'!N43+'00498'!N43+'00551'!N43+'00585'!N43+'00982'!N43+'00986'!N43+'00989'!N43+'01019'!N43+'01083'!N43+'01084'!N43+'01144'!N43+'01154'!N43+'01171'!N43+'00446'!N43</f>
        <v>578162.88</v>
      </c>
      <c r="O43" s="217">
        <f>'00111'!O43+'00192'!O43+'00200'!O43+'00226'!O43+'00282'!O43+'00328'!O43+'00368'!O43+'10725'!O43+'00498'!O43+'00551'!O43+'00585'!O43+'00982'!O43+'00986'!O43+'00989'!O43+'01019'!O43+'01083'!O43+'01084'!O43+'01144'!O43+'01154'!O43+'01171'!O43+'00446'!O43</f>
        <v>1734488.6400000004</v>
      </c>
      <c r="P43" s="217">
        <f>'00111'!P43+'00192'!P43+'00200'!P43+'00226'!P43+'00282'!P43+'00328'!P43+'00368'!P43+'10725'!P43+'00498'!P43+'00551'!P43+'00585'!P43+'00982'!P43+'00986'!P43+'00989'!P43+'01019'!P43+'01083'!P43+'01084'!P43+'01144'!P43+'01154'!P43+'01171'!P43+'00446'!P43</f>
        <v>642403.2000000003</v>
      </c>
      <c r="Q43" s="217">
        <f>'00111'!Q43+'00192'!Q43+'00200'!Q43+'00226'!Q43+'00282'!Q43+'00328'!Q43+'00368'!Q43+'10725'!Q43+'00498'!Q43+'00551'!Q43+'00585'!Q43+'00982'!Q43+'00986'!Q43+'00989'!Q43+'01019'!Q43+'01083'!Q43+'01084'!Q43+'01144'!Q43+'01154'!Q43+'01171'!Q43+'00446'!Q43</f>
        <v>642403.2000000003</v>
      </c>
      <c r="R43" s="217">
        <f>'00111'!R43+'00192'!R43+'00200'!R43+'00226'!R43+'00282'!R43+'00328'!R43+'00368'!R43+'10725'!R43+'00498'!R43+'00551'!R43+'00585'!R43+'00982'!R43+'00986'!R43+'00989'!R43+'01019'!R43+'01083'!R43+'01084'!R43+'01144'!R43+'01154'!R43+'01171'!R43+'00446'!R43</f>
        <v>642403.2000000003</v>
      </c>
      <c r="S43" s="217">
        <f>'00111'!S43+'00192'!S43+'00200'!S43+'00226'!S43+'00282'!S43+'00328'!S43+'00368'!S43+'10725'!S43+'00498'!S43+'00551'!S43+'00585'!S43+'00982'!S43+'00986'!S43+'00989'!S43+'01019'!S43+'01083'!S43+'01084'!S43+'01144'!S43+'01154'!S43+'01171'!S43+'00446'!S43</f>
        <v>1927209.5999999996</v>
      </c>
      <c r="T43" s="103"/>
      <c r="U43" s="180">
        <f>SUM('00111:01171'!C42)</f>
        <v>33967587</v>
      </c>
      <c r="W43" s="107">
        <f t="shared" si="1"/>
        <v>-27543555</v>
      </c>
      <c r="X43" s="199">
        <f>'00111'!T43+'00192'!T43+'00200'!T43+'00226'!T43+'00282'!T43+'00328'!T43+'00368'!T43+'10725'!T43+'00498'!T43+'00551'!T43+'00585'!T43+'00982'!T43+'00986'!T43+'00989'!T43+'01019'!T43+'01083'!T43+'01084'!T43+'01144'!T43+'01154'!T43+'01171'!T43</f>
        <v>5625107.0999999996</v>
      </c>
    </row>
    <row r="44" spans="1:32" ht="30" customHeight="1" x14ac:dyDescent="0.25">
      <c r="A44" s="68">
        <v>45921</v>
      </c>
      <c r="B44" s="69" t="s">
        <v>64</v>
      </c>
      <c r="C44" s="217">
        <f>'00111'!C44+'00192'!C44+'00200'!C44+'00226'!C44+'00282'!C44+'00328'!C44+'00368'!C44+'10725'!C44+'00498'!C44+'00551'!C44+'00585'!C44+'00982'!C44+'00986'!C44+'00989'!C44+'01019'!C44+'01083'!C44+'01084'!C44+'01144'!C44+'01154'!C44+'01171'!C44+'00446'!C44</f>
        <v>25000000</v>
      </c>
      <c r="D44" s="217">
        <f>'00111'!D44+'00192'!D44+'00200'!D44+'00226'!D44+'00282'!D44+'00328'!D44+'00368'!D44+'10725'!D44+'00498'!D44+'00551'!D44+'00585'!D44+'00982'!D44+'00986'!D44+'00989'!D44+'01019'!D44+'01083'!D44+'01084'!D44+'01144'!D44+'01154'!D44+'01171'!D44+'00446'!D44</f>
        <v>1499999.9999999998</v>
      </c>
      <c r="E44" s="217">
        <f>'00111'!E44+'00192'!E44+'00200'!E44+'00226'!E44+'00282'!E44+'00328'!E44+'00368'!E44+'10725'!E44+'00498'!E44+'00551'!E44+'00585'!E44+'00982'!E44+'00986'!E44+'00989'!E44+'01019'!E44+'01083'!E44+'01084'!E44+'01144'!E44+'01154'!E44+'01171'!E44+'00446'!E44</f>
        <v>1499999.9999999998</v>
      </c>
      <c r="F44" s="217">
        <f>'00111'!F44+'00192'!F44+'00200'!F44+'00226'!F44+'00282'!F44+'00328'!F44+'00368'!F44+'10725'!F44+'00498'!F44+'00551'!F44+'00585'!F44+'00982'!F44+'00986'!F44+'00989'!F44+'01019'!F44+'01083'!F44+'01084'!F44+'01144'!F44+'01154'!F44+'01171'!F44+'00446'!F44</f>
        <v>1499999.9999999998</v>
      </c>
      <c r="G44" s="217">
        <f>'00111'!G44+'00192'!G44+'00200'!G44+'00226'!G44+'00282'!G44+'00328'!G44+'00368'!G44+'10725'!G44+'00498'!G44+'00551'!G44+'00585'!G44+'00982'!G44+'00986'!G44+'00989'!G44+'01019'!G44+'01083'!G44+'01084'!G44+'01144'!G44+'01154'!G44+'01171'!G44+'00446'!G44</f>
        <v>4500000</v>
      </c>
      <c r="H44" s="217">
        <f>'00111'!H44+'00192'!H44+'00200'!H44+'00226'!H44+'00282'!H44+'00328'!H44+'00368'!H44+'10725'!H44+'00498'!H44+'00551'!H44+'00585'!H44+'00982'!H44+'00986'!H44+'00989'!H44+'01019'!H44+'01083'!H44+'01084'!H44+'01144'!H44+'01154'!H44+'01171'!H44+'00446'!H44</f>
        <v>1750000.0000000002</v>
      </c>
      <c r="I44" s="217">
        <f>'00111'!I44+'00192'!I44+'00200'!I44+'00226'!I44+'00282'!I44+'00328'!I44+'00368'!I44+'10725'!I44+'00498'!I44+'00551'!I44+'00585'!I44+'00982'!I44+'00986'!I44+'00989'!I44+'01019'!I44+'01083'!I44+'01084'!I44+'01144'!I44+'01154'!I44+'01171'!I44+'00446'!I44</f>
        <v>2250000</v>
      </c>
      <c r="J44" s="217">
        <f>'00111'!J44+'00192'!J44+'00200'!J44+'00226'!J44+'00282'!J44+'00328'!J44+'00368'!J44+'10725'!J44+'00498'!J44+'00551'!J44+'00585'!J44+'00982'!J44+'00986'!J44+'00989'!J44+'01019'!J44+'01083'!J44+'01084'!J44+'01144'!J44+'01154'!J44+'01171'!J44+'00446'!J44</f>
        <v>2250000</v>
      </c>
      <c r="K44" s="217">
        <f>'00111'!K44+'00192'!K44+'00200'!K44+'00226'!K44+'00282'!K44+'00328'!K44+'00368'!K44+'10725'!K44+'00498'!K44+'00551'!K44+'00585'!K44+'00982'!K44+'00986'!K44+'00989'!K44+'01019'!K44+'01083'!K44+'01084'!K44+'01144'!K44+'01154'!K44+'01171'!K44+'00446'!K44</f>
        <v>6250000</v>
      </c>
      <c r="L44" s="217">
        <f>'00111'!L44+'00192'!L44+'00200'!L44+'00226'!L44+'00282'!L44+'00328'!L44+'00368'!L44+'10725'!L44+'00498'!L44+'00551'!L44+'00585'!L44+'00982'!L44+'00986'!L44+'00989'!L44+'01019'!L44+'01083'!L44+'01084'!L44+'01144'!L44+'01154'!L44+'01171'!L44+'00446'!L44</f>
        <v>2250000</v>
      </c>
      <c r="M44" s="217">
        <f>'00111'!M44+'00192'!M44+'00200'!M44+'00226'!M44+'00282'!M44+'00328'!M44+'00368'!M44+'10725'!M44+'00498'!M44+'00551'!M44+'00585'!M44+'00982'!M44+'00986'!M44+'00989'!M44+'01019'!M44+'01083'!M44+'01084'!M44+'01144'!M44+'01154'!M44+'01171'!M44+'00446'!M44</f>
        <v>2250000</v>
      </c>
      <c r="N44" s="217">
        <f>'00111'!N44+'00192'!N44+'00200'!N44+'00226'!N44+'00282'!N44+'00328'!N44+'00368'!N44+'10725'!N44+'00498'!N44+'00551'!N44+'00585'!N44+'00982'!N44+'00986'!N44+'00989'!N44+'01019'!N44+'01083'!N44+'01084'!N44+'01144'!N44+'01154'!N44+'01171'!N44+'00446'!N44</f>
        <v>2250000</v>
      </c>
      <c r="O44" s="217">
        <f>'00111'!O44+'00192'!O44+'00200'!O44+'00226'!O44+'00282'!O44+'00328'!O44+'00368'!O44+'10725'!O44+'00498'!O44+'00551'!O44+'00585'!O44+'00982'!O44+'00986'!O44+'00989'!O44+'01019'!O44+'01083'!O44+'01084'!O44+'01144'!O44+'01154'!O44+'01171'!O44+'00446'!O44</f>
        <v>6750000</v>
      </c>
      <c r="P44" s="217">
        <f>'00111'!P44+'00192'!P44+'00200'!P44+'00226'!P44+'00282'!P44+'00328'!P44+'00368'!P44+'10725'!P44+'00498'!P44+'00551'!P44+'00585'!P44+'00982'!P44+'00986'!P44+'00989'!P44+'01019'!P44+'01083'!P44+'01084'!P44+'01144'!P44+'01154'!P44+'01171'!P44+'00446'!P44</f>
        <v>2500000</v>
      </c>
      <c r="Q44" s="217">
        <f>'00111'!Q44+'00192'!Q44+'00200'!Q44+'00226'!Q44+'00282'!Q44+'00328'!Q44+'00368'!Q44+'10725'!Q44+'00498'!Q44+'00551'!Q44+'00585'!Q44+'00982'!Q44+'00986'!Q44+'00989'!Q44+'01019'!Q44+'01083'!Q44+'01084'!Q44+'01144'!Q44+'01154'!Q44+'01171'!Q44+'00446'!Q44</f>
        <v>2500000</v>
      </c>
      <c r="R44" s="217">
        <f>'00111'!R44+'00192'!R44+'00200'!R44+'00226'!R44+'00282'!R44+'00328'!R44+'00368'!R44+'10725'!R44+'00498'!R44+'00551'!R44+'00585'!R44+'00982'!R44+'00986'!R44+'00989'!R44+'01019'!R44+'01083'!R44+'01084'!R44+'01144'!R44+'01154'!R44+'01171'!R44+'00446'!R44</f>
        <v>2500000</v>
      </c>
      <c r="S44" s="217">
        <f>'00111'!S44+'00192'!S44+'00200'!S44+'00226'!S44+'00282'!S44+'00328'!S44+'00368'!S44+'10725'!S44+'00498'!S44+'00551'!S44+'00585'!S44+'00982'!S44+'00986'!S44+'00989'!S44+'01019'!S44+'01083'!S44+'01084'!S44+'01144'!S44+'01154'!S44+'01171'!S44+'00446'!S44</f>
        <v>7500000.0000000019</v>
      </c>
      <c r="T44" s="103"/>
      <c r="U44" s="180">
        <f>SUM('00111:01171'!C43)</f>
        <v>6250119</v>
      </c>
      <c r="W44" s="107">
        <f t="shared" si="1"/>
        <v>18749881</v>
      </c>
      <c r="X44" s="199">
        <f>'00111'!T44+'00192'!T44+'00200'!T44+'00226'!T44+'00282'!T44+'00328'!T44+'00368'!T44+'10725'!T44+'00498'!T44+'00551'!T44+'00585'!T44+'00982'!T44+'00986'!T44+'00989'!T44+'01019'!T44+'01083'!T44+'01084'!T44+'01144'!T44+'01154'!T44+'01171'!T44</f>
        <v>22499999.999999996</v>
      </c>
      <c r="AA44" s="78">
        <f>C44*0.15</f>
        <v>3750000</v>
      </c>
      <c r="AB44" s="78">
        <f>C44*0.25</f>
        <v>6250000</v>
      </c>
      <c r="AC44" s="78">
        <f>C44*0.3</f>
        <v>7500000</v>
      </c>
      <c r="AD44" s="78">
        <f>C44*0.3</f>
        <v>7500000</v>
      </c>
    </row>
    <row r="45" spans="1:32" ht="30" customHeight="1" x14ac:dyDescent="0.25">
      <c r="A45" s="68">
        <v>45994</v>
      </c>
      <c r="B45" s="69" t="s">
        <v>65</v>
      </c>
      <c r="C45" s="217">
        <f>'00111'!C45+'00192'!C45+'00200'!C45+'00226'!C45+'00282'!C45+'00328'!C45+'00368'!C45+'10725'!C45+'00498'!C45+'00551'!C45+'00585'!C45+'00982'!C45+'00986'!C45+'00989'!C45+'01019'!C45+'01083'!C45+'01084'!C45+'01144'!C45+'01154'!C45+'01171'!C45+'00446'!C45</f>
        <v>2717468</v>
      </c>
      <c r="D45" s="217">
        <f>'00111'!D45+'00192'!D45+'00200'!D45+'00226'!D45+'00282'!D45+'00328'!D45+'00368'!D45+'10725'!D45+'00498'!D45+'00551'!D45+'00585'!D45+'00982'!D45+'00986'!D45+'00989'!D45+'01019'!D45+'01083'!D45+'01084'!D45+'01144'!D45+'01154'!D45+'01171'!D45+'00446'!D45</f>
        <v>163048.08000000002</v>
      </c>
      <c r="E45" s="217">
        <f>'00111'!E45+'00192'!E45+'00200'!E45+'00226'!E45+'00282'!E45+'00328'!E45+'00368'!E45+'10725'!E45+'00498'!E45+'00551'!E45+'00585'!E45+'00982'!E45+'00986'!E45+'00989'!E45+'01019'!E45+'01083'!E45+'01084'!E45+'01144'!E45+'01154'!E45+'01171'!E45+'00446'!E45</f>
        <v>163048.08000000002</v>
      </c>
      <c r="F45" s="217">
        <f>'00111'!F45+'00192'!F45+'00200'!F45+'00226'!F45+'00282'!F45+'00328'!F45+'00368'!F45+'10725'!F45+'00498'!F45+'00551'!F45+'00585'!F45+'00982'!F45+'00986'!F45+'00989'!F45+'01019'!F45+'01083'!F45+'01084'!F45+'01144'!F45+'01154'!F45+'01171'!F45+'00446'!F45</f>
        <v>163048.08000000002</v>
      </c>
      <c r="G45" s="217">
        <f>'00111'!G45+'00192'!G45+'00200'!G45+'00226'!G45+'00282'!G45+'00328'!G45+'00368'!G45+'10725'!G45+'00498'!G45+'00551'!G45+'00585'!G45+'00982'!G45+'00986'!G45+'00989'!G45+'01019'!G45+'01083'!G45+'01084'!G45+'01144'!G45+'01154'!G45+'01171'!G45+'00446'!G45</f>
        <v>489144.23999999987</v>
      </c>
      <c r="H45" s="217">
        <f>'00111'!H45+'00192'!H45+'00200'!H45+'00226'!H45+'00282'!H45+'00328'!H45+'00368'!H45+'10725'!H45+'00498'!H45+'00551'!H45+'00585'!H45+'00982'!H45+'00986'!H45+'00989'!H45+'01019'!H45+'01083'!H45+'01084'!H45+'01144'!H45+'01154'!H45+'01171'!H45+'00446'!H45</f>
        <v>190222.76</v>
      </c>
      <c r="I45" s="217">
        <f>'00111'!I45+'00192'!I45+'00200'!I45+'00226'!I45+'00282'!I45+'00328'!I45+'00368'!I45+'10725'!I45+'00498'!I45+'00551'!I45+'00585'!I45+'00982'!I45+'00986'!I45+'00989'!I45+'01019'!I45+'01083'!I45+'01084'!I45+'01144'!I45+'01154'!I45+'01171'!I45+'00446'!I45</f>
        <v>244572.11999999994</v>
      </c>
      <c r="J45" s="217">
        <f>'00111'!J45+'00192'!J45+'00200'!J45+'00226'!J45+'00282'!J45+'00328'!J45+'00368'!J45+'10725'!J45+'00498'!J45+'00551'!J45+'00585'!J45+'00982'!J45+'00986'!J45+'00989'!J45+'01019'!J45+'01083'!J45+'01084'!J45+'01144'!J45+'01154'!J45+'01171'!J45+'00446'!J45</f>
        <v>244572.11999999994</v>
      </c>
      <c r="K45" s="217">
        <f>'00111'!K45+'00192'!K45+'00200'!K45+'00226'!K45+'00282'!K45+'00328'!K45+'00368'!K45+'10725'!K45+'00498'!K45+'00551'!K45+'00585'!K45+'00982'!K45+'00986'!K45+'00989'!K45+'01019'!K45+'01083'!K45+'01084'!K45+'01144'!K45+'01154'!K45+'01171'!K45+'00446'!K45</f>
        <v>679367</v>
      </c>
      <c r="L45" s="217">
        <f>'00111'!L45+'00192'!L45+'00200'!L45+'00226'!L45+'00282'!L45+'00328'!L45+'00368'!L45+'10725'!L45+'00498'!L45+'00551'!L45+'00585'!L45+'00982'!L45+'00986'!L45+'00989'!L45+'01019'!L45+'01083'!L45+'01084'!L45+'01144'!L45+'01154'!L45+'01171'!L45+'00446'!L45</f>
        <v>244572.11999999994</v>
      </c>
      <c r="M45" s="217">
        <f>'00111'!M45+'00192'!M45+'00200'!M45+'00226'!M45+'00282'!M45+'00328'!M45+'00368'!M45+'10725'!M45+'00498'!M45+'00551'!M45+'00585'!M45+'00982'!M45+'00986'!M45+'00989'!M45+'01019'!M45+'01083'!M45+'01084'!M45+'01144'!M45+'01154'!M45+'01171'!M45+'00446'!M45</f>
        <v>244572.11999999994</v>
      </c>
      <c r="N45" s="217">
        <f>'00111'!N45+'00192'!N45+'00200'!N45+'00226'!N45+'00282'!N45+'00328'!N45+'00368'!N45+'10725'!N45+'00498'!N45+'00551'!N45+'00585'!N45+'00982'!N45+'00986'!N45+'00989'!N45+'01019'!N45+'01083'!N45+'01084'!N45+'01144'!N45+'01154'!N45+'01171'!N45+'00446'!N45</f>
        <v>244572.11999999994</v>
      </c>
      <c r="O45" s="217">
        <f>'00111'!O45+'00192'!O45+'00200'!O45+'00226'!O45+'00282'!O45+'00328'!O45+'00368'!O45+'10725'!O45+'00498'!O45+'00551'!O45+'00585'!O45+'00982'!O45+'00986'!O45+'00989'!O45+'01019'!O45+'01083'!O45+'01084'!O45+'01144'!O45+'01154'!O45+'01171'!O45+'00446'!O45</f>
        <v>733716.36</v>
      </c>
      <c r="P45" s="217">
        <f>'00111'!P45+'00192'!P45+'00200'!P45+'00226'!P45+'00282'!P45+'00328'!P45+'00368'!P45+'10725'!P45+'00498'!P45+'00551'!P45+'00585'!P45+'00982'!P45+'00986'!P45+'00989'!P45+'01019'!P45+'01083'!P45+'01084'!P45+'01144'!P45+'01154'!P45+'01171'!P45+'00446'!P45</f>
        <v>271746.8</v>
      </c>
      <c r="Q45" s="217">
        <f>'00111'!Q45+'00192'!Q45+'00200'!Q45+'00226'!Q45+'00282'!Q45+'00328'!Q45+'00368'!Q45+'10725'!Q45+'00498'!Q45+'00551'!Q45+'00585'!Q45+'00982'!Q45+'00986'!Q45+'00989'!Q45+'01019'!Q45+'01083'!Q45+'01084'!Q45+'01144'!Q45+'01154'!Q45+'01171'!Q45+'00446'!Q45</f>
        <v>271746.8</v>
      </c>
      <c r="R45" s="217">
        <f>'00111'!R45+'00192'!R45+'00200'!R45+'00226'!R45+'00282'!R45+'00328'!R45+'00368'!R45+'10725'!R45+'00498'!R45+'00551'!R45+'00585'!R45+'00982'!R45+'00986'!R45+'00989'!R45+'01019'!R45+'01083'!R45+'01084'!R45+'01144'!R45+'01154'!R45+'01171'!R45+'00446'!R45</f>
        <v>271746.8</v>
      </c>
      <c r="S45" s="217">
        <f>'00111'!S45+'00192'!S45+'00200'!S45+'00226'!S45+'00282'!S45+'00328'!S45+'00368'!S45+'10725'!S45+'00498'!S45+'00551'!S45+'00585'!S45+'00982'!S45+'00986'!S45+'00989'!S45+'01019'!S45+'01083'!S45+'01084'!S45+'01144'!S45+'01154'!S45+'01171'!S45+'00446'!S45</f>
        <v>815240.40000000014</v>
      </c>
      <c r="T45" s="103"/>
      <c r="U45" s="180">
        <f>SUM('00111:01171'!C44)</f>
        <v>25000000</v>
      </c>
      <c r="W45" s="107">
        <f t="shared" si="1"/>
        <v>-22282532</v>
      </c>
      <c r="X45" s="199">
        <f>'00111'!T45+'00192'!T45+'00200'!T45+'00226'!T45+'00282'!T45+'00328'!T45+'00368'!T45+'10725'!T45+'00498'!T45+'00551'!T45+'00585'!T45+'00982'!T45+'00986'!T45+'00989'!T45+'01019'!T45+'01083'!T45+'01084'!T45+'01144'!T45+'01154'!T45+'01171'!T45</f>
        <v>2445721.1999999997</v>
      </c>
      <c r="AA45" s="78">
        <f>AA44/3</f>
        <v>1250000</v>
      </c>
      <c r="AB45" s="78">
        <f>AB44/3</f>
        <v>2083333.3333333333</v>
      </c>
      <c r="AC45" s="78">
        <f>AC44/3</f>
        <v>2500000</v>
      </c>
      <c r="AD45" s="78">
        <f>AD44/3</f>
        <v>2500000</v>
      </c>
      <c r="AF45" s="78">
        <f>AB45*1+AA45</f>
        <v>3333333.333333333</v>
      </c>
    </row>
    <row r="46" spans="1:32" ht="6" customHeight="1" x14ac:dyDescent="0.25">
      <c r="A46" s="68"/>
      <c r="B46" s="67"/>
      <c r="C46" s="10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3"/>
      <c r="U46" s="180">
        <f>SUM('00111:01171'!C45)</f>
        <v>2717468</v>
      </c>
      <c r="W46" s="107">
        <f t="shared" si="1"/>
        <v>-2717468</v>
      </c>
      <c r="X46" s="199"/>
    </row>
    <row r="47" spans="1:32" s="107" customFormat="1" ht="33" customHeight="1" x14ac:dyDescent="0.2">
      <c r="A47" s="65">
        <v>50000</v>
      </c>
      <c r="B47" s="65" t="s">
        <v>66</v>
      </c>
      <c r="C47" s="98">
        <f>'00111'!C47+'00192'!C47+'00200'!C47+'00226'!C47+'00282'!C47+'00328'!C47+'00368'!C47+'10725'!C47+'00498'!C47+'00551'!C47+'00585'!C47+'00982'!C47+'00986'!C47+'00989'!C47+'01019'!C47+'01083'!C47+'01084'!C47+'01144'!C47+'01154'!C47+'01171'!C47+'00446'!C47</f>
        <v>1764788766</v>
      </c>
      <c r="D47" s="98">
        <f>'00111'!D47+'00192'!D47+'00200'!D47+'00226'!D47+'00282'!D47+'00328'!D47+'00368'!D47+'10725'!D47+'00498'!D47+'00551'!D47+'00585'!D47+'00982'!D47+'00986'!D47+'00989'!D47+'01019'!D47+'01083'!D47+'01084'!D47+'01144'!D47+'01154'!D47+'01171'!D47+'00446'!D47</f>
        <v>105887325.96000001</v>
      </c>
      <c r="E47" s="98">
        <f>'00111'!E47+'00192'!E47+'00200'!E47+'00226'!E47+'00282'!E47+'00328'!E47+'00368'!E47+'10725'!E47+'00498'!E47+'00551'!E47+'00585'!E47+'00982'!E47+'00986'!E47+'00989'!E47+'01019'!E47+'01083'!E47+'01084'!E47+'01144'!E47+'01154'!E47+'01171'!E47+'00446'!E47</f>
        <v>105887325.96000001</v>
      </c>
      <c r="F47" s="98">
        <f>'00111'!F47+'00192'!F47+'00200'!F47+'00226'!F47+'00282'!F47+'00328'!F47+'00368'!F47+'10725'!F47+'00498'!F47+'00551'!F47+'00585'!F47+'00982'!F47+'00986'!F47+'00989'!F47+'01019'!F47+'01083'!F47+'01084'!F47+'01144'!F47+'01154'!F47+'01171'!F47+'00446'!F47</f>
        <v>105887325.96000001</v>
      </c>
      <c r="G47" s="98">
        <f>'00111'!G47+'00192'!G47+'00200'!G47+'00226'!G47+'00282'!G47+'00328'!G47+'00368'!G47+'10725'!G47+'00498'!G47+'00551'!G47+'00585'!G47+'00982'!G47+'00986'!G47+'00989'!G47+'01019'!G47+'01083'!G47+'01084'!G47+'01144'!G47+'01154'!G47+'01171'!G47+'00446'!G47</f>
        <v>317661977.88</v>
      </c>
      <c r="H47" s="98">
        <f>'00111'!H47+'00192'!H47+'00200'!H47+'00226'!H47+'00282'!H47+'00328'!H47+'00368'!H47+'10725'!H47+'00498'!H47+'00551'!H47+'00585'!H47+'00982'!H47+'00986'!H47+'00989'!H47+'01019'!H47+'01083'!H47+'01084'!H47+'01144'!H47+'01154'!H47+'01171'!H47+'00446'!H47</f>
        <v>123535213.62</v>
      </c>
      <c r="I47" s="98">
        <f>'00111'!I47+'00192'!I47+'00200'!I47+'00226'!I47+'00282'!I47+'00328'!I47+'00368'!I47+'10725'!I47+'00498'!I47+'00551'!I47+'00585'!I47+'00982'!I47+'00986'!I47+'00989'!I47+'01019'!I47+'01083'!I47+'01084'!I47+'01144'!I47+'01154'!I47+'01171'!I47+'00446'!I47</f>
        <v>158830988.94000003</v>
      </c>
      <c r="J47" s="98">
        <f>'00111'!J47+'00192'!J47+'00200'!J47+'00226'!J47+'00282'!J47+'00328'!J47+'00368'!J47+'10725'!J47+'00498'!J47+'00551'!J47+'00585'!J47+'00982'!J47+'00986'!J47+'00989'!J47+'01019'!J47+'01083'!J47+'01084'!J47+'01144'!J47+'01154'!J47+'01171'!J47+'00446'!J47</f>
        <v>158830988.94000003</v>
      </c>
      <c r="K47" s="98">
        <f>'00111'!K47+'00192'!K47+'00200'!K47+'00226'!K47+'00282'!K47+'00328'!K47+'00368'!K47+'10725'!K47+'00498'!K47+'00551'!K47+'00585'!K47+'00982'!K47+'00986'!K47+'00989'!K47+'01019'!K47+'01083'!K47+'01084'!K47+'01144'!K47+'01154'!K47+'01171'!K47+'00446'!K47</f>
        <v>441197191.5</v>
      </c>
      <c r="L47" s="98">
        <f>'00111'!L47+'00192'!L47+'00200'!L47+'00226'!L47+'00282'!L47+'00328'!L47+'00368'!L47+'10725'!L47+'00498'!L47+'00551'!L47+'00585'!L47+'00982'!L47+'00986'!L47+'00989'!L47+'01019'!L47+'01083'!L47+'01084'!L47+'01144'!L47+'01154'!L47+'01171'!L47+'00446'!L47</f>
        <v>158830988.94000003</v>
      </c>
      <c r="M47" s="98">
        <f>'00111'!M47+'00192'!M47+'00200'!M47+'00226'!M47+'00282'!M47+'00328'!M47+'00368'!M47+'10725'!M47+'00498'!M47+'00551'!M47+'00585'!M47+'00982'!M47+'00986'!M47+'00989'!M47+'01019'!M47+'01083'!M47+'01084'!M47+'01144'!M47+'01154'!M47+'01171'!M47+'00446'!M47</f>
        <v>158830988.94000003</v>
      </c>
      <c r="N47" s="98">
        <f>'00111'!N47+'00192'!N47+'00200'!N47+'00226'!N47+'00282'!N47+'00328'!N47+'00368'!N47+'10725'!N47+'00498'!N47+'00551'!N47+'00585'!N47+'00982'!N47+'00986'!N47+'00989'!N47+'01019'!N47+'01083'!N47+'01084'!N47+'01144'!N47+'01154'!N47+'01171'!N47+'00446'!N47</f>
        <v>158830988.94000003</v>
      </c>
      <c r="O47" s="98">
        <f>'00111'!O47+'00192'!O47+'00200'!O47+'00226'!O47+'00282'!O47+'00328'!O47+'00368'!O47+'10725'!O47+'00498'!O47+'00551'!O47+'00585'!O47+'00982'!O47+'00986'!O47+'00989'!O47+'01019'!O47+'01083'!O47+'01084'!O47+'01144'!O47+'01154'!O47+'01171'!O47+'00446'!O47</f>
        <v>476492966.81999999</v>
      </c>
      <c r="P47" s="98">
        <f>'00111'!P47+'00192'!P47+'00200'!P47+'00226'!P47+'00282'!P47+'00328'!P47+'00368'!P47+'10725'!P47+'00498'!P47+'00551'!P47+'00585'!P47+'00982'!P47+'00986'!P47+'00989'!P47+'01019'!P47+'01083'!P47+'01084'!P47+'01144'!P47+'01154'!P47+'01171'!P47+'00446'!P47</f>
        <v>176478876.60000002</v>
      </c>
      <c r="Q47" s="98">
        <f>'00111'!Q47+'00192'!Q47+'00200'!Q47+'00226'!Q47+'00282'!Q47+'00328'!Q47+'00368'!Q47+'10725'!Q47+'00498'!Q47+'00551'!Q47+'00585'!Q47+'00982'!Q47+'00986'!Q47+'00989'!Q47+'01019'!Q47+'01083'!Q47+'01084'!Q47+'01144'!Q47+'01154'!Q47+'01171'!Q47+'00446'!Q47</f>
        <v>176478876.60000002</v>
      </c>
      <c r="R47" s="98">
        <f>'00111'!R47+'00192'!R47+'00200'!R47+'00226'!R47+'00282'!R47+'00328'!R47+'00368'!R47+'10725'!R47+'00498'!R47+'00551'!R47+'00585'!R47+'00982'!R47+'00986'!R47+'00989'!R47+'01019'!R47+'01083'!R47+'01084'!R47+'01144'!R47+'01154'!R47+'01171'!R47+'00446'!R47</f>
        <v>176478876.60000002</v>
      </c>
      <c r="S47" s="98">
        <f>'00111'!S47+'00192'!S47+'00200'!S47+'00226'!S47+'00282'!S47+'00328'!S47+'00368'!S47+'10725'!S47+'00498'!S47+'00551'!S47+'00585'!S47+'00982'!S47+'00986'!S47+'00989'!S47+'01019'!S47+'01083'!S47+'01084'!S47+'01144'!S47+'01154'!S47+'01171'!S47+'00446'!S47</f>
        <v>529436629.80000001</v>
      </c>
      <c r="T47" s="185"/>
      <c r="U47" s="180">
        <f>SUM('00111:01171'!C46)</f>
        <v>0</v>
      </c>
      <c r="W47" s="107">
        <f t="shared" si="1"/>
        <v>1764788766</v>
      </c>
      <c r="X47" s="199">
        <f>'00111'!T47+'00192'!T47+'00200'!T47+'00226'!T47+'00282'!T47+'00328'!T47+'00368'!T47+'10725'!T47+'00498'!T47+'00551'!T47+'00585'!T47+'00982'!T47+'00986'!T47+'00989'!T47+'01019'!T47+'01083'!T47+'01084'!T47+'01144'!T47+'01154'!T47+'01171'!T47</f>
        <v>1275789075.2999995</v>
      </c>
    </row>
    <row r="48" spans="1:32" s="109" customFormat="1" ht="5.25" customHeight="1" x14ac:dyDescent="0.25">
      <c r="A48" s="68"/>
      <c r="B48" s="64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3"/>
      <c r="U48" s="180">
        <f>SUM('00111:01171'!C47)</f>
        <v>1417543417</v>
      </c>
      <c r="W48" s="107">
        <f t="shared" si="1"/>
        <v>-1417543417</v>
      </c>
      <c r="X48" s="199"/>
    </row>
    <row r="49" spans="1:32" s="107" customFormat="1" ht="33" customHeight="1" x14ac:dyDescent="0.2">
      <c r="A49" s="61"/>
      <c r="B49" s="61" t="s">
        <v>67</v>
      </c>
      <c r="C49" s="101">
        <f>'00111'!C49+'00192'!C49+'00200'!C49+'00226'!C49+'00282'!C49+'00328'!C49+'00368'!C49+'10725'!C49+'00498'!C49+'00551'!C49+'00585'!C49+'00982'!C49+'00986'!C49+'00989'!C49+'01019'!C49+'01083'!C49+'01084'!C49+'01144'!C49+'01154'!C49+'01171'!C49+'00446'!C49</f>
        <v>857506882</v>
      </c>
      <c r="D49" s="101">
        <f>'00111'!D49+'00192'!D49+'00200'!D49+'00226'!D49+'00282'!D49+'00328'!D49+'00368'!D49+'10725'!D49+'00498'!D49+'00551'!D49+'00585'!D49+'00982'!D49+'00986'!D49+'00989'!D49+'01019'!D49+'01083'!D49+'01084'!D49+'01144'!D49+'01154'!D49+'01171'!D49+'00446'!D49</f>
        <v>51450412.920000002</v>
      </c>
      <c r="E49" s="101">
        <f>'00111'!E49+'00192'!E49+'00200'!E49+'00226'!E49+'00282'!E49+'00328'!E49+'00368'!E49+'10725'!E49+'00498'!E49+'00551'!E49+'00585'!E49+'00982'!E49+'00986'!E49+'00989'!E49+'01019'!E49+'01083'!E49+'01084'!E49+'01144'!E49+'01154'!E49+'01171'!E49+'00446'!E49</f>
        <v>51450412.920000002</v>
      </c>
      <c r="F49" s="101">
        <f>'00111'!F49+'00192'!F49+'00200'!F49+'00226'!F49+'00282'!F49+'00328'!F49+'00368'!F49+'10725'!F49+'00498'!F49+'00551'!F49+'00585'!F49+'00982'!F49+'00986'!F49+'00989'!F49+'01019'!F49+'01083'!F49+'01084'!F49+'01144'!F49+'01154'!F49+'01171'!F49+'00446'!F49</f>
        <v>51450412.920000002</v>
      </c>
      <c r="G49" s="101">
        <f>'00111'!G49+'00192'!G49+'00200'!G49+'00226'!G49+'00282'!G49+'00328'!G49+'00368'!G49+'10725'!G49+'00498'!G49+'00551'!G49+'00585'!G49+'00982'!G49+'00986'!G49+'00989'!G49+'01019'!G49+'01083'!G49+'01084'!G49+'01144'!G49+'01154'!G49+'01171'!G49+'00446'!G49</f>
        <v>154351238.75999999</v>
      </c>
      <c r="H49" s="101">
        <f>'00111'!H49+'00192'!H49+'00200'!H49+'00226'!H49+'00282'!H49+'00328'!H49+'00368'!H49+'10725'!H49+'00498'!H49+'00551'!H49+'00585'!H49+'00982'!H49+'00986'!H49+'00989'!H49+'01019'!H49+'01083'!H49+'01084'!H49+'01144'!H49+'01154'!H49+'01171'!H49+'00446'!H49</f>
        <v>60025481.740000002</v>
      </c>
      <c r="I49" s="101">
        <f>'00111'!I49+'00192'!I49+'00200'!I49+'00226'!I49+'00282'!I49+'00328'!I49+'00368'!I49+'10725'!I49+'00498'!I49+'00551'!I49+'00585'!I49+'00982'!I49+'00986'!I49+'00989'!I49+'01019'!I49+'01083'!I49+'01084'!I49+'01144'!I49+'01154'!I49+'01171'!I49+'00446'!I49</f>
        <v>77175619.379999995</v>
      </c>
      <c r="J49" s="101">
        <f>'00111'!J49+'00192'!J49+'00200'!J49+'00226'!J49+'00282'!J49+'00328'!J49+'00368'!J49+'10725'!J49+'00498'!J49+'00551'!J49+'00585'!J49+'00982'!J49+'00986'!J49+'00989'!J49+'01019'!J49+'01083'!J49+'01084'!J49+'01144'!J49+'01154'!J49+'01171'!J49+'00446'!J49</f>
        <v>77175619.379999995</v>
      </c>
      <c r="K49" s="101">
        <f>'00111'!K49+'00192'!K49+'00200'!K49+'00226'!K49+'00282'!K49+'00328'!K49+'00368'!K49+'10725'!K49+'00498'!K49+'00551'!K49+'00585'!K49+'00982'!K49+'00986'!K49+'00989'!K49+'01019'!K49+'01083'!K49+'01084'!K49+'01144'!K49+'01154'!K49+'01171'!K49+'00446'!K49</f>
        <v>214376720.5</v>
      </c>
      <c r="L49" s="101">
        <f>'00111'!L49+'00192'!L49+'00200'!L49+'00226'!L49+'00282'!L49+'00328'!L49+'00368'!L49+'10725'!L49+'00498'!L49+'00551'!L49+'00585'!L49+'00982'!L49+'00986'!L49+'00989'!L49+'01019'!L49+'01083'!L49+'01084'!L49+'01144'!L49+'01154'!L49+'01171'!L49+'00446'!L49</f>
        <v>77175619.379999995</v>
      </c>
      <c r="M49" s="101">
        <f>'00111'!M49+'00192'!M49+'00200'!M49+'00226'!M49+'00282'!M49+'00328'!M49+'00368'!M49+'10725'!M49+'00498'!M49+'00551'!M49+'00585'!M49+'00982'!M49+'00986'!M49+'00989'!M49+'01019'!M49+'01083'!M49+'01084'!M49+'01144'!M49+'01154'!M49+'01171'!M49+'00446'!M49</f>
        <v>77175619.379999995</v>
      </c>
      <c r="N49" s="101">
        <f>'00111'!N49+'00192'!N49+'00200'!N49+'00226'!N49+'00282'!N49+'00328'!N49+'00368'!N49+'10725'!N49+'00498'!N49+'00551'!N49+'00585'!N49+'00982'!N49+'00986'!N49+'00989'!N49+'01019'!N49+'01083'!N49+'01084'!N49+'01144'!N49+'01154'!N49+'01171'!N49+'00446'!N49</f>
        <v>77175619.379999995</v>
      </c>
      <c r="O49" s="101">
        <f>'00111'!O49+'00192'!O49+'00200'!O49+'00226'!O49+'00282'!O49+'00328'!O49+'00368'!O49+'10725'!O49+'00498'!O49+'00551'!O49+'00585'!O49+'00982'!O49+'00986'!O49+'00989'!O49+'01019'!O49+'01083'!O49+'01084'!O49+'01144'!O49+'01154'!O49+'01171'!O49+'00446'!O49</f>
        <v>231526858.13999993</v>
      </c>
      <c r="P49" s="101">
        <f>'00111'!P49+'00192'!P49+'00200'!P49+'00226'!P49+'00282'!P49+'00328'!P49+'00368'!P49+'10725'!P49+'00498'!P49+'00551'!P49+'00585'!P49+'00982'!P49+'00986'!P49+'00989'!P49+'01019'!P49+'01083'!P49+'01084'!P49+'01144'!P49+'01154'!P49+'01171'!P49+'00446'!P49</f>
        <v>85750688.200000018</v>
      </c>
      <c r="Q49" s="101">
        <f>'00111'!Q49+'00192'!Q49+'00200'!Q49+'00226'!Q49+'00282'!Q49+'00328'!Q49+'00368'!Q49+'10725'!Q49+'00498'!Q49+'00551'!Q49+'00585'!Q49+'00982'!Q49+'00986'!Q49+'00989'!Q49+'01019'!Q49+'01083'!Q49+'01084'!Q49+'01144'!Q49+'01154'!Q49+'01171'!Q49+'00446'!Q49</f>
        <v>85750688.200000018</v>
      </c>
      <c r="R49" s="101">
        <f>'00111'!R49+'00192'!R49+'00200'!R49+'00226'!R49+'00282'!R49+'00328'!R49+'00368'!R49+'10725'!R49+'00498'!R49+'00551'!R49+'00585'!R49+'00982'!R49+'00986'!R49+'00989'!R49+'01019'!R49+'01083'!R49+'01084'!R49+'01144'!R49+'01154'!R49+'01171'!R49+'00446'!R49</f>
        <v>85750688.200000018</v>
      </c>
      <c r="S49" s="101">
        <f>'00111'!S49+'00192'!S49+'00200'!S49+'00226'!S49+'00282'!S49+'00328'!S49+'00368'!S49+'10725'!S49+'00498'!S49+'00551'!S49+'00585'!S49+'00982'!S49+'00986'!S49+'00989'!S49+'01019'!S49+'01083'!S49+'01084'!S49+'01144'!S49+'01154'!S49+'01171'!S49+'00446'!S49</f>
        <v>257252064.60000008</v>
      </c>
      <c r="T49" s="185"/>
      <c r="U49" s="180">
        <f>SUM('00111:01171'!C48)</f>
        <v>0</v>
      </c>
      <c r="W49" s="107">
        <f t="shared" si="1"/>
        <v>857506882</v>
      </c>
      <c r="X49" s="199">
        <f>'00111'!T49+'00192'!T49+'00200'!T49+'00226'!T49+'00282'!T49+'00328'!T49+'00368'!T49+'10725'!T49+'00498'!T49+'00551'!T49+'00585'!T49+'00982'!T49+'00986'!T49+'00989'!T49+'01019'!T49+'01083'!T49+'01084'!T49+'01144'!T49+'01154'!T49+'01171'!T49</f>
        <v>590510245.5</v>
      </c>
      <c r="AA49" s="107">
        <f>C94*0.15</f>
        <v>29265705.75</v>
      </c>
      <c r="AB49" s="107">
        <f>C94*0.25</f>
        <v>48776176.25</v>
      </c>
      <c r="AC49" s="107">
        <f>C94*0.3</f>
        <v>58531411.5</v>
      </c>
      <c r="AD49" s="107">
        <f>C94*0.3</f>
        <v>58531411.5</v>
      </c>
    </row>
    <row r="50" spans="1:32" ht="33" customHeight="1" x14ac:dyDescent="0.25">
      <c r="A50" s="77" t="s">
        <v>130</v>
      </c>
      <c r="B50" s="71" t="s">
        <v>124</v>
      </c>
      <c r="C50" s="100">
        <f>'00111'!C50+'00192'!C50+'00200'!C50+'00226'!C50+'00282'!C50+'00328'!C50+'00368'!C50+'10725'!C50+'00498'!C50+'00551'!C50+'00585'!C50+'00982'!C50+'00986'!C50+'00989'!C50+'01019'!C50+'01083'!C50+'01084'!C50+'01144'!C50+'01154'!C50+'01171'!C50+'00446'!C50</f>
        <v>187152654</v>
      </c>
      <c r="D50" s="100">
        <f>'00111'!D50+'00192'!D50+'00200'!D50+'00226'!D50+'00282'!D50+'00328'!D50+'00368'!D50+'10725'!D50+'00498'!D50+'00551'!D50+'00585'!D50+'00982'!D50+'00986'!D50+'00989'!D50+'01019'!D50+'01083'!D50+'01084'!D50+'01144'!D50+'01154'!D50+'01171'!D50+'00446'!D50</f>
        <v>11229159.24</v>
      </c>
      <c r="E50" s="100">
        <f>'00111'!E50+'00192'!E50+'00200'!E50+'00226'!E50+'00282'!E50+'00328'!E50+'00368'!E50+'10725'!E50+'00498'!E50+'00551'!E50+'00585'!E50+'00982'!E50+'00986'!E50+'00989'!E50+'01019'!E50+'01083'!E50+'01084'!E50+'01144'!E50+'01154'!E50+'01171'!E50+'00446'!E50</f>
        <v>11229159.24</v>
      </c>
      <c r="F50" s="100">
        <f>'00111'!F50+'00192'!F50+'00200'!F50+'00226'!F50+'00282'!F50+'00328'!F50+'00368'!F50+'10725'!F50+'00498'!F50+'00551'!F50+'00585'!F50+'00982'!F50+'00986'!F50+'00989'!F50+'01019'!F50+'01083'!F50+'01084'!F50+'01144'!F50+'01154'!F50+'01171'!F50+'00446'!F50</f>
        <v>11229159.24</v>
      </c>
      <c r="G50" s="100">
        <f>'00111'!G50+'00192'!G50+'00200'!G50+'00226'!G50+'00282'!G50+'00328'!G50+'00368'!G50+'10725'!G50+'00498'!G50+'00551'!G50+'00585'!G50+'00982'!G50+'00986'!G50+'00989'!G50+'01019'!G50+'01083'!G50+'01084'!G50+'01144'!G50+'01154'!G50+'01171'!G50+'00446'!G50</f>
        <v>33687477.719999999</v>
      </c>
      <c r="H50" s="100">
        <f>'00111'!H50+'00192'!H50+'00200'!H50+'00226'!H50+'00282'!H50+'00328'!H50+'00368'!H50+'10725'!H50+'00498'!H50+'00551'!H50+'00585'!H50+'00982'!H50+'00986'!H50+'00989'!H50+'01019'!H50+'01083'!H50+'01084'!H50+'01144'!H50+'01154'!H50+'01171'!H50+'00446'!H50</f>
        <v>13100685.779999999</v>
      </c>
      <c r="I50" s="100">
        <f>'00111'!I50+'00192'!I50+'00200'!I50+'00226'!I50+'00282'!I50+'00328'!I50+'00368'!I50+'10725'!I50+'00498'!I50+'00551'!I50+'00585'!I50+'00982'!I50+'00986'!I50+'00989'!I50+'01019'!I50+'01083'!I50+'01084'!I50+'01144'!I50+'01154'!I50+'01171'!I50+'00446'!I50</f>
        <v>16843738.859999999</v>
      </c>
      <c r="J50" s="100">
        <f>'00111'!J50+'00192'!J50+'00200'!J50+'00226'!J50+'00282'!J50+'00328'!J50+'00368'!J50+'10725'!J50+'00498'!J50+'00551'!J50+'00585'!J50+'00982'!J50+'00986'!J50+'00989'!J50+'01019'!J50+'01083'!J50+'01084'!J50+'01144'!J50+'01154'!J50+'01171'!J50+'00446'!J50</f>
        <v>16843738.859999999</v>
      </c>
      <c r="K50" s="100">
        <f>'00111'!K50+'00192'!K50+'00200'!K50+'00226'!K50+'00282'!K50+'00328'!K50+'00368'!K50+'10725'!K50+'00498'!K50+'00551'!K50+'00585'!K50+'00982'!K50+'00986'!K50+'00989'!K50+'01019'!K50+'01083'!K50+'01084'!K50+'01144'!K50+'01154'!K50+'01171'!K50+'00446'!K50</f>
        <v>46788163.5</v>
      </c>
      <c r="L50" s="100">
        <f>'00111'!L50+'00192'!L50+'00200'!L50+'00226'!L50+'00282'!L50+'00328'!L50+'00368'!L50+'10725'!L50+'00498'!L50+'00551'!L50+'00585'!L50+'00982'!L50+'00986'!L50+'00989'!L50+'01019'!L50+'01083'!L50+'01084'!L50+'01144'!L50+'01154'!L50+'01171'!L50+'00446'!L50</f>
        <v>16843738.859999999</v>
      </c>
      <c r="M50" s="100">
        <f>'00111'!M50+'00192'!M50+'00200'!M50+'00226'!M50+'00282'!M50+'00328'!M50+'00368'!M50+'10725'!M50+'00498'!M50+'00551'!M50+'00585'!M50+'00982'!M50+'00986'!M50+'00989'!M50+'01019'!M50+'01083'!M50+'01084'!M50+'01144'!M50+'01154'!M50+'01171'!M50+'00446'!M50</f>
        <v>16843738.859999999</v>
      </c>
      <c r="N50" s="100">
        <f>'00111'!N50+'00192'!N50+'00200'!N50+'00226'!N50+'00282'!N50+'00328'!N50+'00368'!N50+'10725'!N50+'00498'!N50+'00551'!N50+'00585'!N50+'00982'!N50+'00986'!N50+'00989'!N50+'01019'!N50+'01083'!N50+'01084'!N50+'01144'!N50+'01154'!N50+'01171'!N50+'00446'!N50</f>
        <v>16843738.859999999</v>
      </c>
      <c r="O50" s="100">
        <f>'00111'!O50+'00192'!O50+'00200'!O50+'00226'!O50+'00282'!O50+'00328'!O50+'00368'!O50+'10725'!O50+'00498'!O50+'00551'!O50+'00585'!O50+'00982'!O50+'00986'!O50+'00989'!O50+'01019'!O50+'01083'!O50+'01084'!O50+'01144'!O50+'01154'!O50+'01171'!O50+'00446'!O50</f>
        <v>50531216.579999998</v>
      </c>
      <c r="P50" s="100">
        <f>'00111'!P50+'00192'!P50+'00200'!P50+'00226'!P50+'00282'!P50+'00328'!P50+'00368'!P50+'10725'!P50+'00498'!P50+'00551'!P50+'00585'!P50+'00982'!P50+'00986'!P50+'00989'!P50+'01019'!P50+'01083'!P50+'01084'!P50+'01144'!P50+'01154'!P50+'01171'!P50+'00446'!P50</f>
        <v>18715265.400000002</v>
      </c>
      <c r="Q50" s="100">
        <f>'00111'!Q50+'00192'!Q50+'00200'!Q50+'00226'!Q50+'00282'!Q50+'00328'!Q50+'00368'!Q50+'10725'!Q50+'00498'!Q50+'00551'!Q50+'00585'!Q50+'00982'!Q50+'00986'!Q50+'00989'!Q50+'01019'!Q50+'01083'!Q50+'01084'!Q50+'01144'!Q50+'01154'!Q50+'01171'!Q50+'00446'!Q50</f>
        <v>18715265.400000002</v>
      </c>
      <c r="R50" s="100">
        <f>'00111'!R50+'00192'!R50+'00200'!R50+'00226'!R50+'00282'!R50+'00328'!R50+'00368'!R50+'10725'!R50+'00498'!R50+'00551'!R50+'00585'!R50+'00982'!R50+'00986'!R50+'00989'!R50+'01019'!R50+'01083'!R50+'01084'!R50+'01144'!R50+'01154'!R50+'01171'!R50+'00446'!R50</f>
        <v>18715265.400000002</v>
      </c>
      <c r="S50" s="100">
        <f>'00111'!S50+'00192'!S50+'00200'!S50+'00226'!S50+'00282'!S50+'00328'!S50+'00368'!S50+'10725'!S50+'00498'!S50+'00551'!S50+'00585'!S50+'00982'!S50+'00986'!S50+'00989'!S50+'01019'!S50+'01083'!S50+'01084'!S50+'01144'!S50+'01154'!S50+'01171'!S50+'00446'!S50</f>
        <v>56145796.20000001</v>
      </c>
      <c r="T50" s="103"/>
      <c r="U50" s="180">
        <f>SUM('00111:01171'!C49)</f>
        <v>656122495</v>
      </c>
      <c r="W50" s="107">
        <f t="shared" si="1"/>
        <v>-468969841</v>
      </c>
      <c r="X50" s="199">
        <f>'00111'!T50+'00192'!T50+'00200'!T50+'00226'!T50+'00282'!T50+'00328'!T50+'00368'!T50+'10725'!T50+'00498'!T50+'00551'!T50+'00585'!T50+'00982'!T50+'00986'!T50+'00989'!T50+'01019'!T50+'01083'!T50+'01084'!T50+'01144'!T50+'01154'!T50+'01171'!T50</f>
        <v>168437388.60000002</v>
      </c>
      <c r="AA50" s="78">
        <f>AA49/3</f>
        <v>9755235.25</v>
      </c>
      <c r="AB50" s="78">
        <f>AB49/3</f>
        <v>16258725.416666666</v>
      </c>
      <c r="AC50" s="78">
        <f>AC49/3</f>
        <v>19510470.5</v>
      </c>
      <c r="AD50" s="78">
        <f>AD49/3</f>
        <v>19510470.5</v>
      </c>
      <c r="AF50" s="78">
        <f>AB50*1+AA50</f>
        <v>26013960.666666664</v>
      </c>
    </row>
    <row r="51" spans="1:32" ht="66" x14ac:dyDescent="0.25">
      <c r="A51" s="68" t="s">
        <v>133</v>
      </c>
      <c r="B51" s="67" t="s">
        <v>125</v>
      </c>
      <c r="C51" s="100">
        <f>'00111'!C51+'00192'!C51+'00200'!C51+'00226'!C51+'00282'!C51+'00328'!C51+'00368'!C51+'10725'!C51+'00498'!C51+'00551'!C51+'00585'!C51+'00982'!C51+'00986'!C51+'00989'!C51+'01019'!C51+'01083'!C51+'01084'!C51+'01144'!C51+'01154'!C51+'01171'!C51+'00446'!C51</f>
        <v>226620047</v>
      </c>
      <c r="D51" s="100">
        <f>'00111'!D51+'00192'!D51+'00200'!D51+'00226'!D51+'00282'!D51+'00328'!D51+'00368'!D51+'10725'!D51+'00498'!D51+'00551'!D51+'00585'!D51+'00982'!D51+'00986'!D51+'00989'!D51+'01019'!D51+'01083'!D51+'01084'!D51+'01144'!D51+'01154'!D51+'01171'!D51+'00446'!D51</f>
        <v>13597202.819999998</v>
      </c>
      <c r="E51" s="100">
        <f>'00111'!E51+'00192'!E51+'00200'!E51+'00226'!E51+'00282'!E51+'00328'!E51+'00368'!E51+'10725'!E51+'00498'!E51+'00551'!E51+'00585'!E51+'00982'!E51+'00986'!E51+'00989'!E51+'01019'!E51+'01083'!E51+'01084'!E51+'01144'!E51+'01154'!E51+'01171'!E51+'00446'!E51</f>
        <v>13597202.819999998</v>
      </c>
      <c r="F51" s="100">
        <f>'00111'!F51+'00192'!F51+'00200'!F51+'00226'!F51+'00282'!F51+'00328'!F51+'00368'!F51+'10725'!F51+'00498'!F51+'00551'!F51+'00585'!F51+'00982'!F51+'00986'!F51+'00989'!F51+'01019'!F51+'01083'!F51+'01084'!F51+'01144'!F51+'01154'!F51+'01171'!F51+'00446'!F51</f>
        <v>13597202.819999998</v>
      </c>
      <c r="G51" s="100">
        <f>'00111'!G51+'00192'!G51+'00200'!G51+'00226'!G51+'00282'!G51+'00328'!G51+'00368'!G51+'10725'!G51+'00498'!G51+'00551'!G51+'00585'!G51+'00982'!G51+'00986'!G51+'00989'!G51+'01019'!G51+'01083'!G51+'01084'!G51+'01144'!G51+'01154'!G51+'01171'!G51+'00446'!G51</f>
        <v>40791608.460000001</v>
      </c>
      <c r="H51" s="100">
        <f>'00111'!H51+'00192'!H51+'00200'!H51+'00226'!H51+'00282'!H51+'00328'!H51+'00368'!H51+'10725'!H51+'00498'!H51+'00551'!H51+'00585'!H51+'00982'!H51+'00986'!H51+'00989'!H51+'01019'!H51+'01083'!H51+'01084'!H51+'01144'!H51+'01154'!H51+'01171'!H51+'00446'!H51</f>
        <v>15863403.290000001</v>
      </c>
      <c r="I51" s="100">
        <f>'00111'!I51+'00192'!I51+'00200'!I51+'00226'!I51+'00282'!I51+'00328'!I51+'00368'!I51+'10725'!I51+'00498'!I51+'00551'!I51+'00585'!I51+'00982'!I51+'00986'!I51+'00989'!I51+'01019'!I51+'01083'!I51+'01084'!I51+'01144'!I51+'01154'!I51+'01171'!I51+'00446'!I51</f>
        <v>20395804.23</v>
      </c>
      <c r="J51" s="100">
        <f>'00111'!J51+'00192'!J51+'00200'!J51+'00226'!J51+'00282'!J51+'00328'!J51+'00368'!J51+'10725'!J51+'00498'!J51+'00551'!J51+'00585'!J51+'00982'!J51+'00986'!J51+'00989'!J51+'01019'!J51+'01083'!J51+'01084'!J51+'01144'!J51+'01154'!J51+'01171'!J51+'00446'!J51</f>
        <v>20395804.23</v>
      </c>
      <c r="K51" s="100">
        <f>'00111'!K51+'00192'!K51+'00200'!K51+'00226'!K51+'00282'!K51+'00328'!K51+'00368'!K51+'10725'!K51+'00498'!K51+'00551'!K51+'00585'!K51+'00982'!K51+'00986'!K51+'00989'!K51+'01019'!K51+'01083'!K51+'01084'!K51+'01144'!K51+'01154'!K51+'01171'!K51+'00446'!K51</f>
        <v>56655011.75</v>
      </c>
      <c r="L51" s="100">
        <f>'00111'!L51+'00192'!L51+'00200'!L51+'00226'!L51+'00282'!L51+'00328'!L51+'00368'!L51+'10725'!L51+'00498'!L51+'00551'!L51+'00585'!L51+'00982'!L51+'00986'!L51+'00989'!L51+'01019'!L51+'01083'!L51+'01084'!L51+'01144'!L51+'01154'!L51+'01171'!L51+'00446'!L51</f>
        <v>20395804.23</v>
      </c>
      <c r="M51" s="100">
        <f>'00111'!M51+'00192'!M51+'00200'!M51+'00226'!M51+'00282'!M51+'00328'!M51+'00368'!M51+'10725'!M51+'00498'!M51+'00551'!M51+'00585'!M51+'00982'!M51+'00986'!M51+'00989'!M51+'01019'!M51+'01083'!M51+'01084'!M51+'01144'!M51+'01154'!M51+'01171'!M51+'00446'!M51</f>
        <v>20395804.23</v>
      </c>
      <c r="N51" s="100">
        <f>'00111'!N51+'00192'!N51+'00200'!N51+'00226'!N51+'00282'!N51+'00328'!N51+'00368'!N51+'10725'!N51+'00498'!N51+'00551'!N51+'00585'!N51+'00982'!N51+'00986'!N51+'00989'!N51+'01019'!N51+'01083'!N51+'01084'!N51+'01144'!N51+'01154'!N51+'01171'!N51+'00446'!N51</f>
        <v>20395804.23</v>
      </c>
      <c r="O51" s="100">
        <f>'00111'!O51+'00192'!O51+'00200'!O51+'00226'!O51+'00282'!O51+'00328'!O51+'00368'!O51+'10725'!O51+'00498'!O51+'00551'!O51+'00585'!O51+'00982'!O51+'00986'!O51+'00989'!O51+'01019'!O51+'01083'!O51+'01084'!O51+'01144'!O51+'01154'!O51+'01171'!O51+'00446'!O51</f>
        <v>61187412.689999998</v>
      </c>
      <c r="P51" s="100">
        <f>'00111'!P51+'00192'!P51+'00200'!P51+'00226'!P51+'00282'!P51+'00328'!P51+'00368'!P51+'10725'!P51+'00498'!P51+'00551'!P51+'00585'!P51+'00982'!P51+'00986'!P51+'00989'!P51+'01019'!P51+'01083'!P51+'01084'!P51+'01144'!P51+'01154'!P51+'01171'!P51+'00446'!P51</f>
        <v>22662004.699999999</v>
      </c>
      <c r="Q51" s="100">
        <f>'00111'!Q51+'00192'!Q51+'00200'!Q51+'00226'!Q51+'00282'!Q51+'00328'!Q51+'00368'!Q51+'10725'!Q51+'00498'!Q51+'00551'!Q51+'00585'!Q51+'00982'!Q51+'00986'!Q51+'00989'!Q51+'01019'!Q51+'01083'!Q51+'01084'!Q51+'01144'!Q51+'01154'!Q51+'01171'!Q51+'00446'!Q51</f>
        <v>22662004.699999999</v>
      </c>
      <c r="R51" s="100">
        <f>'00111'!R51+'00192'!R51+'00200'!R51+'00226'!R51+'00282'!R51+'00328'!R51+'00368'!R51+'10725'!R51+'00498'!R51+'00551'!R51+'00585'!R51+'00982'!R51+'00986'!R51+'00989'!R51+'01019'!R51+'01083'!R51+'01084'!R51+'01144'!R51+'01154'!R51+'01171'!R51+'00446'!R51</f>
        <v>22662004.699999999</v>
      </c>
      <c r="S51" s="100">
        <f>'00111'!S51+'00192'!S51+'00200'!S51+'00226'!S51+'00282'!S51+'00328'!S51+'00368'!S51+'10725'!S51+'00498'!S51+'00551'!S51+'00585'!S51+'00982'!S51+'00986'!S51+'00989'!S51+'01019'!S51+'01083'!S51+'01084'!S51+'01144'!S51+'01154'!S51+'01171'!S51+'00446'!S51</f>
        <v>67986014.100000009</v>
      </c>
      <c r="T51" s="103"/>
      <c r="U51" s="180">
        <f>SUM('00111:01171'!C50)</f>
        <v>187152654</v>
      </c>
      <c r="W51" s="107">
        <f t="shared" si="1"/>
        <v>39467393</v>
      </c>
      <c r="X51" s="199">
        <f>'00111'!T51+'00192'!T51+'00200'!T51+'00226'!T51+'00282'!T51+'00328'!T51+'00368'!T51+'10725'!T51+'00498'!T51+'00551'!T51+'00585'!T51+'00982'!T51+'00986'!T51+'00989'!T51+'01019'!T51+'01083'!T51+'01084'!T51+'01144'!T51+'01154'!T51+'01171'!T51</f>
        <v>23221799.099999998</v>
      </c>
      <c r="AF51" s="78">
        <f>AF50-AF45</f>
        <v>22680627.333333332</v>
      </c>
    </row>
    <row r="52" spans="1:32" ht="33" customHeight="1" x14ac:dyDescent="0.25">
      <c r="A52" s="68">
        <v>52100</v>
      </c>
      <c r="B52" s="67" t="s">
        <v>126</v>
      </c>
      <c r="C52" s="100">
        <f>'00111'!C52+'00192'!C52+'00200'!C52+'00226'!C52+'00282'!C52+'00328'!C52+'00368'!C52+'10725'!C52+'00498'!C52+'00551'!C52+'00585'!C52+'00982'!C52+'00986'!C52+'00989'!C52+'01019'!C52+'01083'!C52+'01084'!C52+'01144'!C52+'01154'!C52+'01171'!C52+'00446'!C52</f>
        <v>216339</v>
      </c>
      <c r="D52" s="100">
        <f>'00111'!D52+'00192'!D52+'00200'!D52+'00226'!D52+'00282'!D52+'00328'!D52+'00368'!D52+'10725'!D52+'00498'!D52+'00551'!D52+'00585'!D52+'00982'!D52+'00986'!D52+'00989'!D52+'01019'!D52+'01083'!D52+'01084'!D52+'01144'!D52+'01154'!D52+'01171'!D52+'00446'!D52</f>
        <v>12980.34</v>
      </c>
      <c r="E52" s="100">
        <f>'00111'!E52+'00192'!E52+'00200'!E52+'00226'!E52+'00282'!E52+'00328'!E52+'00368'!E52+'10725'!E52+'00498'!E52+'00551'!E52+'00585'!E52+'00982'!E52+'00986'!E52+'00989'!E52+'01019'!E52+'01083'!E52+'01084'!E52+'01144'!E52+'01154'!E52+'01171'!E52+'00446'!E52</f>
        <v>12980.34</v>
      </c>
      <c r="F52" s="100">
        <f>'00111'!F52+'00192'!F52+'00200'!F52+'00226'!F52+'00282'!F52+'00328'!F52+'00368'!F52+'10725'!F52+'00498'!F52+'00551'!F52+'00585'!F52+'00982'!F52+'00986'!F52+'00989'!F52+'01019'!F52+'01083'!F52+'01084'!F52+'01144'!F52+'01154'!F52+'01171'!F52+'00446'!F52</f>
        <v>12980.34</v>
      </c>
      <c r="G52" s="100">
        <f>'00111'!G52+'00192'!G52+'00200'!G52+'00226'!G52+'00282'!G52+'00328'!G52+'00368'!G52+'10725'!G52+'00498'!G52+'00551'!G52+'00585'!G52+'00982'!G52+'00986'!G52+'00989'!G52+'01019'!G52+'01083'!G52+'01084'!G52+'01144'!G52+'01154'!G52+'01171'!G52+'00446'!G52</f>
        <v>38941.020000000004</v>
      </c>
      <c r="H52" s="100">
        <f>'00111'!H52+'00192'!H52+'00200'!H52+'00226'!H52+'00282'!H52+'00328'!H52+'00368'!H52+'10725'!H52+'00498'!H52+'00551'!H52+'00585'!H52+'00982'!H52+'00986'!H52+'00989'!H52+'01019'!H52+'01083'!H52+'01084'!H52+'01144'!H52+'01154'!H52+'01171'!H52+'00446'!H52</f>
        <v>15143.730000000001</v>
      </c>
      <c r="I52" s="100">
        <f>'00111'!I52+'00192'!I52+'00200'!I52+'00226'!I52+'00282'!I52+'00328'!I52+'00368'!I52+'10725'!I52+'00498'!I52+'00551'!I52+'00585'!I52+'00982'!I52+'00986'!I52+'00989'!I52+'01019'!I52+'01083'!I52+'01084'!I52+'01144'!I52+'01154'!I52+'01171'!I52+'00446'!I52</f>
        <v>19470.509999999998</v>
      </c>
      <c r="J52" s="100">
        <f>'00111'!J52+'00192'!J52+'00200'!J52+'00226'!J52+'00282'!J52+'00328'!J52+'00368'!J52+'10725'!J52+'00498'!J52+'00551'!J52+'00585'!J52+'00982'!J52+'00986'!J52+'00989'!J52+'01019'!J52+'01083'!J52+'01084'!J52+'01144'!J52+'01154'!J52+'01171'!J52+'00446'!J52</f>
        <v>19470.509999999998</v>
      </c>
      <c r="K52" s="100">
        <f>'00111'!K52+'00192'!K52+'00200'!K52+'00226'!K52+'00282'!K52+'00328'!K52+'00368'!K52+'10725'!K52+'00498'!K52+'00551'!K52+'00585'!K52+'00982'!K52+'00986'!K52+'00989'!K52+'01019'!K52+'01083'!K52+'01084'!K52+'01144'!K52+'01154'!K52+'01171'!K52+'00446'!K52</f>
        <v>54084.75</v>
      </c>
      <c r="L52" s="100">
        <f>'00111'!L52+'00192'!L52+'00200'!L52+'00226'!L52+'00282'!L52+'00328'!L52+'00368'!L52+'10725'!L52+'00498'!L52+'00551'!L52+'00585'!L52+'00982'!L52+'00986'!L52+'00989'!L52+'01019'!L52+'01083'!L52+'01084'!L52+'01144'!L52+'01154'!L52+'01171'!L52+'00446'!L52</f>
        <v>19470.509999999998</v>
      </c>
      <c r="M52" s="100">
        <f>'00111'!M52+'00192'!M52+'00200'!M52+'00226'!M52+'00282'!M52+'00328'!M52+'00368'!M52+'10725'!M52+'00498'!M52+'00551'!M52+'00585'!M52+'00982'!M52+'00986'!M52+'00989'!M52+'01019'!M52+'01083'!M52+'01084'!M52+'01144'!M52+'01154'!M52+'01171'!M52+'00446'!M52</f>
        <v>19470.509999999998</v>
      </c>
      <c r="N52" s="100">
        <f>'00111'!N52+'00192'!N52+'00200'!N52+'00226'!N52+'00282'!N52+'00328'!N52+'00368'!N52+'10725'!N52+'00498'!N52+'00551'!N52+'00585'!N52+'00982'!N52+'00986'!N52+'00989'!N52+'01019'!N52+'01083'!N52+'01084'!N52+'01144'!N52+'01154'!N52+'01171'!N52+'00446'!N52</f>
        <v>19470.509999999998</v>
      </c>
      <c r="O52" s="100">
        <f>'00111'!O52+'00192'!O52+'00200'!O52+'00226'!O52+'00282'!O52+'00328'!O52+'00368'!O52+'10725'!O52+'00498'!O52+'00551'!O52+'00585'!O52+'00982'!O52+'00986'!O52+'00989'!O52+'01019'!O52+'01083'!O52+'01084'!O52+'01144'!O52+'01154'!O52+'01171'!O52+'00446'!O52</f>
        <v>58411.53</v>
      </c>
      <c r="P52" s="100">
        <f>'00111'!P52+'00192'!P52+'00200'!P52+'00226'!P52+'00282'!P52+'00328'!P52+'00368'!P52+'10725'!P52+'00498'!P52+'00551'!P52+'00585'!P52+'00982'!P52+'00986'!P52+'00989'!P52+'01019'!P52+'01083'!P52+'01084'!P52+'01144'!P52+'01154'!P52+'01171'!P52+'00446'!P52</f>
        <v>21633.9</v>
      </c>
      <c r="Q52" s="100">
        <f>'00111'!Q52+'00192'!Q52+'00200'!Q52+'00226'!Q52+'00282'!Q52+'00328'!Q52+'00368'!Q52+'10725'!Q52+'00498'!Q52+'00551'!Q52+'00585'!Q52+'00982'!Q52+'00986'!Q52+'00989'!Q52+'01019'!Q52+'01083'!Q52+'01084'!Q52+'01144'!Q52+'01154'!Q52+'01171'!Q52+'00446'!Q52</f>
        <v>21633.9</v>
      </c>
      <c r="R52" s="100">
        <f>'00111'!R52+'00192'!R52+'00200'!R52+'00226'!R52+'00282'!R52+'00328'!R52+'00368'!R52+'10725'!R52+'00498'!R52+'00551'!R52+'00585'!R52+'00982'!R52+'00986'!R52+'00989'!R52+'01019'!R52+'01083'!R52+'01084'!R52+'01144'!R52+'01154'!R52+'01171'!R52+'00446'!R52</f>
        <v>21633.9</v>
      </c>
      <c r="S52" s="100">
        <f>'00111'!S52+'00192'!S52+'00200'!S52+'00226'!S52+'00282'!S52+'00328'!S52+'00368'!S52+'10725'!S52+'00498'!S52+'00551'!S52+'00585'!S52+'00982'!S52+'00986'!S52+'00989'!S52+'01019'!S52+'01083'!S52+'01084'!S52+'01144'!S52+'01154'!S52+'01171'!S52+'00446'!S52</f>
        <v>64901.700000000004</v>
      </c>
      <c r="T52" s="103"/>
      <c r="U52" s="180">
        <f>SUM('00111:01171'!C51)</f>
        <v>25801999</v>
      </c>
      <c r="W52" s="107">
        <f t="shared" si="1"/>
        <v>-25585660</v>
      </c>
      <c r="X52" s="199">
        <f>'00111'!T52+'00192'!T52+'00200'!T52+'00226'!T52+'00282'!T52+'00328'!T52+'00368'!T52+'10725'!T52+'00498'!T52+'00551'!T52+'00585'!T52+'00982'!T52+'00986'!T52+'00989'!T52+'01019'!T52+'01083'!T52+'01084'!T52+'01144'!T52+'01154'!T52+'01171'!T52</f>
        <v>0</v>
      </c>
    </row>
    <row r="53" spans="1:32" ht="33" customHeight="1" x14ac:dyDescent="0.25">
      <c r="A53" s="77" t="s">
        <v>68</v>
      </c>
      <c r="B53" s="71" t="s">
        <v>127</v>
      </c>
      <c r="C53" s="100">
        <f>'00111'!C53+'00192'!C53+'00200'!C53+'00226'!C53+'00282'!C53+'00328'!C53+'00368'!C53+'10725'!C53+'00498'!C53+'00551'!C53+'00585'!C53+'00982'!C53+'00986'!C53+'00989'!C53+'01019'!C53+'01083'!C53+'01084'!C53+'01144'!C53+'01154'!C53+'01171'!C53+'00446'!C53</f>
        <v>220122980</v>
      </c>
      <c r="D53" s="100">
        <f>'00111'!D53+'00192'!D53+'00200'!D53+'00226'!D53+'00282'!D53+'00328'!D53+'00368'!D53+'10725'!D53+'00498'!D53+'00551'!D53+'00585'!D53+'00982'!D53+'00986'!D53+'00989'!D53+'01019'!D53+'01083'!D53+'01084'!D53+'01144'!D53+'01154'!D53+'01171'!D53+'00446'!D53</f>
        <v>13207378.800000003</v>
      </c>
      <c r="E53" s="100">
        <f>'00111'!E53+'00192'!E53+'00200'!E53+'00226'!E53+'00282'!E53+'00328'!E53+'00368'!E53+'10725'!E53+'00498'!E53+'00551'!E53+'00585'!E53+'00982'!E53+'00986'!E53+'00989'!E53+'01019'!E53+'01083'!E53+'01084'!E53+'01144'!E53+'01154'!E53+'01171'!E53+'00446'!E53</f>
        <v>13207378.800000003</v>
      </c>
      <c r="F53" s="100">
        <f>'00111'!F53+'00192'!F53+'00200'!F53+'00226'!F53+'00282'!F53+'00328'!F53+'00368'!F53+'10725'!F53+'00498'!F53+'00551'!F53+'00585'!F53+'00982'!F53+'00986'!F53+'00989'!F53+'01019'!F53+'01083'!F53+'01084'!F53+'01144'!F53+'01154'!F53+'01171'!F53+'00446'!F53</f>
        <v>13207378.800000003</v>
      </c>
      <c r="G53" s="100">
        <f>'00111'!G53+'00192'!G53+'00200'!G53+'00226'!G53+'00282'!G53+'00328'!G53+'00368'!G53+'10725'!G53+'00498'!G53+'00551'!G53+'00585'!G53+'00982'!G53+'00986'!G53+'00989'!G53+'01019'!G53+'01083'!G53+'01084'!G53+'01144'!G53+'01154'!G53+'01171'!G53+'00446'!G53</f>
        <v>39622136.399999991</v>
      </c>
      <c r="H53" s="100">
        <f>'00111'!H53+'00192'!H53+'00200'!H53+'00226'!H53+'00282'!H53+'00328'!H53+'00368'!H53+'10725'!H53+'00498'!H53+'00551'!H53+'00585'!H53+'00982'!H53+'00986'!H53+'00989'!H53+'01019'!H53+'01083'!H53+'01084'!H53+'01144'!H53+'01154'!H53+'01171'!H53+'00446'!H53</f>
        <v>15408608.600000007</v>
      </c>
      <c r="I53" s="100">
        <f>'00111'!I53+'00192'!I53+'00200'!I53+'00226'!I53+'00282'!I53+'00328'!I53+'00368'!I53+'10725'!I53+'00498'!I53+'00551'!I53+'00585'!I53+'00982'!I53+'00986'!I53+'00989'!I53+'01019'!I53+'01083'!I53+'01084'!I53+'01144'!I53+'01154'!I53+'01171'!I53+'00446'!I53</f>
        <v>19811068.199999996</v>
      </c>
      <c r="J53" s="100">
        <f>'00111'!J53+'00192'!J53+'00200'!J53+'00226'!J53+'00282'!J53+'00328'!J53+'00368'!J53+'10725'!J53+'00498'!J53+'00551'!J53+'00585'!J53+'00982'!J53+'00986'!J53+'00989'!J53+'01019'!J53+'01083'!J53+'01084'!J53+'01144'!J53+'01154'!J53+'01171'!J53+'00446'!J53</f>
        <v>19811068.199999996</v>
      </c>
      <c r="K53" s="100">
        <f>'00111'!K53+'00192'!K53+'00200'!K53+'00226'!K53+'00282'!K53+'00328'!K53+'00368'!K53+'10725'!K53+'00498'!K53+'00551'!K53+'00585'!K53+'00982'!K53+'00986'!K53+'00989'!K53+'01019'!K53+'01083'!K53+'01084'!K53+'01144'!K53+'01154'!K53+'01171'!K53+'00446'!K53</f>
        <v>55030745</v>
      </c>
      <c r="L53" s="100">
        <f>'00111'!L53+'00192'!L53+'00200'!L53+'00226'!L53+'00282'!L53+'00328'!L53+'00368'!L53+'10725'!L53+'00498'!L53+'00551'!L53+'00585'!L53+'00982'!L53+'00986'!L53+'00989'!L53+'01019'!L53+'01083'!L53+'01084'!L53+'01144'!L53+'01154'!L53+'01171'!L53+'00446'!L53</f>
        <v>19811068.199999996</v>
      </c>
      <c r="M53" s="100">
        <f>'00111'!M53+'00192'!M53+'00200'!M53+'00226'!M53+'00282'!M53+'00328'!M53+'00368'!M53+'10725'!M53+'00498'!M53+'00551'!M53+'00585'!M53+'00982'!M53+'00986'!M53+'00989'!M53+'01019'!M53+'01083'!M53+'01084'!M53+'01144'!M53+'01154'!M53+'01171'!M53+'00446'!M53</f>
        <v>19811068.199999996</v>
      </c>
      <c r="N53" s="100">
        <f>'00111'!N53+'00192'!N53+'00200'!N53+'00226'!N53+'00282'!N53+'00328'!N53+'00368'!N53+'10725'!N53+'00498'!N53+'00551'!N53+'00585'!N53+'00982'!N53+'00986'!N53+'00989'!N53+'01019'!N53+'01083'!N53+'01084'!N53+'01144'!N53+'01154'!N53+'01171'!N53+'00446'!N53</f>
        <v>19811068.199999996</v>
      </c>
      <c r="O53" s="100">
        <f>'00111'!O53+'00192'!O53+'00200'!O53+'00226'!O53+'00282'!O53+'00328'!O53+'00368'!O53+'10725'!O53+'00498'!O53+'00551'!O53+'00585'!O53+'00982'!O53+'00986'!O53+'00989'!O53+'01019'!O53+'01083'!O53+'01084'!O53+'01144'!O53+'01154'!O53+'01171'!O53+'00446'!O53</f>
        <v>59433204.599999987</v>
      </c>
      <c r="P53" s="100">
        <f>'00111'!P53+'00192'!P53+'00200'!P53+'00226'!P53+'00282'!P53+'00328'!P53+'00368'!P53+'10725'!P53+'00498'!P53+'00551'!P53+'00585'!P53+'00982'!P53+'00986'!P53+'00989'!P53+'01019'!P53+'01083'!P53+'01084'!P53+'01144'!P53+'01154'!P53+'01171'!P53+'00446'!P53</f>
        <v>22012298.000000004</v>
      </c>
      <c r="Q53" s="100">
        <f>'00111'!Q53+'00192'!Q53+'00200'!Q53+'00226'!Q53+'00282'!Q53+'00328'!Q53+'00368'!Q53+'10725'!Q53+'00498'!Q53+'00551'!Q53+'00585'!Q53+'00982'!Q53+'00986'!Q53+'00989'!Q53+'01019'!Q53+'01083'!Q53+'01084'!Q53+'01144'!Q53+'01154'!Q53+'01171'!Q53+'00446'!Q53</f>
        <v>22012298.000000004</v>
      </c>
      <c r="R53" s="100">
        <f>'00111'!R53+'00192'!R53+'00200'!R53+'00226'!R53+'00282'!R53+'00328'!R53+'00368'!R53+'10725'!R53+'00498'!R53+'00551'!R53+'00585'!R53+'00982'!R53+'00986'!R53+'00989'!R53+'01019'!R53+'01083'!R53+'01084'!R53+'01144'!R53+'01154'!R53+'01171'!R53+'00446'!R53</f>
        <v>22012298.000000004</v>
      </c>
      <c r="S53" s="100">
        <f>'00111'!S53+'00192'!S53+'00200'!S53+'00226'!S53+'00282'!S53+'00328'!S53+'00368'!S53+'10725'!S53+'00498'!S53+'00551'!S53+'00585'!S53+'00982'!S53+'00986'!S53+'00989'!S53+'01019'!S53+'01083'!S53+'01084'!S53+'01144'!S53+'01154'!S53+'01171'!S53+'00446'!S53</f>
        <v>66036894</v>
      </c>
      <c r="T53" s="103"/>
      <c r="U53" s="180">
        <f>SUM('00111:01171'!C52)</f>
        <v>0</v>
      </c>
      <c r="W53" s="107">
        <f t="shared" si="1"/>
        <v>220122980</v>
      </c>
      <c r="X53" s="199">
        <f>'00111'!T53+'00192'!T53+'00200'!T53+'00226'!T53+'00282'!T53+'00328'!T53+'00368'!T53+'10725'!T53+'00498'!T53+'00551'!T53+'00585'!T53+'00982'!T53+'00986'!T53+'00989'!T53+'01019'!T53+'01083'!T53+'01084'!T53+'01144'!T53+'01154'!T53+'01171'!T53</f>
        <v>198110682</v>
      </c>
    </row>
    <row r="54" spans="1:32" ht="33" customHeight="1" x14ac:dyDescent="0.25">
      <c r="A54" s="77" t="s">
        <v>17</v>
      </c>
      <c r="B54" s="71" t="s">
        <v>128</v>
      </c>
      <c r="C54" s="100">
        <f>'00111'!C54+'00192'!C54+'00200'!C54+'00226'!C54+'00282'!C54+'00328'!C54+'00368'!C54+'10725'!C54+'00498'!C54+'00551'!C54+'00585'!C54+'00982'!C54+'00986'!C54+'00989'!C54+'01019'!C54+'01083'!C54+'01084'!C54+'01144'!C54+'01154'!C54+'01171'!C54+'00446'!C54</f>
        <v>223044862</v>
      </c>
      <c r="D54" s="100">
        <f>'00111'!D54+'00192'!D54+'00200'!D54+'00226'!D54+'00282'!D54+'00328'!D54+'00368'!D54+'10725'!D54+'00498'!D54+'00551'!D54+'00585'!D54+'00982'!D54+'00986'!D54+'00989'!D54+'01019'!D54+'01083'!D54+'01084'!D54+'01144'!D54+'01154'!D54+'01171'!D54+'00446'!D54</f>
        <v>13382691.719999999</v>
      </c>
      <c r="E54" s="100">
        <f>'00111'!E54+'00192'!E54+'00200'!E54+'00226'!E54+'00282'!E54+'00328'!E54+'00368'!E54+'10725'!E54+'00498'!E54+'00551'!E54+'00585'!E54+'00982'!E54+'00986'!E54+'00989'!E54+'01019'!E54+'01083'!E54+'01084'!E54+'01144'!E54+'01154'!E54+'01171'!E54+'00446'!E54</f>
        <v>13382691.719999999</v>
      </c>
      <c r="F54" s="100">
        <f>'00111'!F54+'00192'!F54+'00200'!F54+'00226'!F54+'00282'!F54+'00328'!F54+'00368'!F54+'10725'!F54+'00498'!F54+'00551'!F54+'00585'!F54+'00982'!F54+'00986'!F54+'00989'!F54+'01019'!F54+'01083'!F54+'01084'!F54+'01144'!F54+'01154'!F54+'01171'!F54+'00446'!F54</f>
        <v>13382691.719999999</v>
      </c>
      <c r="G54" s="100">
        <f>'00111'!G54+'00192'!G54+'00200'!G54+'00226'!G54+'00282'!G54+'00328'!G54+'00368'!G54+'10725'!G54+'00498'!G54+'00551'!G54+'00585'!G54+'00982'!G54+'00986'!G54+'00989'!G54+'01019'!G54+'01083'!G54+'01084'!G54+'01144'!G54+'01154'!G54+'01171'!G54+'00446'!G54</f>
        <v>40148075.160000011</v>
      </c>
      <c r="H54" s="100">
        <f>'00111'!H54+'00192'!H54+'00200'!H54+'00226'!H54+'00282'!H54+'00328'!H54+'00368'!H54+'10725'!H54+'00498'!H54+'00551'!H54+'00585'!H54+'00982'!H54+'00986'!H54+'00989'!H54+'01019'!H54+'01083'!H54+'01084'!H54+'01144'!H54+'01154'!H54+'01171'!H54+'00446'!H54</f>
        <v>15613140.340000002</v>
      </c>
      <c r="I54" s="100">
        <f>'00111'!I54+'00192'!I54+'00200'!I54+'00226'!I54+'00282'!I54+'00328'!I54+'00368'!I54+'10725'!I54+'00498'!I54+'00551'!I54+'00585'!I54+'00982'!I54+'00986'!I54+'00989'!I54+'01019'!I54+'01083'!I54+'01084'!I54+'01144'!I54+'01154'!I54+'01171'!I54+'00446'!I54</f>
        <v>20074037.580000006</v>
      </c>
      <c r="J54" s="100">
        <f>'00111'!J54+'00192'!J54+'00200'!J54+'00226'!J54+'00282'!J54+'00328'!J54+'00368'!J54+'10725'!J54+'00498'!J54+'00551'!J54+'00585'!J54+'00982'!J54+'00986'!J54+'00989'!J54+'01019'!J54+'01083'!J54+'01084'!J54+'01144'!J54+'01154'!J54+'01171'!J54+'00446'!J54</f>
        <v>20074037.580000006</v>
      </c>
      <c r="K54" s="100">
        <f>'00111'!K54+'00192'!K54+'00200'!K54+'00226'!K54+'00282'!K54+'00328'!K54+'00368'!K54+'10725'!K54+'00498'!K54+'00551'!K54+'00585'!K54+'00982'!K54+'00986'!K54+'00989'!K54+'01019'!K54+'01083'!K54+'01084'!K54+'01144'!K54+'01154'!K54+'01171'!K54+'00446'!K54</f>
        <v>55761215.5</v>
      </c>
      <c r="L54" s="100">
        <f>'00111'!L54+'00192'!L54+'00200'!L54+'00226'!L54+'00282'!L54+'00328'!L54+'00368'!L54+'10725'!L54+'00498'!L54+'00551'!L54+'00585'!L54+'00982'!L54+'00986'!L54+'00989'!L54+'01019'!L54+'01083'!L54+'01084'!L54+'01144'!L54+'01154'!L54+'01171'!L54+'00446'!L54</f>
        <v>20074037.580000006</v>
      </c>
      <c r="M54" s="100">
        <f>'00111'!M54+'00192'!M54+'00200'!M54+'00226'!M54+'00282'!M54+'00328'!M54+'00368'!M54+'10725'!M54+'00498'!M54+'00551'!M54+'00585'!M54+'00982'!M54+'00986'!M54+'00989'!M54+'01019'!M54+'01083'!M54+'01084'!M54+'01144'!M54+'01154'!M54+'01171'!M54+'00446'!M54</f>
        <v>20074037.580000006</v>
      </c>
      <c r="N54" s="100">
        <f>'00111'!N54+'00192'!N54+'00200'!N54+'00226'!N54+'00282'!N54+'00328'!N54+'00368'!N54+'10725'!N54+'00498'!N54+'00551'!N54+'00585'!N54+'00982'!N54+'00986'!N54+'00989'!N54+'01019'!N54+'01083'!N54+'01084'!N54+'01144'!N54+'01154'!N54+'01171'!N54+'00446'!N54</f>
        <v>20074037.580000006</v>
      </c>
      <c r="O54" s="100">
        <f>'00111'!O54+'00192'!O54+'00200'!O54+'00226'!O54+'00282'!O54+'00328'!O54+'00368'!O54+'10725'!O54+'00498'!O54+'00551'!O54+'00585'!O54+'00982'!O54+'00986'!O54+'00989'!O54+'01019'!O54+'01083'!O54+'01084'!O54+'01144'!O54+'01154'!O54+'01171'!O54+'00446'!O54</f>
        <v>60222112.739999987</v>
      </c>
      <c r="P54" s="100">
        <f>'00111'!P54+'00192'!P54+'00200'!P54+'00226'!P54+'00282'!P54+'00328'!P54+'00368'!P54+'10725'!P54+'00498'!P54+'00551'!P54+'00585'!P54+'00982'!P54+'00986'!P54+'00989'!P54+'01019'!P54+'01083'!P54+'01084'!P54+'01144'!P54+'01154'!P54+'01171'!P54+'00446'!P54</f>
        <v>22304486.200000007</v>
      </c>
      <c r="Q54" s="100">
        <f>'00111'!Q54+'00192'!Q54+'00200'!Q54+'00226'!Q54+'00282'!Q54+'00328'!Q54+'00368'!Q54+'10725'!Q54+'00498'!Q54+'00551'!Q54+'00585'!Q54+'00982'!Q54+'00986'!Q54+'00989'!Q54+'01019'!Q54+'01083'!Q54+'01084'!Q54+'01144'!Q54+'01154'!Q54+'01171'!Q54+'00446'!Q54</f>
        <v>22304486.200000007</v>
      </c>
      <c r="R54" s="100">
        <f>'00111'!R54+'00192'!R54+'00200'!R54+'00226'!R54+'00282'!R54+'00328'!R54+'00368'!R54+'10725'!R54+'00498'!R54+'00551'!R54+'00585'!R54+'00982'!R54+'00986'!R54+'00989'!R54+'01019'!R54+'01083'!R54+'01084'!R54+'01144'!R54+'01154'!R54+'01171'!R54+'00446'!R54</f>
        <v>22304486.200000007</v>
      </c>
      <c r="S54" s="100">
        <f>'00111'!S54+'00192'!S54+'00200'!S54+'00226'!S54+'00282'!S54+'00328'!S54+'00368'!S54+'10725'!S54+'00498'!S54+'00551'!S54+'00585'!S54+'00982'!S54+'00986'!S54+'00989'!S54+'01019'!S54+'01083'!S54+'01084'!S54+'01144'!S54+'01154'!S54+'01171'!S54+'00446'!S54</f>
        <v>66913458.599999994</v>
      </c>
      <c r="T54" s="103"/>
      <c r="U54" s="180">
        <f>SUM('00111:01171'!C53)</f>
        <v>220122980</v>
      </c>
      <c r="W54" s="107">
        <f t="shared" si="1"/>
        <v>2921882</v>
      </c>
      <c r="X54" s="199">
        <f>'00111'!T54+'00192'!T54+'00200'!T54+'00226'!T54+'00282'!T54+'00328'!T54+'00368'!T54+'10725'!T54+'00498'!T54+'00551'!T54+'00585'!T54+'00982'!T54+'00986'!T54+'00989'!T54+'01019'!T54+'01083'!T54+'01084'!T54+'01144'!T54+'01154'!T54+'01171'!T54</f>
        <v>200740375.80000004</v>
      </c>
    </row>
    <row r="55" spans="1:32" ht="33" customHeight="1" x14ac:dyDescent="0.25">
      <c r="A55" s="77" t="s">
        <v>7</v>
      </c>
      <c r="B55" s="71" t="s">
        <v>129</v>
      </c>
      <c r="C55" s="100">
        <f>'00111'!C55+'00192'!C55+'00200'!C55+'00226'!C55+'00282'!C55+'00328'!C55+'00368'!C55+'10725'!C55+'00498'!C55+'00551'!C55+'00585'!C55+'00982'!C55+'00986'!C55+'00989'!C55+'01019'!C55+'01083'!C55+'01084'!C55+'01144'!C55+'01154'!C55+'01171'!C55+'00446'!C55</f>
        <v>350000</v>
      </c>
      <c r="D55" s="100">
        <f>'00111'!D55+'00192'!D55+'00200'!D55+'00226'!D55+'00282'!D55+'00328'!D55+'00368'!D55+'10725'!D55+'00498'!D55+'00551'!D55+'00585'!D55+'00982'!D55+'00986'!D55+'00989'!D55+'01019'!D55+'01083'!D55+'01084'!D55+'01144'!D55+'01154'!D55+'01171'!D55+'00446'!D55</f>
        <v>21000</v>
      </c>
      <c r="E55" s="100">
        <f>'00111'!E55+'00192'!E55+'00200'!E55+'00226'!E55+'00282'!E55+'00328'!E55+'00368'!E55+'10725'!E55+'00498'!E55+'00551'!E55+'00585'!E55+'00982'!E55+'00986'!E55+'00989'!E55+'01019'!E55+'01083'!E55+'01084'!E55+'01144'!E55+'01154'!E55+'01171'!E55+'00446'!E55</f>
        <v>21000</v>
      </c>
      <c r="F55" s="100">
        <f>'00111'!F55+'00192'!F55+'00200'!F55+'00226'!F55+'00282'!F55+'00328'!F55+'00368'!F55+'10725'!F55+'00498'!F55+'00551'!F55+'00585'!F55+'00982'!F55+'00986'!F55+'00989'!F55+'01019'!F55+'01083'!F55+'01084'!F55+'01144'!F55+'01154'!F55+'01171'!F55+'00446'!F55</f>
        <v>21000</v>
      </c>
      <c r="G55" s="100">
        <f>'00111'!G55+'00192'!G55+'00200'!G55+'00226'!G55+'00282'!G55+'00328'!G55+'00368'!G55+'10725'!G55+'00498'!G55+'00551'!G55+'00585'!G55+'00982'!G55+'00986'!G55+'00989'!G55+'01019'!G55+'01083'!G55+'01084'!G55+'01144'!G55+'01154'!G55+'01171'!G55+'00446'!G55</f>
        <v>63000</v>
      </c>
      <c r="H55" s="100">
        <f>'00111'!H55+'00192'!H55+'00200'!H55+'00226'!H55+'00282'!H55+'00328'!H55+'00368'!H55+'10725'!H55+'00498'!H55+'00551'!H55+'00585'!H55+'00982'!H55+'00986'!H55+'00989'!H55+'01019'!H55+'01083'!H55+'01084'!H55+'01144'!H55+'01154'!H55+'01171'!H55+'00446'!H55</f>
        <v>24500.000000000004</v>
      </c>
      <c r="I55" s="100">
        <f>'00111'!I55+'00192'!I55+'00200'!I55+'00226'!I55+'00282'!I55+'00328'!I55+'00368'!I55+'10725'!I55+'00498'!I55+'00551'!I55+'00585'!I55+'00982'!I55+'00986'!I55+'00989'!I55+'01019'!I55+'01083'!I55+'01084'!I55+'01144'!I55+'01154'!I55+'01171'!I55+'00446'!I55</f>
        <v>31500</v>
      </c>
      <c r="J55" s="100">
        <f>'00111'!J55+'00192'!J55+'00200'!J55+'00226'!J55+'00282'!J55+'00328'!J55+'00368'!J55+'10725'!J55+'00498'!J55+'00551'!J55+'00585'!J55+'00982'!J55+'00986'!J55+'00989'!J55+'01019'!J55+'01083'!J55+'01084'!J55+'01144'!J55+'01154'!J55+'01171'!J55+'00446'!J55</f>
        <v>31500</v>
      </c>
      <c r="K55" s="100">
        <f>'00111'!K55+'00192'!K55+'00200'!K55+'00226'!K55+'00282'!K55+'00328'!K55+'00368'!K55+'10725'!K55+'00498'!K55+'00551'!K55+'00585'!K55+'00982'!K55+'00986'!K55+'00989'!K55+'01019'!K55+'01083'!K55+'01084'!K55+'01144'!K55+'01154'!K55+'01171'!K55+'00446'!K55</f>
        <v>87500</v>
      </c>
      <c r="L55" s="100">
        <f>'00111'!L55+'00192'!L55+'00200'!L55+'00226'!L55+'00282'!L55+'00328'!L55+'00368'!L55+'10725'!L55+'00498'!L55+'00551'!L55+'00585'!L55+'00982'!L55+'00986'!L55+'00989'!L55+'01019'!L55+'01083'!L55+'01084'!L55+'01144'!L55+'01154'!L55+'01171'!L55+'00446'!L55</f>
        <v>31500</v>
      </c>
      <c r="M55" s="100">
        <f>'00111'!M55+'00192'!M55+'00200'!M55+'00226'!M55+'00282'!M55+'00328'!M55+'00368'!M55+'10725'!M55+'00498'!M55+'00551'!M55+'00585'!M55+'00982'!M55+'00986'!M55+'00989'!M55+'01019'!M55+'01083'!M55+'01084'!M55+'01144'!M55+'01154'!M55+'01171'!M55+'00446'!M55</f>
        <v>31500</v>
      </c>
      <c r="N55" s="100">
        <f>'00111'!N55+'00192'!N55+'00200'!N55+'00226'!N55+'00282'!N55+'00328'!N55+'00368'!N55+'10725'!N55+'00498'!N55+'00551'!N55+'00585'!N55+'00982'!N55+'00986'!N55+'00989'!N55+'01019'!N55+'01083'!N55+'01084'!N55+'01144'!N55+'01154'!N55+'01171'!N55+'00446'!N55</f>
        <v>31500</v>
      </c>
      <c r="O55" s="100">
        <f>'00111'!O55+'00192'!O55+'00200'!O55+'00226'!O55+'00282'!O55+'00328'!O55+'00368'!O55+'10725'!O55+'00498'!O55+'00551'!O55+'00585'!O55+'00982'!O55+'00986'!O55+'00989'!O55+'01019'!O55+'01083'!O55+'01084'!O55+'01144'!O55+'01154'!O55+'01171'!O55+'00446'!O55</f>
        <v>94500</v>
      </c>
      <c r="P55" s="100">
        <f>'00111'!P55+'00192'!P55+'00200'!P55+'00226'!P55+'00282'!P55+'00328'!P55+'00368'!P55+'10725'!P55+'00498'!P55+'00551'!P55+'00585'!P55+'00982'!P55+'00986'!P55+'00989'!P55+'01019'!P55+'01083'!P55+'01084'!P55+'01144'!P55+'01154'!P55+'01171'!P55+'00446'!P55</f>
        <v>35000</v>
      </c>
      <c r="Q55" s="100">
        <f>'00111'!Q55+'00192'!Q55+'00200'!Q55+'00226'!Q55+'00282'!Q55+'00328'!Q55+'00368'!Q55+'10725'!Q55+'00498'!Q55+'00551'!Q55+'00585'!Q55+'00982'!Q55+'00986'!Q55+'00989'!Q55+'01019'!Q55+'01083'!Q55+'01084'!Q55+'01144'!Q55+'01154'!Q55+'01171'!Q55+'00446'!Q55</f>
        <v>35000</v>
      </c>
      <c r="R55" s="100">
        <f>'00111'!R55+'00192'!R55+'00200'!R55+'00226'!R55+'00282'!R55+'00328'!R55+'00368'!R55+'10725'!R55+'00498'!R55+'00551'!R55+'00585'!R55+'00982'!R55+'00986'!R55+'00989'!R55+'01019'!R55+'01083'!R55+'01084'!R55+'01144'!R55+'01154'!R55+'01171'!R55+'00446'!R55</f>
        <v>35000</v>
      </c>
      <c r="S55" s="100">
        <f>'00111'!S55+'00192'!S55+'00200'!S55+'00226'!S55+'00282'!S55+'00328'!S55+'00368'!S55+'10725'!S55+'00498'!S55+'00551'!S55+'00585'!S55+'00982'!S55+'00986'!S55+'00989'!S55+'01019'!S55+'01083'!S55+'01084'!S55+'01144'!S55+'01154'!S55+'01171'!S55+'00446'!S55</f>
        <v>105000</v>
      </c>
      <c r="T55" s="103"/>
      <c r="U55" s="180">
        <f>SUM('00111:01171'!C54)</f>
        <v>223044862</v>
      </c>
      <c r="W55" s="107">
        <f t="shared" si="1"/>
        <v>-222694862</v>
      </c>
      <c r="X55" s="199">
        <f>'00111'!T55+'00192'!T55+'00200'!T55+'00226'!T55+'00282'!T55+'00328'!T55+'00368'!T55+'10725'!T55+'00498'!T55+'00551'!T55+'00585'!T55+'00982'!T55+'00986'!T55+'00989'!T55+'01019'!T55+'01083'!T55+'01084'!T55+'01144'!T55+'01154'!T55+'01171'!T55</f>
        <v>0</v>
      </c>
    </row>
    <row r="56" spans="1:32" s="107" customFormat="1" ht="33" customHeight="1" x14ac:dyDescent="0.2">
      <c r="A56" s="61"/>
      <c r="B56" s="61" t="s">
        <v>69</v>
      </c>
      <c r="C56" s="101">
        <f>'00111'!C56+'00192'!C56+'00200'!C56+'00226'!C56+'00282'!C56+'00328'!C56+'00368'!C56+'10725'!C56+'00498'!C56+'00551'!C56+'00585'!C56+'00982'!C56+'00986'!C56+'00989'!C56+'01019'!C56+'01083'!C56+'01084'!C56+'01144'!C56+'01154'!C56+'01171'!C56+'00446'!C56</f>
        <v>137454598</v>
      </c>
      <c r="D56" s="101">
        <f>'00111'!D56+'00192'!D56+'00200'!D56+'00226'!D56+'00282'!D56+'00328'!D56+'00368'!D56+'10725'!D56+'00498'!D56+'00551'!D56+'00585'!D56+'00982'!D56+'00986'!D56+'00989'!D56+'01019'!D56+'01083'!D56+'01084'!D56+'01144'!D56+'01154'!D56+'01171'!D56+'00446'!D56</f>
        <v>8247275.879999999</v>
      </c>
      <c r="E56" s="101">
        <f>'00111'!E56+'00192'!E56+'00200'!E56+'00226'!E56+'00282'!E56+'00328'!E56+'00368'!E56+'10725'!E56+'00498'!E56+'00551'!E56+'00585'!E56+'00982'!E56+'00986'!E56+'00989'!E56+'01019'!E56+'01083'!E56+'01084'!E56+'01144'!E56+'01154'!E56+'01171'!E56+'00446'!E56</f>
        <v>8247275.879999999</v>
      </c>
      <c r="F56" s="101">
        <f>'00111'!F56+'00192'!F56+'00200'!F56+'00226'!F56+'00282'!F56+'00328'!F56+'00368'!F56+'10725'!F56+'00498'!F56+'00551'!F56+'00585'!F56+'00982'!F56+'00986'!F56+'00989'!F56+'01019'!F56+'01083'!F56+'01084'!F56+'01144'!F56+'01154'!F56+'01171'!F56+'00446'!F56</f>
        <v>8247275.879999999</v>
      </c>
      <c r="G56" s="101">
        <f>'00111'!G56+'00192'!G56+'00200'!G56+'00226'!G56+'00282'!G56+'00328'!G56+'00368'!G56+'10725'!G56+'00498'!G56+'00551'!G56+'00585'!G56+'00982'!G56+'00986'!G56+'00989'!G56+'01019'!G56+'01083'!G56+'01084'!G56+'01144'!G56+'01154'!G56+'01171'!G56+'00446'!G56</f>
        <v>24741827.639999997</v>
      </c>
      <c r="H56" s="101">
        <f>'00111'!H56+'00192'!H56+'00200'!H56+'00226'!H56+'00282'!H56+'00328'!H56+'00368'!H56+'10725'!H56+'00498'!H56+'00551'!H56+'00585'!H56+'00982'!H56+'00986'!H56+'00989'!H56+'01019'!H56+'01083'!H56+'01084'!H56+'01144'!H56+'01154'!H56+'01171'!H56+'00446'!H56</f>
        <v>9621821.8600000013</v>
      </c>
      <c r="I56" s="101">
        <f>'00111'!I56+'00192'!I56+'00200'!I56+'00226'!I56+'00282'!I56+'00328'!I56+'00368'!I56+'10725'!I56+'00498'!I56+'00551'!I56+'00585'!I56+'00982'!I56+'00986'!I56+'00989'!I56+'01019'!I56+'01083'!I56+'01084'!I56+'01144'!I56+'01154'!I56+'01171'!I56+'00446'!I56</f>
        <v>12370913.82</v>
      </c>
      <c r="J56" s="101">
        <f>'00111'!J56+'00192'!J56+'00200'!J56+'00226'!J56+'00282'!J56+'00328'!J56+'00368'!J56+'10725'!J56+'00498'!J56+'00551'!J56+'00585'!J56+'00982'!J56+'00986'!J56+'00989'!J56+'01019'!J56+'01083'!J56+'01084'!J56+'01144'!J56+'01154'!J56+'01171'!J56+'00446'!J56</f>
        <v>12370913.82</v>
      </c>
      <c r="K56" s="101">
        <f>'00111'!K56+'00192'!K56+'00200'!K56+'00226'!K56+'00282'!K56+'00328'!K56+'00368'!K56+'10725'!K56+'00498'!K56+'00551'!K56+'00585'!K56+'00982'!K56+'00986'!K56+'00989'!K56+'01019'!K56+'01083'!K56+'01084'!K56+'01144'!K56+'01154'!K56+'01171'!K56+'00446'!K56</f>
        <v>34363649.5</v>
      </c>
      <c r="L56" s="101">
        <f>'00111'!L56+'00192'!L56+'00200'!L56+'00226'!L56+'00282'!L56+'00328'!L56+'00368'!L56+'10725'!L56+'00498'!L56+'00551'!L56+'00585'!L56+'00982'!L56+'00986'!L56+'00989'!L56+'01019'!L56+'01083'!L56+'01084'!L56+'01144'!L56+'01154'!L56+'01171'!L56+'00446'!L56</f>
        <v>12370913.82</v>
      </c>
      <c r="M56" s="101">
        <f>'00111'!M56+'00192'!M56+'00200'!M56+'00226'!M56+'00282'!M56+'00328'!M56+'00368'!M56+'10725'!M56+'00498'!M56+'00551'!M56+'00585'!M56+'00982'!M56+'00986'!M56+'00989'!M56+'01019'!M56+'01083'!M56+'01084'!M56+'01144'!M56+'01154'!M56+'01171'!M56+'00446'!M56</f>
        <v>12370913.82</v>
      </c>
      <c r="N56" s="101">
        <f>'00111'!N56+'00192'!N56+'00200'!N56+'00226'!N56+'00282'!N56+'00328'!N56+'00368'!N56+'10725'!N56+'00498'!N56+'00551'!N56+'00585'!N56+'00982'!N56+'00986'!N56+'00989'!N56+'01019'!N56+'01083'!N56+'01084'!N56+'01144'!N56+'01154'!N56+'01171'!N56+'00446'!N56</f>
        <v>12370913.82</v>
      </c>
      <c r="O56" s="101">
        <f>'00111'!O56+'00192'!O56+'00200'!O56+'00226'!O56+'00282'!O56+'00328'!O56+'00368'!O56+'10725'!O56+'00498'!O56+'00551'!O56+'00585'!O56+'00982'!O56+'00986'!O56+'00989'!O56+'01019'!O56+'01083'!O56+'01084'!O56+'01144'!O56+'01154'!O56+'01171'!O56+'00446'!O56</f>
        <v>37112741.460000001</v>
      </c>
      <c r="P56" s="101">
        <f>'00111'!P56+'00192'!P56+'00200'!P56+'00226'!P56+'00282'!P56+'00328'!P56+'00368'!P56+'10725'!P56+'00498'!P56+'00551'!P56+'00585'!P56+'00982'!P56+'00986'!P56+'00989'!P56+'01019'!P56+'01083'!P56+'01084'!P56+'01144'!P56+'01154'!P56+'01171'!P56+'00446'!P56</f>
        <v>13745459.800000001</v>
      </c>
      <c r="Q56" s="101">
        <f>'00111'!Q56+'00192'!Q56+'00200'!Q56+'00226'!Q56+'00282'!Q56+'00328'!Q56+'00368'!Q56+'10725'!Q56+'00498'!Q56+'00551'!Q56+'00585'!Q56+'00982'!Q56+'00986'!Q56+'00989'!Q56+'01019'!Q56+'01083'!Q56+'01084'!Q56+'01144'!Q56+'01154'!Q56+'01171'!Q56+'00446'!Q56</f>
        <v>13745459.800000001</v>
      </c>
      <c r="R56" s="101">
        <f>'00111'!R56+'00192'!R56+'00200'!R56+'00226'!R56+'00282'!R56+'00328'!R56+'00368'!R56+'10725'!R56+'00498'!R56+'00551'!R56+'00585'!R56+'00982'!R56+'00986'!R56+'00989'!R56+'01019'!R56+'01083'!R56+'01084'!R56+'01144'!R56+'01154'!R56+'01171'!R56+'00446'!R56</f>
        <v>13745459.800000001</v>
      </c>
      <c r="S56" s="101">
        <f>'00111'!S56+'00192'!S56+'00200'!S56+'00226'!S56+'00282'!S56+'00328'!S56+'00368'!S56+'10725'!S56+'00498'!S56+'00551'!S56+'00585'!S56+'00982'!S56+'00986'!S56+'00989'!S56+'01019'!S56+'01083'!S56+'01084'!S56+'01144'!S56+'01154'!S56+'01171'!S56+'00446'!S56</f>
        <v>41236379.400000006</v>
      </c>
      <c r="T56" s="185"/>
      <c r="U56" s="180">
        <f>SUM('00111:01171'!C55)</f>
        <v>0</v>
      </c>
      <c r="W56" s="107">
        <f t="shared" si="1"/>
        <v>137454598</v>
      </c>
      <c r="X56" s="199">
        <f>'00111'!T56+'00192'!T56+'00200'!T56+'00226'!T56+'00282'!T56+'00328'!T56+'00368'!T56+'10725'!T56+'00498'!T56+'00551'!T56+'00585'!T56+'00982'!T56+'00986'!T56+'00989'!T56+'01019'!T56+'01083'!T56+'01084'!T56+'01144'!T56+'01154'!T56+'01171'!T56</f>
        <v>123709138.19999999</v>
      </c>
    </row>
    <row r="57" spans="1:32" s="110" customFormat="1" ht="33" customHeight="1" x14ac:dyDescent="0.2">
      <c r="A57" s="72" t="s">
        <v>102</v>
      </c>
      <c r="B57" s="73" t="s">
        <v>101</v>
      </c>
      <c r="C57" s="102">
        <f>'00111'!C57+'00192'!C57+'00200'!C57+'00226'!C57+'00282'!C57+'00328'!C57+'00368'!C57+'10725'!C57+'00498'!C57+'00551'!C57+'00585'!C57+'00982'!C57+'00986'!C57+'00989'!C57+'01019'!C57+'01083'!C57+'01084'!C57+'01144'!C57+'01154'!C57+'01171'!C57+'00446'!C57</f>
        <v>14365982</v>
      </c>
      <c r="D57" s="102">
        <f>'00111'!D57+'00192'!D57+'00200'!D57+'00226'!D57+'00282'!D57+'00328'!D57+'00368'!D57+'10725'!D57+'00498'!D57+'00551'!D57+'00585'!D57+'00982'!D57+'00986'!D57+'00989'!D57+'01019'!D57+'01083'!D57+'01084'!D57+'01144'!D57+'01154'!D57+'01171'!D57+'00446'!D57</f>
        <v>861958.92</v>
      </c>
      <c r="E57" s="102">
        <f>'00111'!E57+'00192'!E57+'00200'!E57+'00226'!E57+'00282'!E57+'00328'!E57+'00368'!E57+'10725'!E57+'00498'!E57+'00551'!E57+'00585'!E57+'00982'!E57+'00986'!E57+'00989'!E57+'01019'!E57+'01083'!E57+'01084'!E57+'01144'!E57+'01154'!E57+'01171'!E57+'00446'!E57</f>
        <v>861958.92</v>
      </c>
      <c r="F57" s="102">
        <f>'00111'!F57+'00192'!F57+'00200'!F57+'00226'!F57+'00282'!F57+'00328'!F57+'00368'!F57+'10725'!F57+'00498'!F57+'00551'!F57+'00585'!F57+'00982'!F57+'00986'!F57+'00989'!F57+'01019'!F57+'01083'!F57+'01084'!F57+'01144'!F57+'01154'!F57+'01171'!F57+'00446'!F57</f>
        <v>861958.92</v>
      </c>
      <c r="G57" s="102">
        <f>'00111'!G57+'00192'!G57+'00200'!G57+'00226'!G57+'00282'!G57+'00328'!G57+'00368'!G57+'10725'!G57+'00498'!G57+'00551'!G57+'00585'!G57+'00982'!G57+'00986'!G57+'00989'!G57+'01019'!G57+'01083'!G57+'01084'!G57+'01144'!G57+'01154'!G57+'01171'!G57+'00446'!G57</f>
        <v>2585876.7600000002</v>
      </c>
      <c r="H57" s="102">
        <f>'00111'!H57+'00192'!H57+'00200'!H57+'00226'!H57+'00282'!H57+'00328'!H57+'00368'!H57+'10725'!H57+'00498'!H57+'00551'!H57+'00585'!H57+'00982'!H57+'00986'!H57+'00989'!H57+'01019'!H57+'01083'!H57+'01084'!H57+'01144'!H57+'01154'!H57+'01171'!H57+'00446'!H57</f>
        <v>1005618.7400000001</v>
      </c>
      <c r="I57" s="102">
        <f>'00111'!I57+'00192'!I57+'00200'!I57+'00226'!I57+'00282'!I57+'00328'!I57+'00368'!I57+'10725'!I57+'00498'!I57+'00551'!I57+'00585'!I57+'00982'!I57+'00986'!I57+'00989'!I57+'01019'!I57+'01083'!I57+'01084'!I57+'01144'!I57+'01154'!I57+'01171'!I57+'00446'!I57</f>
        <v>1292938.3800000001</v>
      </c>
      <c r="J57" s="102">
        <f>'00111'!J57+'00192'!J57+'00200'!J57+'00226'!J57+'00282'!J57+'00328'!J57+'00368'!J57+'10725'!J57+'00498'!J57+'00551'!J57+'00585'!J57+'00982'!J57+'00986'!J57+'00989'!J57+'01019'!J57+'01083'!J57+'01084'!J57+'01144'!J57+'01154'!J57+'01171'!J57+'00446'!J57</f>
        <v>1292938.3800000001</v>
      </c>
      <c r="K57" s="102">
        <f>'00111'!K57+'00192'!K57+'00200'!K57+'00226'!K57+'00282'!K57+'00328'!K57+'00368'!K57+'10725'!K57+'00498'!K57+'00551'!K57+'00585'!K57+'00982'!K57+'00986'!K57+'00989'!K57+'01019'!K57+'01083'!K57+'01084'!K57+'01144'!K57+'01154'!K57+'01171'!K57+'00446'!K57</f>
        <v>3591495.5</v>
      </c>
      <c r="L57" s="102">
        <f>'00111'!L57+'00192'!L57+'00200'!L57+'00226'!L57+'00282'!L57+'00328'!L57+'00368'!L57+'10725'!L57+'00498'!L57+'00551'!L57+'00585'!L57+'00982'!L57+'00986'!L57+'00989'!L57+'01019'!L57+'01083'!L57+'01084'!L57+'01144'!L57+'01154'!L57+'01171'!L57+'00446'!L57</f>
        <v>1292938.3800000001</v>
      </c>
      <c r="M57" s="102">
        <f>'00111'!M57+'00192'!M57+'00200'!M57+'00226'!M57+'00282'!M57+'00328'!M57+'00368'!M57+'10725'!M57+'00498'!M57+'00551'!M57+'00585'!M57+'00982'!M57+'00986'!M57+'00989'!M57+'01019'!M57+'01083'!M57+'01084'!M57+'01144'!M57+'01154'!M57+'01171'!M57+'00446'!M57</f>
        <v>1292938.3800000001</v>
      </c>
      <c r="N57" s="102">
        <f>'00111'!N57+'00192'!N57+'00200'!N57+'00226'!N57+'00282'!N57+'00328'!N57+'00368'!N57+'10725'!N57+'00498'!N57+'00551'!N57+'00585'!N57+'00982'!N57+'00986'!N57+'00989'!N57+'01019'!N57+'01083'!N57+'01084'!N57+'01144'!N57+'01154'!N57+'01171'!N57+'00446'!N57</f>
        <v>1292938.3800000001</v>
      </c>
      <c r="O57" s="102">
        <f>'00111'!O57+'00192'!O57+'00200'!O57+'00226'!O57+'00282'!O57+'00328'!O57+'00368'!O57+'10725'!O57+'00498'!O57+'00551'!O57+'00585'!O57+'00982'!O57+'00986'!O57+'00989'!O57+'01019'!O57+'01083'!O57+'01084'!O57+'01144'!O57+'01154'!O57+'01171'!O57+'00446'!O57</f>
        <v>3878815.14</v>
      </c>
      <c r="P57" s="102">
        <f>'00111'!P57+'00192'!P57+'00200'!P57+'00226'!P57+'00282'!P57+'00328'!P57+'00368'!P57+'10725'!P57+'00498'!P57+'00551'!P57+'00585'!P57+'00982'!P57+'00986'!P57+'00989'!P57+'01019'!P57+'01083'!P57+'01084'!P57+'01144'!P57+'01154'!P57+'01171'!P57+'00446'!P57</f>
        <v>1436598.2</v>
      </c>
      <c r="Q57" s="102">
        <f>'00111'!Q57+'00192'!Q57+'00200'!Q57+'00226'!Q57+'00282'!Q57+'00328'!Q57+'00368'!Q57+'10725'!Q57+'00498'!Q57+'00551'!Q57+'00585'!Q57+'00982'!Q57+'00986'!Q57+'00989'!Q57+'01019'!Q57+'01083'!Q57+'01084'!Q57+'01144'!Q57+'01154'!Q57+'01171'!Q57+'00446'!Q57</f>
        <v>1436598.2</v>
      </c>
      <c r="R57" s="102">
        <f>'00111'!R57+'00192'!R57+'00200'!R57+'00226'!R57+'00282'!R57+'00328'!R57+'00368'!R57+'10725'!R57+'00498'!R57+'00551'!R57+'00585'!R57+'00982'!R57+'00986'!R57+'00989'!R57+'01019'!R57+'01083'!R57+'01084'!R57+'01144'!R57+'01154'!R57+'01171'!R57+'00446'!R57</f>
        <v>1436598.2</v>
      </c>
      <c r="S57" s="102">
        <f>'00111'!S57+'00192'!S57+'00200'!S57+'00226'!S57+'00282'!S57+'00328'!S57+'00368'!S57+'10725'!S57+'00498'!S57+'00551'!S57+'00585'!S57+'00982'!S57+'00986'!S57+'00989'!S57+'01019'!S57+'01083'!S57+'01084'!S57+'01144'!S57+'01154'!S57+'01171'!S57+'00446'!S57</f>
        <v>4309794.6000000006</v>
      </c>
      <c r="T57" s="185"/>
      <c r="U57" s="180">
        <f>SUM('00111:01171'!C56)</f>
        <v>137454598</v>
      </c>
      <c r="W57" s="107">
        <f t="shared" si="1"/>
        <v>-123088616</v>
      </c>
      <c r="X57" s="199">
        <f>'00111'!T57+'00192'!T57+'00200'!T57+'00226'!T57+'00282'!T57+'00328'!T57+'00368'!T57+'10725'!T57+'00498'!T57+'00551'!T57+'00585'!T57+'00982'!T57+'00986'!T57+'00989'!T57+'01019'!T57+'01083'!T57+'01084'!T57+'01144'!T57+'01154'!T57+'01171'!T57</f>
        <v>12929383.799999995</v>
      </c>
    </row>
    <row r="58" spans="1:32" s="110" customFormat="1" ht="33" customHeight="1" x14ac:dyDescent="0.2">
      <c r="A58" s="72">
        <v>55195</v>
      </c>
      <c r="B58" s="73" t="s">
        <v>70</v>
      </c>
      <c r="C58" s="102">
        <f>'00111'!C58+'00192'!C58+'00200'!C58+'00226'!C58+'00282'!C58+'00328'!C58+'00368'!C58+'10725'!C58+'00498'!C58+'00551'!C58+'00585'!C58+'00982'!C58+'00986'!C58+'00989'!C58+'01019'!C58+'01083'!C58+'01084'!C58+'01144'!C58+'01154'!C58+'01171'!C58+'00446'!C58</f>
        <v>26492571</v>
      </c>
      <c r="D58" s="102">
        <f>'00111'!D58+'00192'!D58+'00200'!D58+'00226'!D58+'00282'!D58+'00328'!D58+'00368'!D58+'10725'!D58+'00498'!D58+'00551'!D58+'00585'!D58+'00982'!D58+'00986'!D58+'00989'!D58+'01019'!D58+'01083'!D58+'01084'!D58+'01144'!D58+'01154'!D58+'01171'!D58+'00446'!D58</f>
        <v>1589554.2599999995</v>
      </c>
      <c r="E58" s="102">
        <f>'00111'!E58+'00192'!E58+'00200'!E58+'00226'!E58+'00282'!E58+'00328'!E58+'00368'!E58+'10725'!E58+'00498'!E58+'00551'!E58+'00585'!E58+'00982'!E58+'00986'!E58+'00989'!E58+'01019'!E58+'01083'!E58+'01084'!E58+'01144'!E58+'01154'!E58+'01171'!E58+'00446'!E58</f>
        <v>1589554.2599999995</v>
      </c>
      <c r="F58" s="102">
        <f>'00111'!F58+'00192'!F58+'00200'!F58+'00226'!F58+'00282'!F58+'00328'!F58+'00368'!F58+'10725'!F58+'00498'!F58+'00551'!F58+'00585'!F58+'00982'!F58+'00986'!F58+'00989'!F58+'01019'!F58+'01083'!F58+'01084'!F58+'01144'!F58+'01154'!F58+'01171'!F58+'00446'!F58</f>
        <v>1589554.2599999995</v>
      </c>
      <c r="G58" s="102">
        <f>'00111'!G58+'00192'!G58+'00200'!G58+'00226'!G58+'00282'!G58+'00328'!G58+'00368'!G58+'10725'!G58+'00498'!G58+'00551'!G58+'00585'!G58+'00982'!G58+'00986'!G58+'00989'!G58+'01019'!G58+'01083'!G58+'01084'!G58+'01144'!G58+'01154'!G58+'01171'!G58+'00446'!G58</f>
        <v>4768662.78</v>
      </c>
      <c r="H58" s="102">
        <f>'00111'!H58+'00192'!H58+'00200'!H58+'00226'!H58+'00282'!H58+'00328'!H58+'00368'!H58+'10725'!H58+'00498'!H58+'00551'!H58+'00585'!H58+'00982'!H58+'00986'!H58+'00989'!H58+'01019'!H58+'01083'!H58+'01084'!H58+'01144'!H58+'01154'!H58+'01171'!H58+'00446'!H58</f>
        <v>1854479.9700000004</v>
      </c>
      <c r="I58" s="102">
        <f>'00111'!I58+'00192'!I58+'00200'!I58+'00226'!I58+'00282'!I58+'00328'!I58+'00368'!I58+'10725'!I58+'00498'!I58+'00551'!I58+'00585'!I58+'00982'!I58+'00986'!I58+'00989'!I58+'01019'!I58+'01083'!I58+'01084'!I58+'01144'!I58+'01154'!I58+'01171'!I58+'00446'!I58</f>
        <v>2384331.39</v>
      </c>
      <c r="J58" s="102">
        <f>'00111'!J58+'00192'!J58+'00200'!J58+'00226'!J58+'00282'!J58+'00328'!J58+'00368'!J58+'10725'!J58+'00498'!J58+'00551'!J58+'00585'!J58+'00982'!J58+'00986'!J58+'00989'!J58+'01019'!J58+'01083'!J58+'01084'!J58+'01144'!J58+'01154'!J58+'01171'!J58+'00446'!J58</f>
        <v>2384331.39</v>
      </c>
      <c r="K58" s="102">
        <f>'00111'!K58+'00192'!K58+'00200'!K58+'00226'!K58+'00282'!K58+'00328'!K58+'00368'!K58+'10725'!K58+'00498'!K58+'00551'!K58+'00585'!K58+'00982'!K58+'00986'!K58+'00989'!K58+'01019'!K58+'01083'!K58+'01084'!K58+'01144'!K58+'01154'!K58+'01171'!K58+'00446'!K58</f>
        <v>6623142.75</v>
      </c>
      <c r="L58" s="102">
        <f>'00111'!L58+'00192'!L58+'00200'!L58+'00226'!L58+'00282'!L58+'00328'!L58+'00368'!L58+'10725'!L58+'00498'!L58+'00551'!L58+'00585'!L58+'00982'!L58+'00986'!L58+'00989'!L58+'01019'!L58+'01083'!L58+'01084'!L58+'01144'!L58+'01154'!L58+'01171'!L58+'00446'!L58</f>
        <v>2384331.39</v>
      </c>
      <c r="M58" s="102">
        <f>'00111'!M58+'00192'!M58+'00200'!M58+'00226'!M58+'00282'!M58+'00328'!M58+'00368'!M58+'10725'!M58+'00498'!M58+'00551'!M58+'00585'!M58+'00982'!M58+'00986'!M58+'00989'!M58+'01019'!M58+'01083'!M58+'01084'!M58+'01144'!M58+'01154'!M58+'01171'!M58+'00446'!M58</f>
        <v>2384331.39</v>
      </c>
      <c r="N58" s="102">
        <f>'00111'!N58+'00192'!N58+'00200'!N58+'00226'!N58+'00282'!N58+'00328'!N58+'00368'!N58+'10725'!N58+'00498'!N58+'00551'!N58+'00585'!N58+'00982'!N58+'00986'!N58+'00989'!N58+'01019'!N58+'01083'!N58+'01084'!N58+'01144'!N58+'01154'!N58+'01171'!N58+'00446'!N58</f>
        <v>2384331.39</v>
      </c>
      <c r="O58" s="102">
        <f>'00111'!O58+'00192'!O58+'00200'!O58+'00226'!O58+'00282'!O58+'00328'!O58+'00368'!O58+'10725'!O58+'00498'!O58+'00551'!O58+'00585'!O58+'00982'!O58+'00986'!O58+'00989'!O58+'01019'!O58+'01083'!O58+'01084'!O58+'01144'!O58+'01154'!O58+'01171'!O58+'00446'!O58</f>
        <v>7152994.169999999</v>
      </c>
      <c r="P58" s="102">
        <f>'00111'!P58+'00192'!P58+'00200'!P58+'00226'!P58+'00282'!P58+'00328'!P58+'00368'!P58+'10725'!P58+'00498'!P58+'00551'!P58+'00585'!P58+'00982'!P58+'00986'!P58+'00989'!P58+'01019'!P58+'01083'!P58+'01084'!P58+'01144'!P58+'01154'!P58+'01171'!P58+'00446'!P58</f>
        <v>2649257.1</v>
      </c>
      <c r="Q58" s="102">
        <f>'00111'!Q58+'00192'!Q58+'00200'!Q58+'00226'!Q58+'00282'!Q58+'00328'!Q58+'00368'!Q58+'10725'!Q58+'00498'!Q58+'00551'!Q58+'00585'!Q58+'00982'!Q58+'00986'!Q58+'00989'!Q58+'01019'!Q58+'01083'!Q58+'01084'!Q58+'01144'!Q58+'01154'!Q58+'01171'!Q58+'00446'!Q58</f>
        <v>2649257.1</v>
      </c>
      <c r="R58" s="102">
        <f>'00111'!R58+'00192'!R58+'00200'!R58+'00226'!R58+'00282'!R58+'00328'!R58+'00368'!R58+'10725'!R58+'00498'!R58+'00551'!R58+'00585'!R58+'00982'!R58+'00986'!R58+'00989'!R58+'01019'!R58+'01083'!R58+'01084'!R58+'01144'!R58+'01154'!R58+'01171'!R58+'00446'!R58</f>
        <v>2649257.1</v>
      </c>
      <c r="S58" s="102">
        <f>'00111'!S58+'00192'!S58+'00200'!S58+'00226'!S58+'00282'!S58+'00328'!S58+'00368'!S58+'10725'!S58+'00498'!S58+'00551'!S58+'00585'!S58+'00982'!S58+'00986'!S58+'00989'!S58+'01019'!S58+'01083'!S58+'01084'!S58+'01144'!S58+'01154'!S58+'01171'!S58+'00446'!S58</f>
        <v>7947771.2999999998</v>
      </c>
      <c r="T58" s="185"/>
      <c r="U58" s="180">
        <f>SUM('00111:01171'!C57)</f>
        <v>14365982</v>
      </c>
      <c r="W58" s="107">
        <f t="shared" si="1"/>
        <v>12126589</v>
      </c>
      <c r="X58" s="199">
        <f>'00111'!T58+'00192'!T58+'00200'!T58+'00226'!T58+'00282'!T58+'00328'!T58+'00368'!T58+'10725'!T58+'00498'!T58+'00551'!T58+'00585'!T58+'00982'!T58+'00986'!T58+'00989'!T58+'01019'!T58+'01083'!T58+'01084'!T58+'01144'!T58+'01154'!T58+'01171'!T58</f>
        <v>23843313.899999995</v>
      </c>
    </row>
    <row r="59" spans="1:32" ht="33" customHeight="1" x14ac:dyDescent="0.25">
      <c r="A59" s="74">
        <v>55300</v>
      </c>
      <c r="B59" s="80" t="s">
        <v>71</v>
      </c>
      <c r="C59" s="100">
        <f>'00111'!C59+'00192'!C59+'00200'!C59+'00226'!C59+'00282'!C59+'00328'!C59+'00368'!C59+'10725'!C59+'00498'!C59+'00551'!C59+'00585'!C59+'00982'!C59+'00986'!C59+'00989'!C59+'01019'!C59+'01083'!C59+'01084'!C59+'01144'!C59+'01154'!C59+'01171'!C59+'00446'!C59</f>
        <v>96572045</v>
      </c>
      <c r="D59" s="100">
        <f>'00111'!D59+'00192'!D59+'00200'!D59+'00226'!D59+'00282'!D59+'00328'!D59+'00368'!D59+'10725'!D59+'00498'!D59+'00551'!D59+'00585'!D59+'00982'!D59+'00986'!D59+'00989'!D59+'01019'!D59+'01083'!D59+'01084'!D59+'01144'!D59+'01154'!D59+'01171'!D59+'00446'!D59</f>
        <v>5794322.7000000002</v>
      </c>
      <c r="E59" s="100">
        <f>'00111'!E59+'00192'!E59+'00200'!E59+'00226'!E59+'00282'!E59+'00328'!E59+'00368'!E59+'10725'!E59+'00498'!E59+'00551'!E59+'00585'!E59+'00982'!E59+'00986'!E59+'00989'!E59+'01019'!E59+'01083'!E59+'01084'!E59+'01144'!E59+'01154'!E59+'01171'!E59+'00446'!E59</f>
        <v>5794322.7000000002</v>
      </c>
      <c r="F59" s="100">
        <f>'00111'!F59+'00192'!F59+'00200'!F59+'00226'!F59+'00282'!F59+'00328'!F59+'00368'!F59+'10725'!F59+'00498'!F59+'00551'!F59+'00585'!F59+'00982'!F59+'00986'!F59+'00989'!F59+'01019'!F59+'01083'!F59+'01084'!F59+'01144'!F59+'01154'!F59+'01171'!F59+'00446'!F59</f>
        <v>5794322.7000000002</v>
      </c>
      <c r="G59" s="100">
        <f>'00111'!G59+'00192'!G59+'00200'!G59+'00226'!G59+'00282'!G59+'00328'!G59+'00368'!G59+'10725'!G59+'00498'!G59+'00551'!G59+'00585'!G59+'00982'!G59+'00986'!G59+'00989'!G59+'01019'!G59+'01083'!G59+'01084'!G59+'01144'!G59+'01154'!G59+'01171'!G59+'00446'!G59</f>
        <v>17382968.100000005</v>
      </c>
      <c r="H59" s="100">
        <f>'00111'!H59+'00192'!H59+'00200'!H59+'00226'!H59+'00282'!H59+'00328'!H59+'00368'!H59+'10725'!H59+'00498'!H59+'00551'!H59+'00585'!H59+'00982'!H59+'00986'!H59+'00989'!H59+'01019'!H59+'01083'!H59+'01084'!H59+'01144'!H59+'01154'!H59+'01171'!H59+'00446'!H59</f>
        <v>6760043.1499999994</v>
      </c>
      <c r="I59" s="100">
        <f>'00111'!I59+'00192'!I59+'00200'!I59+'00226'!I59+'00282'!I59+'00328'!I59+'00368'!I59+'10725'!I59+'00498'!I59+'00551'!I59+'00585'!I59+'00982'!I59+'00986'!I59+'00989'!I59+'01019'!I59+'01083'!I59+'01084'!I59+'01144'!I59+'01154'!I59+'01171'!I59+'00446'!I59</f>
        <v>8691484.0500000026</v>
      </c>
      <c r="J59" s="100">
        <f>'00111'!J59+'00192'!J59+'00200'!J59+'00226'!J59+'00282'!J59+'00328'!J59+'00368'!J59+'10725'!J59+'00498'!J59+'00551'!J59+'00585'!J59+'00982'!J59+'00986'!J59+'00989'!J59+'01019'!J59+'01083'!J59+'01084'!J59+'01144'!J59+'01154'!J59+'01171'!J59+'00446'!J59</f>
        <v>8691484.0500000026</v>
      </c>
      <c r="K59" s="100">
        <f>'00111'!K59+'00192'!K59+'00200'!K59+'00226'!K59+'00282'!K59+'00328'!K59+'00368'!K59+'10725'!K59+'00498'!K59+'00551'!K59+'00585'!K59+'00982'!K59+'00986'!K59+'00989'!K59+'01019'!K59+'01083'!K59+'01084'!K59+'01144'!K59+'01154'!K59+'01171'!K59+'00446'!K59</f>
        <v>24143011.25</v>
      </c>
      <c r="L59" s="100">
        <f>'00111'!L59+'00192'!L59+'00200'!L59+'00226'!L59+'00282'!L59+'00328'!L59+'00368'!L59+'10725'!L59+'00498'!L59+'00551'!L59+'00585'!L59+'00982'!L59+'00986'!L59+'00989'!L59+'01019'!L59+'01083'!L59+'01084'!L59+'01144'!L59+'01154'!L59+'01171'!L59+'00446'!L59</f>
        <v>8691484.0500000026</v>
      </c>
      <c r="M59" s="100">
        <f>'00111'!M59+'00192'!M59+'00200'!M59+'00226'!M59+'00282'!M59+'00328'!M59+'00368'!M59+'10725'!M59+'00498'!M59+'00551'!M59+'00585'!M59+'00982'!M59+'00986'!M59+'00989'!M59+'01019'!M59+'01083'!M59+'01084'!M59+'01144'!M59+'01154'!M59+'01171'!M59+'00446'!M59</f>
        <v>8691484.0500000026</v>
      </c>
      <c r="N59" s="100">
        <f>'00111'!N59+'00192'!N59+'00200'!N59+'00226'!N59+'00282'!N59+'00328'!N59+'00368'!N59+'10725'!N59+'00498'!N59+'00551'!N59+'00585'!N59+'00982'!N59+'00986'!N59+'00989'!N59+'01019'!N59+'01083'!N59+'01084'!N59+'01144'!N59+'01154'!N59+'01171'!N59+'00446'!N59</f>
        <v>8691484.0500000026</v>
      </c>
      <c r="O59" s="100">
        <f>'00111'!O59+'00192'!O59+'00200'!O59+'00226'!O59+'00282'!O59+'00328'!O59+'00368'!O59+'10725'!O59+'00498'!O59+'00551'!O59+'00585'!O59+'00982'!O59+'00986'!O59+'00989'!O59+'01019'!O59+'01083'!O59+'01084'!O59+'01144'!O59+'01154'!O59+'01171'!O59+'00446'!O59</f>
        <v>26074452.149999999</v>
      </c>
      <c r="P59" s="100">
        <f>'00111'!P59+'00192'!P59+'00200'!P59+'00226'!P59+'00282'!P59+'00328'!P59+'00368'!P59+'10725'!P59+'00498'!P59+'00551'!P59+'00585'!P59+'00982'!P59+'00986'!P59+'00989'!P59+'01019'!P59+'01083'!P59+'01084'!P59+'01144'!P59+'01154'!P59+'01171'!P59+'00446'!P59</f>
        <v>9657204.4999999981</v>
      </c>
      <c r="Q59" s="100">
        <f>'00111'!Q59+'00192'!Q59+'00200'!Q59+'00226'!Q59+'00282'!Q59+'00328'!Q59+'00368'!Q59+'10725'!Q59+'00498'!Q59+'00551'!Q59+'00585'!Q59+'00982'!Q59+'00986'!Q59+'00989'!Q59+'01019'!Q59+'01083'!Q59+'01084'!Q59+'01144'!Q59+'01154'!Q59+'01171'!Q59+'00446'!Q59</f>
        <v>9657204.4999999981</v>
      </c>
      <c r="R59" s="100">
        <f>'00111'!R59+'00192'!R59+'00200'!R59+'00226'!R59+'00282'!R59+'00328'!R59+'00368'!R59+'10725'!R59+'00498'!R59+'00551'!R59+'00585'!R59+'00982'!R59+'00986'!R59+'00989'!R59+'01019'!R59+'01083'!R59+'01084'!R59+'01144'!R59+'01154'!R59+'01171'!R59+'00446'!R59</f>
        <v>9657204.4999999981</v>
      </c>
      <c r="S59" s="100">
        <f>'00111'!S59+'00192'!S59+'00200'!S59+'00226'!S59+'00282'!S59+'00328'!S59+'00368'!S59+'10725'!S59+'00498'!S59+'00551'!S59+'00585'!S59+'00982'!S59+'00986'!S59+'00989'!S59+'01019'!S59+'01083'!S59+'01084'!S59+'01144'!S59+'01154'!S59+'01171'!S59+'00446'!S59</f>
        <v>28971613.500000004</v>
      </c>
      <c r="T59" s="103"/>
      <c r="U59" s="180">
        <f>SUM('00111:01171'!C58)</f>
        <v>26492571</v>
      </c>
      <c r="W59" s="107">
        <f t="shared" si="1"/>
        <v>70079474</v>
      </c>
      <c r="X59" s="199">
        <f>'00111'!T59+'00192'!T59+'00200'!T59+'00226'!T59+'00282'!T59+'00328'!T59+'00368'!T59+'10725'!T59+'00498'!T59+'00551'!T59+'00585'!T59+'00982'!T59+'00986'!T59+'00989'!T59+'01019'!T59+'01083'!T59+'01084'!T59+'01144'!T59+'01154'!T59+'01171'!T59</f>
        <v>86914840.500000015</v>
      </c>
    </row>
    <row r="60" spans="1:32" s="109" customFormat="1" ht="33" customHeight="1" x14ac:dyDescent="0.25">
      <c r="A60" s="162" t="s">
        <v>8</v>
      </c>
      <c r="B60" s="75" t="s">
        <v>72</v>
      </c>
      <c r="C60" s="100">
        <f>'00111'!C60+'00192'!C60+'00200'!C60+'00226'!C60+'00282'!C60+'00328'!C60+'00368'!C60+'10725'!C60+'00498'!C60+'00551'!C60+'00585'!C60+'00982'!C60+'00986'!C60+'00989'!C60+'01019'!C60+'01083'!C60+'01084'!C60+'01144'!C60+'01154'!C60+'01171'!C60+'00446'!C60</f>
        <v>24000</v>
      </c>
      <c r="D60" s="100">
        <f>'00111'!D60+'00192'!D60+'00200'!D60+'00226'!D60+'00282'!D60+'00328'!D60+'00368'!D60+'10725'!D60+'00498'!D60+'00551'!D60+'00585'!D60+'00982'!D60+'00986'!D60+'00989'!D60+'01019'!D60+'01083'!D60+'01084'!D60+'01144'!D60+'01154'!D60+'01171'!D60+'00446'!D60</f>
        <v>1440</v>
      </c>
      <c r="E60" s="100">
        <f>'00111'!E60+'00192'!E60+'00200'!E60+'00226'!E60+'00282'!E60+'00328'!E60+'00368'!E60+'10725'!E60+'00498'!E60+'00551'!E60+'00585'!E60+'00982'!E60+'00986'!E60+'00989'!E60+'01019'!E60+'01083'!E60+'01084'!E60+'01144'!E60+'01154'!E60+'01171'!E60+'00446'!E60</f>
        <v>1440</v>
      </c>
      <c r="F60" s="100">
        <f>'00111'!F60+'00192'!F60+'00200'!F60+'00226'!F60+'00282'!F60+'00328'!F60+'00368'!F60+'10725'!F60+'00498'!F60+'00551'!F60+'00585'!F60+'00982'!F60+'00986'!F60+'00989'!F60+'01019'!F60+'01083'!F60+'01084'!F60+'01144'!F60+'01154'!F60+'01171'!F60+'00446'!F60</f>
        <v>1440</v>
      </c>
      <c r="G60" s="100">
        <f>'00111'!G60+'00192'!G60+'00200'!G60+'00226'!G60+'00282'!G60+'00328'!G60+'00368'!G60+'10725'!G60+'00498'!G60+'00551'!G60+'00585'!G60+'00982'!G60+'00986'!G60+'00989'!G60+'01019'!G60+'01083'!G60+'01084'!G60+'01144'!G60+'01154'!G60+'01171'!G60+'00446'!G60</f>
        <v>4320</v>
      </c>
      <c r="H60" s="100">
        <f>'00111'!H60+'00192'!H60+'00200'!H60+'00226'!H60+'00282'!H60+'00328'!H60+'00368'!H60+'10725'!H60+'00498'!H60+'00551'!H60+'00585'!H60+'00982'!H60+'00986'!H60+'00989'!H60+'01019'!H60+'01083'!H60+'01084'!H60+'01144'!H60+'01154'!H60+'01171'!H60+'00446'!H60</f>
        <v>1680.0000000000002</v>
      </c>
      <c r="I60" s="100">
        <f>'00111'!I60+'00192'!I60+'00200'!I60+'00226'!I60+'00282'!I60+'00328'!I60+'00368'!I60+'10725'!I60+'00498'!I60+'00551'!I60+'00585'!I60+'00982'!I60+'00986'!I60+'00989'!I60+'01019'!I60+'01083'!I60+'01084'!I60+'01144'!I60+'01154'!I60+'01171'!I60+'00446'!I60</f>
        <v>2160</v>
      </c>
      <c r="J60" s="100">
        <f>'00111'!J60+'00192'!J60+'00200'!J60+'00226'!J60+'00282'!J60+'00328'!J60+'00368'!J60+'10725'!J60+'00498'!J60+'00551'!J60+'00585'!J60+'00982'!J60+'00986'!J60+'00989'!J60+'01019'!J60+'01083'!J60+'01084'!J60+'01144'!J60+'01154'!J60+'01171'!J60+'00446'!J60</f>
        <v>2160</v>
      </c>
      <c r="K60" s="100">
        <f>'00111'!K60+'00192'!K60+'00200'!K60+'00226'!K60+'00282'!K60+'00328'!K60+'00368'!K60+'10725'!K60+'00498'!K60+'00551'!K60+'00585'!K60+'00982'!K60+'00986'!K60+'00989'!K60+'01019'!K60+'01083'!K60+'01084'!K60+'01144'!K60+'01154'!K60+'01171'!K60+'00446'!K60</f>
        <v>6000</v>
      </c>
      <c r="L60" s="100">
        <f>'00111'!L60+'00192'!L60+'00200'!L60+'00226'!L60+'00282'!L60+'00328'!L60+'00368'!L60+'10725'!L60+'00498'!L60+'00551'!L60+'00585'!L60+'00982'!L60+'00986'!L60+'00989'!L60+'01019'!L60+'01083'!L60+'01084'!L60+'01144'!L60+'01154'!L60+'01171'!L60+'00446'!L60</f>
        <v>2160</v>
      </c>
      <c r="M60" s="100">
        <f>'00111'!M60+'00192'!M60+'00200'!M60+'00226'!M60+'00282'!M60+'00328'!M60+'00368'!M60+'10725'!M60+'00498'!M60+'00551'!M60+'00585'!M60+'00982'!M60+'00986'!M60+'00989'!M60+'01019'!M60+'01083'!M60+'01084'!M60+'01144'!M60+'01154'!M60+'01171'!M60+'00446'!M60</f>
        <v>2160</v>
      </c>
      <c r="N60" s="100">
        <f>'00111'!N60+'00192'!N60+'00200'!N60+'00226'!N60+'00282'!N60+'00328'!N60+'00368'!N60+'10725'!N60+'00498'!N60+'00551'!N60+'00585'!N60+'00982'!N60+'00986'!N60+'00989'!N60+'01019'!N60+'01083'!N60+'01084'!N60+'01144'!N60+'01154'!N60+'01171'!N60+'00446'!N60</f>
        <v>2160</v>
      </c>
      <c r="O60" s="100">
        <f>'00111'!O60+'00192'!O60+'00200'!O60+'00226'!O60+'00282'!O60+'00328'!O60+'00368'!O60+'10725'!O60+'00498'!O60+'00551'!O60+'00585'!O60+'00982'!O60+'00986'!O60+'00989'!O60+'01019'!O60+'01083'!O60+'01084'!O60+'01144'!O60+'01154'!O60+'01171'!O60+'00446'!O60</f>
        <v>6480</v>
      </c>
      <c r="P60" s="100">
        <f>'00111'!P60+'00192'!P60+'00200'!P60+'00226'!P60+'00282'!P60+'00328'!P60+'00368'!P60+'10725'!P60+'00498'!P60+'00551'!P60+'00585'!P60+'00982'!P60+'00986'!P60+'00989'!P60+'01019'!P60+'01083'!P60+'01084'!P60+'01144'!P60+'01154'!P60+'01171'!P60+'00446'!P60</f>
        <v>2400</v>
      </c>
      <c r="Q60" s="100">
        <f>'00111'!Q60+'00192'!Q60+'00200'!Q60+'00226'!Q60+'00282'!Q60+'00328'!Q60+'00368'!Q60+'10725'!Q60+'00498'!Q60+'00551'!Q60+'00585'!Q60+'00982'!Q60+'00986'!Q60+'00989'!Q60+'01019'!Q60+'01083'!Q60+'01084'!Q60+'01144'!Q60+'01154'!Q60+'01171'!Q60+'00446'!Q60</f>
        <v>2400</v>
      </c>
      <c r="R60" s="100">
        <f>'00111'!R60+'00192'!R60+'00200'!R60+'00226'!R60+'00282'!R60+'00328'!R60+'00368'!R60+'10725'!R60+'00498'!R60+'00551'!R60+'00585'!R60+'00982'!R60+'00986'!R60+'00989'!R60+'01019'!R60+'01083'!R60+'01084'!R60+'01144'!R60+'01154'!R60+'01171'!R60+'00446'!R60</f>
        <v>2400</v>
      </c>
      <c r="S60" s="100">
        <f>'00111'!S60+'00192'!S60+'00200'!S60+'00226'!S60+'00282'!S60+'00328'!S60+'00368'!S60+'10725'!S60+'00498'!S60+'00551'!S60+'00585'!S60+'00982'!S60+'00986'!S60+'00989'!S60+'01019'!S60+'01083'!S60+'01084'!S60+'01144'!S60+'01154'!S60+'01171'!S60+'00446'!S60</f>
        <v>7200</v>
      </c>
      <c r="T60" s="103"/>
      <c r="U60" s="180">
        <f>SUM('00111:01171'!C59)</f>
        <v>96572045</v>
      </c>
      <c r="W60" s="107">
        <f t="shared" si="1"/>
        <v>-96548045</v>
      </c>
      <c r="X60" s="199">
        <f>'00111'!T60+'00192'!T60+'00200'!T60+'00226'!T60+'00282'!T60+'00328'!T60+'00368'!T60+'10725'!T60+'00498'!T60+'00551'!T60+'00585'!T60+'00982'!T60+'00986'!T60+'00989'!T60+'01019'!T60+'01083'!T60+'01084'!T60+'01144'!T60+'01154'!T60+'01171'!T60</f>
        <v>21600</v>
      </c>
    </row>
    <row r="61" spans="1:32" s="107" customFormat="1" ht="33" customHeight="1" x14ac:dyDescent="0.2">
      <c r="A61" s="61">
        <v>56100</v>
      </c>
      <c r="B61" s="61" t="s">
        <v>73</v>
      </c>
      <c r="C61" s="101">
        <f>'00111'!C61+'00192'!C61+'00200'!C61+'00226'!C61+'00282'!C61+'00328'!C61+'00368'!C61+'10725'!C61+'00498'!C61+'00551'!C61+'00585'!C61+'00982'!C61+'00986'!C61+'00989'!C61+'01019'!C61+'01083'!C61+'01084'!C61+'01144'!C61+'01154'!C61+'01171'!C61+'00446'!C61</f>
        <v>329688038</v>
      </c>
      <c r="D61" s="101">
        <f>'00111'!D61+'00192'!D61+'00200'!D61+'00226'!D61+'00282'!D61+'00328'!D61+'00368'!D61+'10725'!D61+'00498'!D61+'00551'!D61+'00585'!D61+'00982'!D61+'00986'!D61+'00989'!D61+'01019'!D61+'01083'!D61+'01084'!D61+'01144'!D61+'01154'!D61+'01171'!D61+'00446'!D61</f>
        <v>19781282.280000001</v>
      </c>
      <c r="E61" s="101">
        <f>'00111'!E61+'00192'!E61+'00200'!E61+'00226'!E61+'00282'!E61+'00328'!E61+'00368'!E61+'10725'!E61+'00498'!E61+'00551'!E61+'00585'!E61+'00982'!E61+'00986'!E61+'00989'!E61+'01019'!E61+'01083'!E61+'01084'!E61+'01144'!E61+'01154'!E61+'01171'!E61+'00446'!E61</f>
        <v>19781282.280000001</v>
      </c>
      <c r="F61" s="101">
        <f>'00111'!F61+'00192'!F61+'00200'!F61+'00226'!F61+'00282'!F61+'00328'!F61+'00368'!F61+'10725'!F61+'00498'!F61+'00551'!F61+'00585'!F61+'00982'!F61+'00986'!F61+'00989'!F61+'01019'!F61+'01083'!F61+'01084'!F61+'01144'!F61+'01154'!F61+'01171'!F61+'00446'!F61</f>
        <v>19781282.280000001</v>
      </c>
      <c r="G61" s="101">
        <f>'00111'!G61+'00192'!G61+'00200'!G61+'00226'!G61+'00282'!G61+'00328'!G61+'00368'!G61+'10725'!G61+'00498'!G61+'00551'!G61+'00585'!G61+'00982'!G61+'00986'!G61+'00989'!G61+'01019'!G61+'01083'!G61+'01084'!G61+'01144'!G61+'01154'!G61+'01171'!G61+'00446'!G61</f>
        <v>59343846.839999996</v>
      </c>
      <c r="H61" s="101">
        <f>'00111'!H61+'00192'!H61+'00200'!H61+'00226'!H61+'00282'!H61+'00328'!H61+'00368'!H61+'10725'!H61+'00498'!H61+'00551'!H61+'00585'!H61+'00982'!H61+'00986'!H61+'00989'!H61+'01019'!H61+'01083'!H61+'01084'!H61+'01144'!H61+'01154'!H61+'01171'!H61+'00446'!H61</f>
        <v>23078162.660000008</v>
      </c>
      <c r="I61" s="101">
        <f>'00111'!I61+'00192'!I61+'00200'!I61+'00226'!I61+'00282'!I61+'00328'!I61+'00368'!I61+'10725'!I61+'00498'!I61+'00551'!I61+'00585'!I61+'00982'!I61+'00986'!I61+'00989'!I61+'01019'!I61+'01083'!I61+'01084'!I61+'01144'!I61+'01154'!I61+'01171'!I61+'00446'!I61</f>
        <v>29671923.419999998</v>
      </c>
      <c r="J61" s="101">
        <f>'00111'!J61+'00192'!J61+'00200'!J61+'00226'!J61+'00282'!J61+'00328'!J61+'00368'!J61+'10725'!J61+'00498'!J61+'00551'!J61+'00585'!J61+'00982'!J61+'00986'!J61+'00989'!J61+'01019'!J61+'01083'!J61+'01084'!J61+'01144'!J61+'01154'!J61+'01171'!J61+'00446'!J61</f>
        <v>29671923.419999998</v>
      </c>
      <c r="K61" s="101">
        <f>'00111'!K61+'00192'!K61+'00200'!K61+'00226'!K61+'00282'!K61+'00328'!K61+'00368'!K61+'10725'!K61+'00498'!K61+'00551'!K61+'00585'!K61+'00982'!K61+'00986'!K61+'00989'!K61+'01019'!K61+'01083'!K61+'01084'!K61+'01144'!K61+'01154'!K61+'01171'!K61+'00446'!K61</f>
        <v>82422009.5</v>
      </c>
      <c r="L61" s="101">
        <f>'00111'!L61+'00192'!L61+'00200'!L61+'00226'!L61+'00282'!L61+'00328'!L61+'00368'!L61+'10725'!L61+'00498'!L61+'00551'!L61+'00585'!L61+'00982'!L61+'00986'!L61+'00989'!L61+'01019'!L61+'01083'!L61+'01084'!L61+'01144'!L61+'01154'!L61+'01171'!L61+'00446'!L61</f>
        <v>29671923.419999998</v>
      </c>
      <c r="M61" s="101">
        <f>'00111'!M61+'00192'!M61+'00200'!M61+'00226'!M61+'00282'!M61+'00328'!M61+'00368'!M61+'10725'!M61+'00498'!M61+'00551'!M61+'00585'!M61+'00982'!M61+'00986'!M61+'00989'!M61+'01019'!M61+'01083'!M61+'01084'!M61+'01144'!M61+'01154'!M61+'01171'!M61+'00446'!M61</f>
        <v>29671923.419999998</v>
      </c>
      <c r="N61" s="101">
        <f>'00111'!N61+'00192'!N61+'00200'!N61+'00226'!N61+'00282'!N61+'00328'!N61+'00368'!N61+'10725'!N61+'00498'!N61+'00551'!N61+'00585'!N61+'00982'!N61+'00986'!N61+'00989'!N61+'01019'!N61+'01083'!N61+'01084'!N61+'01144'!N61+'01154'!N61+'01171'!N61+'00446'!N61</f>
        <v>29671923.419999998</v>
      </c>
      <c r="O61" s="101">
        <f>'00111'!O61+'00192'!O61+'00200'!O61+'00226'!O61+'00282'!O61+'00328'!O61+'00368'!O61+'10725'!O61+'00498'!O61+'00551'!O61+'00585'!O61+'00982'!O61+'00986'!O61+'00989'!O61+'01019'!O61+'01083'!O61+'01084'!O61+'01144'!O61+'01154'!O61+'01171'!O61+'00446'!O61</f>
        <v>89015770.25999999</v>
      </c>
      <c r="P61" s="101">
        <f>'00111'!P61+'00192'!P61+'00200'!P61+'00226'!P61+'00282'!P61+'00328'!P61+'00368'!P61+'10725'!P61+'00498'!P61+'00551'!P61+'00585'!P61+'00982'!P61+'00986'!P61+'00989'!P61+'01019'!P61+'01083'!P61+'01084'!P61+'01144'!P61+'01154'!P61+'01171'!P61+'00446'!P61</f>
        <v>32968803.799999997</v>
      </c>
      <c r="Q61" s="101">
        <f>'00111'!Q61+'00192'!Q61+'00200'!Q61+'00226'!Q61+'00282'!Q61+'00328'!Q61+'00368'!Q61+'10725'!Q61+'00498'!Q61+'00551'!Q61+'00585'!Q61+'00982'!Q61+'00986'!Q61+'00989'!Q61+'01019'!Q61+'01083'!Q61+'01084'!Q61+'01144'!Q61+'01154'!Q61+'01171'!Q61+'00446'!Q61</f>
        <v>32968803.799999997</v>
      </c>
      <c r="R61" s="101">
        <f>'00111'!R61+'00192'!R61+'00200'!R61+'00226'!R61+'00282'!R61+'00328'!R61+'00368'!R61+'10725'!R61+'00498'!R61+'00551'!R61+'00585'!R61+'00982'!R61+'00986'!R61+'00989'!R61+'01019'!R61+'01083'!R61+'01084'!R61+'01144'!R61+'01154'!R61+'01171'!R61+'00446'!R61</f>
        <v>32968803.799999997</v>
      </c>
      <c r="S61" s="101">
        <f>'00111'!S61+'00192'!S61+'00200'!S61+'00226'!S61+'00282'!S61+'00328'!S61+'00368'!S61+'10725'!S61+'00498'!S61+'00551'!S61+'00585'!S61+'00982'!S61+'00986'!S61+'00989'!S61+'01019'!S61+'01083'!S61+'01084'!S61+'01144'!S61+'01154'!S61+'01171'!S61+'00446'!S61</f>
        <v>98906411.400000006</v>
      </c>
      <c r="T61" s="185"/>
      <c r="U61" s="180">
        <f>SUM('00111:01171'!C60)</f>
        <v>24000</v>
      </c>
      <c r="W61" s="107">
        <f t="shared" si="1"/>
        <v>329664038</v>
      </c>
      <c r="X61" s="199">
        <f>'00111'!T61+'00192'!T61+'00200'!T61+'00226'!T61+'00282'!T61+'00328'!T61+'00368'!T61+'10725'!T61+'00498'!T61+'00551'!T61+'00585'!T61+'00982'!T61+'00986'!T61+'00989'!T61+'01019'!T61+'01083'!T61+'01084'!T61+'01144'!T61+'01154'!T61+'01171'!T61</f>
        <v>190691696.70000005</v>
      </c>
    </row>
    <row r="62" spans="1:32" ht="33" customHeight="1" x14ac:dyDescent="0.25">
      <c r="A62" s="68">
        <v>56102</v>
      </c>
      <c r="B62" s="67" t="s">
        <v>110</v>
      </c>
      <c r="C62" s="100">
        <f>'00111'!C62+'00192'!C62+'00200'!C62+'00226'!C62+'00282'!C62+'00328'!C62+'00368'!C62+'10725'!C62+'00498'!C62+'00551'!C62+'00585'!C62+'00982'!C62+'00986'!C62+'00989'!C62+'01019'!C62+'01083'!C62+'01084'!C62+'01144'!C62+'01154'!C62+'01171'!C62+'00446'!C62</f>
        <v>200058491</v>
      </c>
      <c r="D62" s="100">
        <f>'00111'!D62+'00192'!D62+'00200'!D62+'00226'!D62+'00282'!D62+'00328'!D62+'00368'!D62+'10725'!D62+'00498'!D62+'00551'!D62+'00585'!D62+'00982'!D62+'00986'!D62+'00989'!D62+'01019'!D62+'01083'!D62+'01084'!D62+'01144'!D62+'01154'!D62+'01171'!D62+'00446'!D62</f>
        <v>12003509.459999999</v>
      </c>
      <c r="E62" s="100">
        <f>'00111'!E62+'00192'!E62+'00200'!E62+'00226'!E62+'00282'!E62+'00328'!E62+'00368'!E62+'10725'!E62+'00498'!E62+'00551'!E62+'00585'!E62+'00982'!E62+'00986'!E62+'00989'!E62+'01019'!E62+'01083'!E62+'01084'!E62+'01144'!E62+'01154'!E62+'01171'!E62+'00446'!E62</f>
        <v>12003509.459999999</v>
      </c>
      <c r="F62" s="100">
        <f>'00111'!F62+'00192'!F62+'00200'!F62+'00226'!F62+'00282'!F62+'00328'!F62+'00368'!F62+'10725'!F62+'00498'!F62+'00551'!F62+'00585'!F62+'00982'!F62+'00986'!F62+'00989'!F62+'01019'!F62+'01083'!F62+'01084'!F62+'01144'!F62+'01154'!F62+'01171'!F62+'00446'!F62</f>
        <v>12003509.459999999</v>
      </c>
      <c r="G62" s="100">
        <f>'00111'!G62+'00192'!G62+'00200'!G62+'00226'!G62+'00282'!G62+'00328'!G62+'00368'!G62+'10725'!G62+'00498'!G62+'00551'!G62+'00585'!G62+'00982'!G62+'00986'!G62+'00989'!G62+'01019'!G62+'01083'!G62+'01084'!G62+'01144'!G62+'01154'!G62+'01171'!G62+'00446'!G62</f>
        <v>36010528.380000003</v>
      </c>
      <c r="H62" s="100">
        <f>'00111'!H62+'00192'!H62+'00200'!H62+'00226'!H62+'00282'!H62+'00328'!H62+'00368'!H62+'10725'!H62+'00498'!H62+'00551'!H62+'00585'!H62+'00982'!H62+'00986'!H62+'00989'!H62+'01019'!H62+'01083'!H62+'01084'!H62+'01144'!H62+'01154'!H62+'01171'!H62+'00446'!H62</f>
        <v>14004094.370000003</v>
      </c>
      <c r="I62" s="100">
        <f>'00111'!I62+'00192'!I62+'00200'!I62+'00226'!I62+'00282'!I62+'00328'!I62+'00368'!I62+'10725'!I62+'00498'!I62+'00551'!I62+'00585'!I62+'00982'!I62+'00986'!I62+'00989'!I62+'01019'!I62+'01083'!I62+'01084'!I62+'01144'!I62+'01154'!I62+'01171'!I62+'00446'!I62</f>
        <v>18005264.190000001</v>
      </c>
      <c r="J62" s="100">
        <f>'00111'!J62+'00192'!J62+'00200'!J62+'00226'!J62+'00282'!J62+'00328'!J62+'00368'!J62+'10725'!J62+'00498'!J62+'00551'!J62+'00585'!J62+'00982'!J62+'00986'!J62+'00989'!J62+'01019'!J62+'01083'!J62+'01084'!J62+'01144'!J62+'01154'!J62+'01171'!J62+'00446'!J62</f>
        <v>18005264.190000001</v>
      </c>
      <c r="K62" s="100">
        <f>'00111'!K62+'00192'!K62+'00200'!K62+'00226'!K62+'00282'!K62+'00328'!K62+'00368'!K62+'10725'!K62+'00498'!K62+'00551'!K62+'00585'!K62+'00982'!K62+'00986'!K62+'00989'!K62+'01019'!K62+'01083'!K62+'01084'!K62+'01144'!K62+'01154'!K62+'01171'!K62+'00446'!K62</f>
        <v>50014622.75</v>
      </c>
      <c r="L62" s="100">
        <f>'00111'!L62+'00192'!L62+'00200'!L62+'00226'!L62+'00282'!L62+'00328'!L62+'00368'!L62+'10725'!L62+'00498'!L62+'00551'!L62+'00585'!L62+'00982'!L62+'00986'!L62+'00989'!L62+'01019'!L62+'01083'!L62+'01084'!L62+'01144'!L62+'01154'!L62+'01171'!L62+'00446'!L62</f>
        <v>18005264.190000001</v>
      </c>
      <c r="M62" s="100">
        <f>'00111'!M62+'00192'!M62+'00200'!M62+'00226'!M62+'00282'!M62+'00328'!M62+'00368'!M62+'10725'!M62+'00498'!M62+'00551'!M62+'00585'!M62+'00982'!M62+'00986'!M62+'00989'!M62+'01019'!M62+'01083'!M62+'01084'!M62+'01144'!M62+'01154'!M62+'01171'!M62+'00446'!M62</f>
        <v>18005264.190000001</v>
      </c>
      <c r="N62" s="100">
        <f>'00111'!N62+'00192'!N62+'00200'!N62+'00226'!N62+'00282'!N62+'00328'!N62+'00368'!N62+'10725'!N62+'00498'!N62+'00551'!N62+'00585'!N62+'00982'!N62+'00986'!N62+'00989'!N62+'01019'!N62+'01083'!N62+'01084'!N62+'01144'!N62+'01154'!N62+'01171'!N62+'00446'!N62</f>
        <v>18005264.190000001</v>
      </c>
      <c r="O62" s="100">
        <f>'00111'!O62+'00192'!O62+'00200'!O62+'00226'!O62+'00282'!O62+'00328'!O62+'00368'!O62+'10725'!O62+'00498'!O62+'00551'!O62+'00585'!O62+'00982'!O62+'00986'!O62+'00989'!O62+'01019'!O62+'01083'!O62+'01084'!O62+'01144'!O62+'01154'!O62+'01171'!O62+'00446'!O62</f>
        <v>54015792.569999993</v>
      </c>
      <c r="P62" s="100">
        <f>'00111'!P62+'00192'!P62+'00200'!P62+'00226'!P62+'00282'!P62+'00328'!P62+'00368'!P62+'10725'!P62+'00498'!P62+'00551'!P62+'00585'!P62+'00982'!P62+'00986'!P62+'00989'!P62+'01019'!P62+'01083'!P62+'01084'!P62+'01144'!P62+'01154'!P62+'01171'!P62+'00446'!P62</f>
        <v>20005849.100000001</v>
      </c>
      <c r="Q62" s="100">
        <f>'00111'!Q62+'00192'!Q62+'00200'!Q62+'00226'!Q62+'00282'!Q62+'00328'!Q62+'00368'!Q62+'10725'!Q62+'00498'!Q62+'00551'!Q62+'00585'!Q62+'00982'!Q62+'00986'!Q62+'00989'!Q62+'01019'!Q62+'01083'!Q62+'01084'!Q62+'01144'!Q62+'01154'!Q62+'01171'!Q62+'00446'!Q62</f>
        <v>20005849.100000001</v>
      </c>
      <c r="R62" s="100">
        <f>'00111'!R62+'00192'!R62+'00200'!R62+'00226'!R62+'00282'!R62+'00328'!R62+'00368'!R62+'10725'!R62+'00498'!R62+'00551'!R62+'00585'!R62+'00982'!R62+'00986'!R62+'00989'!R62+'01019'!R62+'01083'!R62+'01084'!R62+'01144'!R62+'01154'!R62+'01171'!R62+'00446'!R62</f>
        <v>20005849.100000001</v>
      </c>
      <c r="S62" s="100">
        <f>'00111'!S62+'00192'!S62+'00200'!S62+'00226'!S62+'00282'!S62+'00328'!S62+'00368'!S62+'10725'!S62+'00498'!S62+'00551'!S62+'00585'!S62+'00982'!S62+'00986'!S62+'00989'!S62+'01019'!S62+'01083'!S62+'01084'!S62+'01144'!S62+'01154'!S62+'01171'!S62+'00446'!S62</f>
        <v>60017547.300000012</v>
      </c>
      <c r="T62" s="103"/>
      <c r="U62" s="180">
        <f>SUM('00111:01171'!C61)</f>
        <v>211879663</v>
      </c>
      <c r="W62" s="107">
        <f t="shared" si="1"/>
        <v>-11821172</v>
      </c>
      <c r="X62" s="199">
        <f>'00111'!T62+'00192'!T62+'00200'!T62+'00226'!T62+'00282'!T62+'00328'!T62+'00368'!T62+'10725'!T62+'00498'!T62+'00551'!T62+'00585'!T62+'00982'!T62+'00986'!T62+'00989'!T62+'01019'!T62+'01083'!T62+'01084'!T62+'01144'!T62+'01154'!T62+'01171'!T62</f>
        <v>116824687.19999997</v>
      </c>
    </row>
    <row r="63" spans="1:32" ht="33" customHeight="1" x14ac:dyDescent="0.25">
      <c r="A63" s="68" t="s">
        <v>20</v>
      </c>
      <c r="B63" s="67" t="s">
        <v>109</v>
      </c>
      <c r="C63" s="100">
        <f>'00111'!C63+'00192'!C63+'00200'!C63+'00226'!C63+'00282'!C63+'00328'!C63+'00368'!C63+'10725'!C63+'00498'!C63+'00551'!C63+'00585'!C63+'00982'!C63+'00986'!C63+'00989'!C63+'01019'!C63+'01083'!C63+'01084'!C63+'01144'!C63+'01154'!C63+'01171'!C63+'00446'!C63</f>
        <v>60163565</v>
      </c>
      <c r="D63" s="100">
        <f>'00111'!D63+'00192'!D63+'00200'!D63+'00226'!D63+'00282'!D63+'00328'!D63+'00368'!D63+'10725'!D63+'00498'!D63+'00551'!D63+'00585'!D63+'00982'!D63+'00986'!D63+'00989'!D63+'01019'!D63+'01083'!D63+'01084'!D63+'01144'!D63+'01154'!D63+'01171'!D63+'00446'!D63</f>
        <v>3609813.9000000004</v>
      </c>
      <c r="E63" s="100">
        <f>'00111'!E63+'00192'!E63+'00200'!E63+'00226'!E63+'00282'!E63+'00328'!E63+'00368'!E63+'10725'!E63+'00498'!E63+'00551'!E63+'00585'!E63+'00982'!E63+'00986'!E63+'00989'!E63+'01019'!E63+'01083'!E63+'01084'!E63+'01144'!E63+'01154'!E63+'01171'!E63+'00446'!E63</f>
        <v>3609813.9000000004</v>
      </c>
      <c r="F63" s="100">
        <f>'00111'!F63+'00192'!F63+'00200'!F63+'00226'!F63+'00282'!F63+'00328'!F63+'00368'!F63+'10725'!F63+'00498'!F63+'00551'!F63+'00585'!F63+'00982'!F63+'00986'!F63+'00989'!F63+'01019'!F63+'01083'!F63+'01084'!F63+'01144'!F63+'01154'!F63+'01171'!F63+'00446'!F63</f>
        <v>3609813.9000000004</v>
      </c>
      <c r="G63" s="100">
        <f>'00111'!G63+'00192'!G63+'00200'!G63+'00226'!G63+'00282'!G63+'00328'!G63+'00368'!G63+'10725'!G63+'00498'!G63+'00551'!G63+'00585'!G63+'00982'!G63+'00986'!G63+'00989'!G63+'01019'!G63+'01083'!G63+'01084'!G63+'01144'!G63+'01154'!G63+'01171'!G63+'00446'!G63</f>
        <v>10829441.700000001</v>
      </c>
      <c r="H63" s="100">
        <f>'00111'!H63+'00192'!H63+'00200'!H63+'00226'!H63+'00282'!H63+'00328'!H63+'00368'!H63+'10725'!H63+'00498'!H63+'00551'!H63+'00585'!H63+'00982'!H63+'00986'!H63+'00989'!H63+'01019'!H63+'01083'!H63+'01084'!H63+'01144'!H63+'01154'!H63+'01171'!H63+'00446'!H63</f>
        <v>4211449.5500000007</v>
      </c>
      <c r="I63" s="100">
        <f>'00111'!I63+'00192'!I63+'00200'!I63+'00226'!I63+'00282'!I63+'00328'!I63+'00368'!I63+'10725'!I63+'00498'!I63+'00551'!I63+'00585'!I63+'00982'!I63+'00986'!I63+'00989'!I63+'01019'!I63+'01083'!I63+'01084'!I63+'01144'!I63+'01154'!I63+'01171'!I63+'00446'!I63</f>
        <v>5414720.8500000006</v>
      </c>
      <c r="J63" s="100">
        <f>'00111'!J63+'00192'!J63+'00200'!J63+'00226'!J63+'00282'!J63+'00328'!J63+'00368'!J63+'10725'!J63+'00498'!J63+'00551'!J63+'00585'!J63+'00982'!J63+'00986'!J63+'00989'!J63+'01019'!J63+'01083'!J63+'01084'!J63+'01144'!J63+'01154'!J63+'01171'!J63+'00446'!J63</f>
        <v>5414720.8500000006</v>
      </c>
      <c r="K63" s="100">
        <f>'00111'!K63+'00192'!K63+'00200'!K63+'00226'!K63+'00282'!K63+'00328'!K63+'00368'!K63+'10725'!K63+'00498'!K63+'00551'!K63+'00585'!K63+'00982'!K63+'00986'!K63+'00989'!K63+'01019'!K63+'01083'!K63+'01084'!K63+'01144'!K63+'01154'!K63+'01171'!K63+'00446'!K63</f>
        <v>15040891.25</v>
      </c>
      <c r="L63" s="100">
        <f>'00111'!L63+'00192'!L63+'00200'!L63+'00226'!L63+'00282'!L63+'00328'!L63+'00368'!L63+'10725'!L63+'00498'!L63+'00551'!L63+'00585'!L63+'00982'!L63+'00986'!L63+'00989'!L63+'01019'!L63+'01083'!L63+'01084'!L63+'01144'!L63+'01154'!L63+'01171'!L63+'00446'!L63</f>
        <v>5414720.8500000006</v>
      </c>
      <c r="M63" s="100">
        <f>'00111'!M63+'00192'!M63+'00200'!M63+'00226'!M63+'00282'!M63+'00328'!M63+'00368'!M63+'10725'!M63+'00498'!M63+'00551'!M63+'00585'!M63+'00982'!M63+'00986'!M63+'00989'!M63+'01019'!M63+'01083'!M63+'01084'!M63+'01144'!M63+'01154'!M63+'01171'!M63+'00446'!M63</f>
        <v>5414720.8500000006</v>
      </c>
      <c r="N63" s="100">
        <f>'00111'!N63+'00192'!N63+'00200'!N63+'00226'!N63+'00282'!N63+'00328'!N63+'00368'!N63+'10725'!N63+'00498'!N63+'00551'!N63+'00585'!N63+'00982'!N63+'00986'!N63+'00989'!N63+'01019'!N63+'01083'!N63+'01084'!N63+'01144'!N63+'01154'!N63+'01171'!N63+'00446'!N63</f>
        <v>5414720.8500000006</v>
      </c>
      <c r="O63" s="100">
        <f>'00111'!O63+'00192'!O63+'00200'!O63+'00226'!O63+'00282'!O63+'00328'!O63+'00368'!O63+'10725'!O63+'00498'!O63+'00551'!O63+'00585'!O63+'00982'!O63+'00986'!O63+'00989'!O63+'01019'!O63+'01083'!O63+'01084'!O63+'01144'!O63+'01154'!O63+'01171'!O63+'00446'!O63</f>
        <v>16244162.550000001</v>
      </c>
      <c r="P63" s="100">
        <f>'00111'!P63+'00192'!P63+'00200'!P63+'00226'!P63+'00282'!P63+'00328'!P63+'00368'!P63+'10725'!P63+'00498'!P63+'00551'!P63+'00585'!P63+'00982'!P63+'00986'!P63+'00989'!P63+'01019'!P63+'01083'!P63+'01084'!P63+'01144'!P63+'01154'!P63+'01171'!P63+'00446'!P63</f>
        <v>6016356.5</v>
      </c>
      <c r="Q63" s="100">
        <f>'00111'!Q63+'00192'!Q63+'00200'!Q63+'00226'!Q63+'00282'!Q63+'00328'!Q63+'00368'!Q63+'10725'!Q63+'00498'!Q63+'00551'!Q63+'00585'!Q63+'00982'!Q63+'00986'!Q63+'00989'!Q63+'01019'!Q63+'01083'!Q63+'01084'!Q63+'01144'!Q63+'01154'!Q63+'01171'!Q63+'00446'!Q63</f>
        <v>6016356.5</v>
      </c>
      <c r="R63" s="100">
        <f>'00111'!R63+'00192'!R63+'00200'!R63+'00226'!R63+'00282'!R63+'00328'!R63+'00368'!R63+'10725'!R63+'00498'!R63+'00551'!R63+'00585'!R63+'00982'!R63+'00986'!R63+'00989'!R63+'01019'!R63+'01083'!R63+'01084'!R63+'01144'!R63+'01154'!R63+'01171'!R63+'00446'!R63</f>
        <v>6016356.5</v>
      </c>
      <c r="S63" s="100">
        <f>'00111'!S63+'00192'!S63+'00200'!S63+'00226'!S63+'00282'!S63+'00328'!S63+'00368'!S63+'10725'!S63+'00498'!S63+'00551'!S63+'00585'!S63+'00982'!S63+'00986'!S63+'00989'!S63+'01019'!S63+'01083'!S63+'01084'!S63+'01144'!S63+'01154'!S63+'01171'!S63+'00446'!S63</f>
        <v>18049069.5</v>
      </c>
      <c r="T63" s="103"/>
      <c r="U63" s="180">
        <f>SUM('00111:01171'!C62)</f>
        <v>129805208</v>
      </c>
      <c r="W63" s="107">
        <f t="shared" si="1"/>
        <v>-69641643</v>
      </c>
      <c r="X63" s="199">
        <f>'00111'!T63+'00192'!T63+'00200'!T63+'00226'!T63+'00282'!T63+'00328'!T63+'00368'!T63+'10725'!T63+'00498'!T63+'00551'!T63+'00585'!T63+'00982'!T63+'00986'!T63+'00989'!T63+'01019'!T63+'01083'!T63+'01084'!T63+'01144'!T63+'01154'!T63+'01171'!T63</f>
        <v>32561657.100000001</v>
      </c>
    </row>
    <row r="64" spans="1:32" ht="33" customHeight="1" x14ac:dyDescent="0.25">
      <c r="A64" s="68" t="s">
        <v>150</v>
      </c>
      <c r="B64" s="67" t="s">
        <v>153</v>
      </c>
      <c r="C64" s="100">
        <f>'00111'!C64+'00192'!C64+'00200'!C64+'00226'!C64+'00282'!C64+'00328'!C64+'00368'!C64+'10725'!C64+'00498'!C64+'00551'!C64+'00585'!C64+'00982'!C64+'00986'!C64+'00989'!C64+'01019'!C64+'01083'!C64+'01084'!C64+'01144'!C64+'01154'!C64+'01171'!C64+'00446'!C64</f>
        <v>3167474</v>
      </c>
      <c r="D64" s="100">
        <f>'00111'!D64+'00192'!D64+'00200'!D64+'00226'!D64+'00282'!D64+'00328'!D64+'00368'!D64+'10725'!D64+'00498'!D64+'00551'!D64+'00585'!D64+'00982'!D64+'00986'!D64+'00989'!D64+'01019'!D64+'01083'!D64+'01084'!D64+'01144'!D64+'01154'!D64+'01171'!D64+'00446'!D64</f>
        <v>190048.44</v>
      </c>
      <c r="E64" s="100">
        <f>'00111'!E64+'00192'!E64+'00200'!E64+'00226'!E64+'00282'!E64+'00328'!E64+'00368'!E64+'10725'!E64+'00498'!E64+'00551'!E64+'00585'!E64+'00982'!E64+'00986'!E64+'00989'!E64+'01019'!E64+'01083'!E64+'01084'!E64+'01144'!E64+'01154'!E64+'01171'!E64+'00446'!E64</f>
        <v>190048.44</v>
      </c>
      <c r="F64" s="100">
        <f>'00111'!F64+'00192'!F64+'00200'!F64+'00226'!F64+'00282'!F64+'00328'!F64+'00368'!F64+'10725'!F64+'00498'!F64+'00551'!F64+'00585'!F64+'00982'!F64+'00986'!F64+'00989'!F64+'01019'!F64+'01083'!F64+'01084'!F64+'01144'!F64+'01154'!F64+'01171'!F64+'00446'!F64</f>
        <v>190048.44</v>
      </c>
      <c r="G64" s="100">
        <f>'00111'!G64+'00192'!G64+'00200'!G64+'00226'!G64+'00282'!G64+'00328'!G64+'00368'!G64+'10725'!G64+'00498'!G64+'00551'!G64+'00585'!G64+'00982'!G64+'00986'!G64+'00989'!G64+'01019'!G64+'01083'!G64+'01084'!G64+'01144'!G64+'01154'!G64+'01171'!G64+'00446'!G64</f>
        <v>570145.32000000007</v>
      </c>
      <c r="H64" s="100">
        <f>'00111'!H64+'00192'!H64+'00200'!H64+'00226'!H64+'00282'!H64+'00328'!H64+'00368'!H64+'10725'!H64+'00498'!H64+'00551'!H64+'00585'!H64+'00982'!H64+'00986'!H64+'00989'!H64+'01019'!H64+'01083'!H64+'01084'!H64+'01144'!H64+'01154'!H64+'01171'!H64+'00446'!H64</f>
        <v>221723.18000000002</v>
      </c>
      <c r="I64" s="100">
        <f>'00111'!I64+'00192'!I64+'00200'!I64+'00226'!I64+'00282'!I64+'00328'!I64+'00368'!I64+'10725'!I64+'00498'!I64+'00551'!I64+'00585'!I64+'00982'!I64+'00986'!I64+'00989'!I64+'01019'!I64+'01083'!I64+'01084'!I64+'01144'!I64+'01154'!I64+'01171'!I64+'00446'!I64</f>
        <v>285072.65999999997</v>
      </c>
      <c r="J64" s="100">
        <f>'00111'!J64+'00192'!J64+'00200'!J64+'00226'!J64+'00282'!J64+'00328'!J64+'00368'!J64+'10725'!J64+'00498'!J64+'00551'!J64+'00585'!J64+'00982'!J64+'00986'!J64+'00989'!J64+'01019'!J64+'01083'!J64+'01084'!J64+'01144'!J64+'01154'!J64+'01171'!J64+'00446'!J64</f>
        <v>285072.65999999997</v>
      </c>
      <c r="K64" s="100">
        <f>'00111'!K64+'00192'!K64+'00200'!K64+'00226'!K64+'00282'!K64+'00328'!K64+'00368'!K64+'10725'!K64+'00498'!K64+'00551'!K64+'00585'!K64+'00982'!K64+'00986'!K64+'00989'!K64+'01019'!K64+'01083'!K64+'01084'!K64+'01144'!K64+'01154'!K64+'01171'!K64+'00446'!K64</f>
        <v>791868.5</v>
      </c>
      <c r="L64" s="100">
        <f>'00111'!L64+'00192'!L64+'00200'!L64+'00226'!L64+'00282'!L64+'00328'!L64+'00368'!L64+'10725'!L64+'00498'!L64+'00551'!L64+'00585'!L64+'00982'!L64+'00986'!L64+'00989'!L64+'01019'!L64+'01083'!L64+'01084'!L64+'01144'!L64+'01154'!L64+'01171'!L64+'00446'!L64</f>
        <v>285072.65999999997</v>
      </c>
      <c r="M64" s="100">
        <f>'00111'!M64+'00192'!M64+'00200'!M64+'00226'!M64+'00282'!M64+'00328'!M64+'00368'!M64+'10725'!M64+'00498'!M64+'00551'!M64+'00585'!M64+'00982'!M64+'00986'!M64+'00989'!M64+'01019'!M64+'01083'!M64+'01084'!M64+'01144'!M64+'01154'!M64+'01171'!M64+'00446'!M64</f>
        <v>285072.65999999997</v>
      </c>
      <c r="N64" s="100">
        <f>'00111'!N64+'00192'!N64+'00200'!N64+'00226'!N64+'00282'!N64+'00328'!N64+'00368'!N64+'10725'!N64+'00498'!N64+'00551'!N64+'00585'!N64+'00982'!N64+'00986'!N64+'00989'!N64+'01019'!N64+'01083'!N64+'01084'!N64+'01144'!N64+'01154'!N64+'01171'!N64+'00446'!N64</f>
        <v>285072.65999999997</v>
      </c>
      <c r="O64" s="100">
        <f>'00111'!O64+'00192'!O64+'00200'!O64+'00226'!O64+'00282'!O64+'00328'!O64+'00368'!O64+'10725'!O64+'00498'!O64+'00551'!O64+'00585'!O64+'00982'!O64+'00986'!O64+'00989'!O64+'01019'!O64+'01083'!O64+'01084'!O64+'01144'!O64+'01154'!O64+'01171'!O64+'00446'!O64</f>
        <v>855217.98</v>
      </c>
      <c r="P64" s="100">
        <f>'00111'!P64+'00192'!P64+'00200'!P64+'00226'!P64+'00282'!P64+'00328'!P64+'00368'!P64+'10725'!P64+'00498'!P64+'00551'!P64+'00585'!P64+'00982'!P64+'00986'!P64+'00989'!P64+'01019'!P64+'01083'!P64+'01084'!P64+'01144'!P64+'01154'!P64+'01171'!P64+'00446'!P64</f>
        <v>316747.40000000002</v>
      </c>
      <c r="Q64" s="100">
        <f>'00111'!Q64+'00192'!Q64+'00200'!Q64+'00226'!Q64+'00282'!Q64+'00328'!Q64+'00368'!Q64+'10725'!Q64+'00498'!Q64+'00551'!Q64+'00585'!Q64+'00982'!Q64+'00986'!Q64+'00989'!Q64+'01019'!Q64+'01083'!Q64+'01084'!Q64+'01144'!Q64+'01154'!Q64+'01171'!Q64+'00446'!Q64</f>
        <v>316747.40000000002</v>
      </c>
      <c r="R64" s="100">
        <f>'00111'!R64+'00192'!R64+'00200'!R64+'00226'!R64+'00282'!R64+'00328'!R64+'00368'!R64+'10725'!R64+'00498'!R64+'00551'!R64+'00585'!R64+'00982'!R64+'00986'!R64+'00989'!R64+'01019'!R64+'01083'!R64+'01084'!R64+'01144'!R64+'01154'!R64+'01171'!R64+'00446'!R64</f>
        <v>316747.40000000002</v>
      </c>
      <c r="S64" s="100">
        <f>'00111'!S64+'00192'!S64+'00200'!S64+'00226'!S64+'00282'!S64+'00328'!S64+'00368'!S64+'10725'!S64+'00498'!S64+'00551'!S64+'00585'!S64+'00982'!S64+'00986'!S64+'00989'!S64+'01019'!S64+'01083'!S64+'01084'!S64+'01144'!S64+'01154'!S64+'01171'!S64+'00446'!S64</f>
        <v>950242.20000000007</v>
      </c>
      <c r="T64" s="103"/>
      <c r="U64" s="180">
        <f>SUM('00111:01171'!C63)</f>
        <v>36179619</v>
      </c>
      <c r="W64" s="107">
        <f t="shared" si="1"/>
        <v>-33012145</v>
      </c>
      <c r="X64" s="199">
        <f>'00111'!T64+'00192'!T64+'00200'!T64+'00226'!T64+'00282'!T64+'00328'!T64+'00368'!T64+'10725'!T64+'00498'!T64+'00551'!T64+'00585'!T64+'00982'!T64+'00986'!T64+'00989'!T64+'01019'!T64+'01083'!T64+'01084'!T64+'01144'!T64+'01154'!T64+'01171'!T64</f>
        <v>0</v>
      </c>
    </row>
    <row r="65" spans="1:24" ht="33" customHeight="1" x14ac:dyDescent="0.25">
      <c r="A65" s="68" t="s">
        <v>10</v>
      </c>
      <c r="B65" s="67" t="s">
        <v>74</v>
      </c>
      <c r="C65" s="100">
        <f>'00111'!C65+'00192'!C65+'00200'!C65+'00226'!C65+'00282'!C65+'00328'!C65+'00368'!C65+'10725'!C65+'00498'!C65+'00551'!C65+'00585'!C65+'00982'!C65+'00986'!C65+'00989'!C65+'01019'!C65+'01083'!C65+'01084'!C65+'01144'!C65+'01154'!C65+'01171'!C65+'00446'!C65</f>
        <v>253385</v>
      </c>
      <c r="D65" s="100">
        <f>'00111'!D65+'00192'!D65+'00200'!D65+'00226'!D65+'00282'!D65+'00328'!D65+'00368'!D65+'10725'!D65+'00498'!D65+'00551'!D65+'00585'!D65+'00982'!D65+'00986'!D65+'00989'!D65+'01019'!D65+'01083'!D65+'01084'!D65+'01144'!D65+'01154'!D65+'01171'!D65+'00446'!D65</f>
        <v>15203.099999999999</v>
      </c>
      <c r="E65" s="100">
        <f>'00111'!E65+'00192'!E65+'00200'!E65+'00226'!E65+'00282'!E65+'00328'!E65+'00368'!E65+'10725'!E65+'00498'!E65+'00551'!E65+'00585'!E65+'00982'!E65+'00986'!E65+'00989'!E65+'01019'!E65+'01083'!E65+'01084'!E65+'01144'!E65+'01154'!E65+'01171'!E65+'00446'!E65</f>
        <v>15203.099999999999</v>
      </c>
      <c r="F65" s="100">
        <f>'00111'!F65+'00192'!F65+'00200'!F65+'00226'!F65+'00282'!F65+'00328'!F65+'00368'!F65+'10725'!F65+'00498'!F65+'00551'!F65+'00585'!F65+'00982'!F65+'00986'!F65+'00989'!F65+'01019'!F65+'01083'!F65+'01084'!F65+'01144'!F65+'01154'!F65+'01171'!F65+'00446'!F65</f>
        <v>15203.099999999999</v>
      </c>
      <c r="G65" s="100">
        <f>'00111'!G65+'00192'!G65+'00200'!G65+'00226'!G65+'00282'!G65+'00328'!G65+'00368'!G65+'10725'!G65+'00498'!G65+'00551'!G65+'00585'!G65+'00982'!G65+'00986'!G65+'00989'!G65+'01019'!G65+'01083'!G65+'01084'!G65+'01144'!G65+'01154'!G65+'01171'!G65+'00446'!G65</f>
        <v>45609.299999999996</v>
      </c>
      <c r="H65" s="100">
        <f>'00111'!H65+'00192'!H65+'00200'!H65+'00226'!H65+'00282'!H65+'00328'!H65+'00368'!H65+'10725'!H65+'00498'!H65+'00551'!H65+'00585'!H65+'00982'!H65+'00986'!H65+'00989'!H65+'01019'!H65+'01083'!H65+'01084'!H65+'01144'!H65+'01154'!H65+'01171'!H65+'00446'!H65</f>
        <v>17736.95</v>
      </c>
      <c r="I65" s="100">
        <f>'00111'!I65+'00192'!I65+'00200'!I65+'00226'!I65+'00282'!I65+'00328'!I65+'00368'!I65+'10725'!I65+'00498'!I65+'00551'!I65+'00585'!I65+'00982'!I65+'00986'!I65+'00989'!I65+'01019'!I65+'01083'!I65+'01084'!I65+'01144'!I65+'01154'!I65+'01171'!I65+'00446'!I65</f>
        <v>22804.649999999998</v>
      </c>
      <c r="J65" s="100">
        <f>'00111'!J65+'00192'!J65+'00200'!J65+'00226'!J65+'00282'!J65+'00328'!J65+'00368'!J65+'10725'!J65+'00498'!J65+'00551'!J65+'00585'!J65+'00982'!J65+'00986'!J65+'00989'!J65+'01019'!J65+'01083'!J65+'01084'!J65+'01144'!J65+'01154'!J65+'01171'!J65+'00446'!J65</f>
        <v>22804.649999999998</v>
      </c>
      <c r="K65" s="100">
        <f>'00111'!K65+'00192'!K65+'00200'!K65+'00226'!K65+'00282'!K65+'00328'!K65+'00368'!K65+'10725'!K65+'00498'!K65+'00551'!K65+'00585'!K65+'00982'!K65+'00986'!K65+'00989'!K65+'01019'!K65+'01083'!K65+'01084'!K65+'01144'!K65+'01154'!K65+'01171'!K65+'00446'!K65</f>
        <v>63346.25</v>
      </c>
      <c r="L65" s="100">
        <f>'00111'!L65+'00192'!L65+'00200'!L65+'00226'!L65+'00282'!L65+'00328'!L65+'00368'!L65+'10725'!L65+'00498'!L65+'00551'!L65+'00585'!L65+'00982'!L65+'00986'!L65+'00989'!L65+'01019'!L65+'01083'!L65+'01084'!L65+'01144'!L65+'01154'!L65+'01171'!L65+'00446'!L65</f>
        <v>22804.649999999998</v>
      </c>
      <c r="M65" s="100">
        <f>'00111'!M65+'00192'!M65+'00200'!M65+'00226'!M65+'00282'!M65+'00328'!M65+'00368'!M65+'10725'!M65+'00498'!M65+'00551'!M65+'00585'!M65+'00982'!M65+'00986'!M65+'00989'!M65+'01019'!M65+'01083'!M65+'01084'!M65+'01144'!M65+'01154'!M65+'01171'!M65+'00446'!M65</f>
        <v>22804.649999999998</v>
      </c>
      <c r="N65" s="100">
        <f>'00111'!N65+'00192'!N65+'00200'!N65+'00226'!N65+'00282'!N65+'00328'!N65+'00368'!N65+'10725'!N65+'00498'!N65+'00551'!N65+'00585'!N65+'00982'!N65+'00986'!N65+'00989'!N65+'01019'!N65+'01083'!N65+'01084'!N65+'01144'!N65+'01154'!N65+'01171'!N65+'00446'!N65</f>
        <v>22804.649999999998</v>
      </c>
      <c r="O65" s="100">
        <f>'00111'!O65+'00192'!O65+'00200'!O65+'00226'!O65+'00282'!O65+'00328'!O65+'00368'!O65+'10725'!O65+'00498'!O65+'00551'!O65+'00585'!O65+'00982'!O65+'00986'!O65+'00989'!O65+'01019'!O65+'01083'!O65+'01084'!O65+'01144'!O65+'01154'!O65+'01171'!O65+'00446'!O65</f>
        <v>68413.95</v>
      </c>
      <c r="P65" s="100">
        <f>'00111'!P65+'00192'!P65+'00200'!P65+'00226'!P65+'00282'!P65+'00328'!P65+'00368'!P65+'10725'!P65+'00498'!P65+'00551'!P65+'00585'!P65+'00982'!P65+'00986'!P65+'00989'!P65+'01019'!P65+'01083'!P65+'01084'!P65+'01144'!P65+'01154'!P65+'01171'!P65+'00446'!P65</f>
        <v>25338.5</v>
      </c>
      <c r="Q65" s="100">
        <f>'00111'!Q65+'00192'!Q65+'00200'!Q65+'00226'!Q65+'00282'!Q65+'00328'!Q65+'00368'!Q65+'10725'!Q65+'00498'!Q65+'00551'!Q65+'00585'!Q65+'00982'!Q65+'00986'!Q65+'00989'!Q65+'01019'!Q65+'01083'!Q65+'01084'!Q65+'01144'!Q65+'01154'!Q65+'01171'!Q65+'00446'!Q65</f>
        <v>25338.5</v>
      </c>
      <c r="R65" s="100">
        <f>'00111'!R65+'00192'!R65+'00200'!R65+'00226'!R65+'00282'!R65+'00328'!R65+'00368'!R65+'10725'!R65+'00498'!R65+'00551'!R65+'00585'!R65+'00982'!R65+'00986'!R65+'00989'!R65+'01019'!R65+'01083'!R65+'01084'!R65+'01144'!R65+'01154'!R65+'01171'!R65+'00446'!R65</f>
        <v>25338.5</v>
      </c>
      <c r="S65" s="100">
        <f>'00111'!S65+'00192'!S65+'00200'!S65+'00226'!S65+'00282'!S65+'00328'!S65+'00368'!S65+'10725'!S65+'00498'!S65+'00551'!S65+'00585'!S65+'00982'!S65+'00986'!S65+'00989'!S65+'01019'!S65+'01083'!S65+'01084'!S65+'01144'!S65+'01154'!S65+'01171'!S65+'00446'!S65</f>
        <v>76015.5</v>
      </c>
      <c r="T65" s="103"/>
      <c r="U65" s="180">
        <f>SUM('00111:01171'!C64)</f>
        <v>0</v>
      </c>
      <c r="W65" s="107">
        <f t="shared" si="1"/>
        <v>253385</v>
      </c>
      <c r="X65" s="199">
        <f>'00111'!T65+'00192'!T65+'00200'!T65+'00226'!T65+'00282'!T65+'00328'!T65+'00368'!T65+'10725'!T65+'00498'!T65+'00551'!T65+'00585'!T65+'00982'!T65+'00986'!T65+'00989'!T65+'01019'!T65+'01083'!T65+'01084'!T65+'01144'!T65+'01154'!T65+'01171'!T65</f>
        <v>169746.3</v>
      </c>
    </row>
    <row r="66" spans="1:24" ht="33" customHeight="1" x14ac:dyDescent="0.25">
      <c r="A66" s="68">
        <v>56118</v>
      </c>
      <c r="B66" s="67" t="s">
        <v>75</v>
      </c>
      <c r="C66" s="100">
        <f>'00111'!C66+'00192'!C66+'00200'!C66+'00226'!C66+'00282'!C66+'00328'!C66+'00368'!C66+'10725'!C66+'00498'!C66+'00551'!C66+'00585'!C66+'00982'!C66+'00986'!C66+'00989'!C66+'01019'!C66+'01083'!C66+'01084'!C66+'01144'!C66+'01154'!C66+'01171'!C66+'00446'!C66</f>
        <v>25103063</v>
      </c>
      <c r="D66" s="100">
        <f>'00111'!D66+'00192'!D66+'00200'!D66+'00226'!D66+'00282'!D66+'00328'!D66+'00368'!D66+'10725'!D66+'00498'!D66+'00551'!D66+'00585'!D66+'00982'!D66+'00986'!D66+'00989'!D66+'01019'!D66+'01083'!D66+'01084'!D66+'01144'!D66+'01154'!D66+'01171'!D66+'00446'!D66</f>
        <v>1506183.7799999998</v>
      </c>
      <c r="E66" s="100">
        <f>'00111'!E66+'00192'!E66+'00200'!E66+'00226'!E66+'00282'!E66+'00328'!E66+'00368'!E66+'10725'!E66+'00498'!E66+'00551'!E66+'00585'!E66+'00982'!E66+'00986'!E66+'00989'!E66+'01019'!E66+'01083'!E66+'01084'!E66+'01144'!E66+'01154'!E66+'01171'!E66+'00446'!E66</f>
        <v>1506183.7799999998</v>
      </c>
      <c r="F66" s="100">
        <f>'00111'!F66+'00192'!F66+'00200'!F66+'00226'!F66+'00282'!F66+'00328'!F66+'00368'!F66+'10725'!F66+'00498'!F66+'00551'!F66+'00585'!F66+'00982'!F66+'00986'!F66+'00989'!F66+'01019'!F66+'01083'!F66+'01084'!F66+'01144'!F66+'01154'!F66+'01171'!F66+'00446'!F66</f>
        <v>1506183.7799999998</v>
      </c>
      <c r="G66" s="100">
        <f>'00111'!G66+'00192'!G66+'00200'!G66+'00226'!G66+'00282'!G66+'00328'!G66+'00368'!G66+'10725'!G66+'00498'!G66+'00551'!G66+'00585'!G66+'00982'!G66+'00986'!G66+'00989'!G66+'01019'!G66+'01083'!G66+'01084'!G66+'01144'!G66+'01154'!G66+'01171'!G66+'00446'!G66</f>
        <v>4518551.34</v>
      </c>
      <c r="H66" s="100">
        <f>'00111'!H66+'00192'!H66+'00200'!H66+'00226'!H66+'00282'!H66+'00328'!H66+'00368'!H66+'10725'!H66+'00498'!H66+'00551'!H66+'00585'!H66+'00982'!H66+'00986'!H66+'00989'!H66+'01019'!H66+'01083'!H66+'01084'!H66+'01144'!H66+'01154'!H66+'01171'!H66+'00446'!H66</f>
        <v>1757214.4100000001</v>
      </c>
      <c r="I66" s="100">
        <f>'00111'!I66+'00192'!I66+'00200'!I66+'00226'!I66+'00282'!I66+'00328'!I66+'00368'!I66+'10725'!I66+'00498'!I66+'00551'!I66+'00585'!I66+'00982'!I66+'00986'!I66+'00989'!I66+'01019'!I66+'01083'!I66+'01084'!I66+'01144'!I66+'01154'!I66+'01171'!I66+'00446'!I66</f>
        <v>2259275.67</v>
      </c>
      <c r="J66" s="100">
        <f>'00111'!J66+'00192'!J66+'00200'!J66+'00226'!J66+'00282'!J66+'00328'!J66+'00368'!J66+'10725'!J66+'00498'!J66+'00551'!J66+'00585'!J66+'00982'!J66+'00986'!J66+'00989'!J66+'01019'!J66+'01083'!J66+'01084'!J66+'01144'!J66+'01154'!J66+'01171'!J66+'00446'!J66</f>
        <v>2259275.67</v>
      </c>
      <c r="K66" s="100">
        <f>'00111'!K66+'00192'!K66+'00200'!K66+'00226'!K66+'00282'!K66+'00328'!K66+'00368'!K66+'10725'!K66+'00498'!K66+'00551'!K66+'00585'!K66+'00982'!K66+'00986'!K66+'00989'!K66+'01019'!K66+'01083'!K66+'01084'!K66+'01144'!K66+'01154'!K66+'01171'!K66+'00446'!K66</f>
        <v>6275765.75</v>
      </c>
      <c r="L66" s="100">
        <f>'00111'!L66+'00192'!L66+'00200'!L66+'00226'!L66+'00282'!L66+'00328'!L66+'00368'!L66+'10725'!L66+'00498'!L66+'00551'!L66+'00585'!L66+'00982'!L66+'00986'!L66+'00989'!L66+'01019'!L66+'01083'!L66+'01084'!L66+'01144'!L66+'01154'!L66+'01171'!L66+'00446'!L66</f>
        <v>2259275.67</v>
      </c>
      <c r="M66" s="100">
        <f>'00111'!M66+'00192'!M66+'00200'!M66+'00226'!M66+'00282'!M66+'00328'!M66+'00368'!M66+'10725'!M66+'00498'!M66+'00551'!M66+'00585'!M66+'00982'!M66+'00986'!M66+'00989'!M66+'01019'!M66+'01083'!M66+'01084'!M66+'01144'!M66+'01154'!M66+'01171'!M66+'00446'!M66</f>
        <v>2259275.67</v>
      </c>
      <c r="N66" s="100">
        <f>'00111'!N66+'00192'!N66+'00200'!N66+'00226'!N66+'00282'!N66+'00328'!N66+'00368'!N66+'10725'!N66+'00498'!N66+'00551'!N66+'00585'!N66+'00982'!N66+'00986'!N66+'00989'!N66+'01019'!N66+'01083'!N66+'01084'!N66+'01144'!N66+'01154'!N66+'01171'!N66+'00446'!N66</f>
        <v>2259275.67</v>
      </c>
      <c r="O66" s="100">
        <f>'00111'!O66+'00192'!O66+'00200'!O66+'00226'!O66+'00282'!O66+'00328'!O66+'00368'!O66+'10725'!O66+'00498'!O66+'00551'!O66+'00585'!O66+'00982'!O66+'00986'!O66+'00989'!O66+'01019'!O66+'01083'!O66+'01084'!O66+'01144'!O66+'01154'!O66+'01171'!O66+'00446'!O66</f>
        <v>6777827.0100000016</v>
      </c>
      <c r="P66" s="100">
        <f>'00111'!P66+'00192'!P66+'00200'!P66+'00226'!P66+'00282'!P66+'00328'!P66+'00368'!P66+'10725'!P66+'00498'!P66+'00551'!P66+'00585'!P66+'00982'!P66+'00986'!P66+'00989'!P66+'01019'!P66+'01083'!P66+'01084'!P66+'01144'!P66+'01154'!P66+'01171'!P66+'00446'!P66</f>
        <v>2510306.3000000003</v>
      </c>
      <c r="Q66" s="100">
        <f>'00111'!Q66+'00192'!Q66+'00200'!Q66+'00226'!Q66+'00282'!Q66+'00328'!Q66+'00368'!Q66+'10725'!Q66+'00498'!Q66+'00551'!Q66+'00585'!Q66+'00982'!Q66+'00986'!Q66+'00989'!Q66+'01019'!Q66+'01083'!Q66+'01084'!Q66+'01144'!Q66+'01154'!Q66+'01171'!Q66+'00446'!Q66</f>
        <v>2510306.3000000003</v>
      </c>
      <c r="R66" s="100">
        <f>'00111'!R66+'00192'!R66+'00200'!R66+'00226'!R66+'00282'!R66+'00328'!R66+'00368'!R66+'10725'!R66+'00498'!R66+'00551'!R66+'00585'!R66+'00982'!R66+'00986'!R66+'00989'!R66+'01019'!R66+'01083'!R66+'01084'!R66+'01144'!R66+'01154'!R66+'01171'!R66+'00446'!R66</f>
        <v>2510306.3000000003</v>
      </c>
      <c r="S66" s="100">
        <f>'00111'!S66+'00192'!S66+'00200'!S66+'00226'!S66+'00282'!S66+'00328'!S66+'00368'!S66+'10725'!S66+'00498'!S66+'00551'!S66+'00585'!S66+'00982'!S66+'00986'!S66+'00989'!S66+'01019'!S66+'01083'!S66+'01084'!S66+'01144'!S66+'01154'!S66+'01171'!S66+'00446'!S66</f>
        <v>7530918.9000000022</v>
      </c>
      <c r="T66" s="103"/>
      <c r="U66" s="180">
        <f>SUM('00111:01171'!C65)</f>
        <v>188607</v>
      </c>
      <c r="W66" s="107">
        <f t="shared" si="1"/>
        <v>24914456</v>
      </c>
      <c r="X66" s="199">
        <f>'00111'!T66+'00192'!T66+'00200'!T66+'00226'!T66+'00282'!T66+'00328'!T66+'00368'!T66+'10725'!T66+'00498'!T66+'00551'!T66+'00585'!T66+'00982'!T66+'00986'!T66+'00989'!T66+'01019'!T66+'01083'!T66+'01084'!T66+'01144'!T66+'01154'!T66+'01171'!T66</f>
        <v>15875592.299999997</v>
      </c>
    </row>
    <row r="67" spans="1:24" ht="33" customHeight="1" x14ac:dyDescent="0.25">
      <c r="A67" s="68" t="s">
        <v>21</v>
      </c>
      <c r="B67" s="67" t="s">
        <v>76</v>
      </c>
      <c r="C67" s="100">
        <f>'00111'!C67+'00192'!C67+'00200'!C67+'00226'!C67+'00282'!C67+'00328'!C67+'00368'!C67+'10725'!C67+'00498'!C67+'00551'!C67+'00585'!C67+'00982'!C67+'00986'!C67+'00989'!C67+'01019'!C67+'01083'!C67+'01084'!C67+'01144'!C67+'01154'!C67+'01171'!C67+'00446'!C67</f>
        <v>6653498</v>
      </c>
      <c r="D67" s="100">
        <f>'00111'!D67+'00192'!D67+'00200'!D67+'00226'!D67+'00282'!D67+'00328'!D67+'00368'!D67+'10725'!D67+'00498'!D67+'00551'!D67+'00585'!D67+'00982'!D67+'00986'!D67+'00989'!D67+'01019'!D67+'01083'!D67+'01084'!D67+'01144'!D67+'01154'!D67+'01171'!D67+'00446'!D67</f>
        <v>399209.88</v>
      </c>
      <c r="E67" s="100">
        <f>'00111'!E67+'00192'!E67+'00200'!E67+'00226'!E67+'00282'!E67+'00328'!E67+'00368'!E67+'10725'!E67+'00498'!E67+'00551'!E67+'00585'!E67+'00982'!E67+'00986'!E67+'00989'!E67+'01019'!E67+'01083'!E67+'01084'!E67+'01144'!E67+'01154'!E67+'01171'!E67+'00446'!E67</f>
        <v>399209.88</v>
      </c>
      <c r="F67" s="100">
        <f>'00111'!F67+'00192'!F67+'00200'!F67+'00226'!F67+'00282'!F67+'00328'!F67+'00368'!F67+'10725'!F67+'00498'!F67+'00551'!F67+'00585'!F67+'00982'!F67+'00986'!F67+'00989'!F67+'01019'!F67+'01083'!F67+'01084'!F67+'01144'!F67+'01154'!F67+'01171'!F67+'00446'!F67</f>
        <v>399209.88</v>
      </c>
      <c r="G67" s="100">
        <f>'00111'!G67+'00192'!G67+'00200'!G67+'00226'!G67+'00282'!G67+'00328'!G67+'00368'!G67+'10725'!G67+'00498'!G67+'00551'!G67+'00585'!G67+'00982'!G67+'00986'!G67+'00989'!G67+'01019'!G67+'01083'!G67+'01084'!G67+'01144'!G67+'01154'!G67+'01171'!G67+'00446'!G67</f>
        <v>1197629.6400000001</v>
      </c>
      <c r="H67" s="100">
        <f>'00111'!H67+'00192'!H67+'00200'!H67+'00226'!H67+'00282'!H67+'00328'!H67+'00368'!H67+'10725'!H67+'00498'!H67+'00551'!H67+'00585'!H67+'00982'!H67+'00986'!H67+'00989'!H67+'01019'!H67+'01083'!H67+'01084'!H67+'01144'!H67+'01154'!H67+'01171'!H67+'00446'!H67</f>
        <v>465744.86</v>
      </c>
      <c r="I67" s="100">
        <f>'00111'!I67+'00192'!I67+'00200'!I67+'00226'!I67+'00282'!I67+'00328'!I67+'00368'!I67+'10725'!I67+'00498'!I67+'00551'!I67+'00585'!I67+'00982'!I67+'00986'!I67+'00989'!I67+'01019'!I67+'01083'!I67+'01084'!I67+'01144'!I67+'01154'!I67+'01171'!I67+'00446'!I67</f>
        <v>598814.82000000007</v>
      </c>
      <c r="J67" s="100">
        <f>'00111'!J67+'00192'!J67+'00200'!J67+'00226'!J67+'00282'!J67+'00328'!J67+'00368'!J67+'10725'!J67+'00498'!J67+'00551'!J67+'00585'!J67+'00982'!J67+'00986'!J67+'00989'!J67+'01019'!J67+'01083'!J67+'01084'!J67+'01144'!J67+'01154'!J67+'01171'!J67+'00446'!J67</f>
        <v>598814.82000000007</v>
      </c>
      <c r="K67" s="100">
        <f>'00111'!K67+'00192'!K67+'00200'!K67+'00226'!K67+'00282'!K67+'00328'!K67+'00368'!K67+'10725'!K67+'00498'!K67+'00551'!K67+'00585'!K67+'00982'!K67+'00986'!K67+'00989'!K67+'01019'!K67+'01083'!K67+'01084'!K67+'01144'!K67+'01154'!K67+'01171'!K67+'00446'!K67</f>
        <v>1663374.5</v>
      </c>
      <c r="L67" s="100">
        <f>'00111'!L67+'00192'!L67+'00200'!L67+'00226'!L67+'00282'!L67+'00328'!L67+'00368'!L67+'10725'!L67+'00498'!L67+'00551'!L67+'00585'!L67+'00982'!L67+'00986'!L67+'00989'!L67+'01019'!L67+'01083'!L67+'01084'!L67+'01144'!L67+'01154'!L67+'01171'!L67+'00446'!L67</f>
        <v>598814.82000000007</v>
      </c>
      <c r="M67" s="100">
        <f>'00111'!M67+'00192'!M67+'00200'!M67+'00226'!M67+'00282'!M67+'00328'!M67+'00368'!M67+'10725'!M67+'00498'!M67+'00551'!M67+'00585'!M67+'00982'!M67+'00986'!M67+'00989'!M67+'01019'!M67+'01083'!M67+'01084'!M67+'01144'!M67+'01154'!M67+'01171'!M67+'00446'!M67</f>
        <v>598814.82000000007</v>
      </c>
      <c r="N67" s="100">
        <f>'00111'!N67+'00192'!N67+'00200'!N67+'00226'!N67+'00282'!N67+'00328'!N67+'00368'!N67+'10725'!N67+'00498'!N67+'00551'!N67+'00585'!N67+'00982'!N67+'00986'!N67+'00989'!N67+'01019'!N67+'01083'!N67+'01084'!N67+'01144'!N67+'01154'!N67+'01171'!N67+'00446'!N67</f>
        <v>598814.82000000007</v>
      </c>
      <c r="O67" s="100">
        <f>'00111'!O67+'00192'!O67+'00200'!O67+'00226'!O67+'00282'!O67+'00328'!O67+'00368'!O67+'10725'!O67+'00498'!O67+'00551'!O67+'00585'!O67+'00982'!O67+'00986'!O67+'00989'!O67+'01019'!O67+'01083'!O67+'01084'!O67+'01144'!O67+'01154'!O67+'01171'!O67+'00446'!O67</f>
        <v>1796444.4600000004</v>
      </c>
      <c r="P67" s="100">
        <f>'00111'!P67+'00192'!P67+'00200'!P67+'00226'!P67+'00282'!P67+'00328'!P67+'00368'!P67+'10725'!P67+'00498'!P67+'00551'!P67+'00585'!P67+'00982'!P67+'00986'!P67+'00989'!P67+'01019'!P67+'01083'!P67+'01084'!P67+'01144'!P67+'01154'!P67+'01171'!P67+'00446'!P67</f>
        <v>665349.79999999993</v>
      </c>
      <c r="Q67" s="100">
        <f>'00111'!Q67+'00192'!Q67+'00200'!Q67+'00226'!Q67+'00282'!Q67+'00328'!Q67+'00368'!Q67+'10725'!Q67+'00498'!Q67+'00551'!Q67+'00585'!Q67+'00982'!Q67+'00986'!Q67+'00989'!Q67+'01019'!Q67+'01083'!Q67+'01084'!Q67+'01144'!Q67+'01154'!Q67+'01171'!Q67+'00446'!Q67</f>
        <v>665349.79999999993</v>
      </c>
      <c r="R67" s="100">
        <f>'00111'!R67+'00192'!R67+'00200'!R67+'00226'!R67+'00282'!R67+'00328'!R67+'00368'!R67+'10725'!R67+'00498'!R67+'00551'!R67+'00585'!R67+'00982'!R67+'00986'!R67+'00989'!R67+'01019'!R67+'01083'!R67+'01084'!R67+'01144'!R67+'01154'!R67+'01171'!R67+'00446'!R67</f>
        <v>665349.79999999993</v>
      </c>
      <c r="S67" s="100">
        <f>'00111'!S67+'00192'!S67+'00200'!S67+'00226'!S67+'00282'!S67+'00328'!S67+'00368'!S67+'10725'!S67+'00498'!S67+'00551'!S67+'00585'!S67+'00982'!S67+'00986'!S67+'00989'!S67+'01019'!S67+'01083'!S67+'01084'!S67+'01144'!S67+'01154'!S67+'01171'!S67+'00446'!S67</f>
        <v>1996049.4</v>
      </c>
      <c r="T67" s="103"/>
      <c r="U67" s="180">
        <f>SUM('00111:01171'!C66)</f>
        <v>17639547</v>
      </c>
      <c r="W67" s="107">
        <f t="shared" si="1"/>
        <v>-10986049</v>
      </c>
      <c r="X67" s="199">
        <f>'00111'!T67+'00192'!T67+'00200'!T67+'00226'!T67+'00282'!T67+'00328'!T67+'00368'!T67+'10725'!T67+'00498'!T67+'00551'!T67+'00585'!T67+'00982'!T67+'00986'!T67+'00989'!T67+'01019'!T67+'01083'!T67+'01084'!T67+'01144'!T67+'01154'!T67+'01171'!T67</f>
        <v>4337692.2</v>
      </c>
    </row>
    <row r="68" spans="1:24" s="109" customFormat="1" ht="33" customHeight="1" x14ac:dyDescent="0.25">
      <c r="A68" s="68" t="s">
        <v>18</v>
      </c>
      <c r="B68" s="67" t="s">
        <v>327</v>
      </c>
      <c r="C68" s="100">
        <f>'00111'!C68+'00192'!C68+'00200'!C68+'00226'!C68+'00282'!C68+'00328'!C68+'00368'!C68+'10725'!C68+'00498'!C68+'00551'!C68+'00585'!C68+'00982'!C68+'00986'!C68+'00989'!C68+'01019'!C68+'01083'!C68+'01084'!C68+'01144'!C68+'01154'!C68+'01171'!C68+'00446'!C68</f>
        <v>34288562</v>
      </c>
      <c r="D68" s="100">
        <f>'00111'!D68+'00192'!D68+'00200'!D68+'00226'!D68+'00282'!D68+'00328'!D68+'00368'!D68+'10725'!D68+'00498'!D68+'00551'!D68+'00585'!D68+'00982'!D68+'00986'!D68+'00989'!D68+'01019'!D68+'01083'!D68+'01084'!D68+'01144'!D68+'01154'!D68+'01171'!D68+'00446'!D68</f>
        <v>2057313.7200000004</v>
      </c>
      <c r="E68" s="100">
        <f>'00111'!E68+'00192'!E68+'00200'!E68+'00226'!E68+'00282'!E68+'00328'!E68+'00368'!E68+'10725'!E68+'00498'!E68+'00551'!E68+'00585'!E68+'00982'!E68+'00986'!E68+'00989'!E68+'01019'!E68+'01083'!E68+'01084'!E68+'01144'!E68+'01154'!E68+'01171'!E68+'00446'!E68</f>
        <v>2057313.7200000004</v>
      </c>
      <c r="F68" s="100">
        <f>'00111'!F68+'00192'!F68+'00200'!F68+'00226'!F68+'00282'!F68+'00328'!F68+'00368'!F68+'10725'!F68+'00498'!F68+'00551'!F68+'00585'!F68+'00982'!F68+'00986'!F68+'00989'!F68+'01019'!F68+'01083'!F68+'01084'!F68+'01144'!F68+'01154'!F68+'01171'!F68+'00446'!F68</f>
        <v>2057313.7200000004</v>
      </c>
      <c r="G68" s="100">
        <f>'00111'!G68+'00192'!G68+'00200'!G68+'00226'!G68+'00282'!G68+'00328'!G68+'00368'!G68+'10725'!G68+'00498'!G68+'00551'!G68+'00585'!G68+'00982'!G68+'00986'!G68+'00989'!G68+'01019'!G68+'01083'!G68+'01084'!G68+'01144'!G68+'01154'!G68+'01171'!G68+'00446'!G68</f>
        <v>6171941.1600000011</v>
      </c>
      <c r="H68" s="100">
        <f>'00111'!H68+'00192'!H68+'00200'!H68+'00226'!H68+'00282'!H68+'00328'!H68+'00368'!H68+'10725'!H68+'00498'!H68+'00551'!H68+'00585'!H68+'00982'!H68+'00986'!H68+'00989'!H68+'01019'!H68+'01083'!H68+'01084'!H68+'01144'!H68+'01154'!H68+'01171'!H68+'00446'!H68</f>
        <v>2400199.3400000003</v>
      </c>
      <c r="I68" s="100">
        <f>'00111'!I68+'00192'!I68+'00200'!I68+'00226'!I68+'00282'!I68+'00328'!I68+'00368'!I68+'10725'!I68+'00498'!I68+'00551'!I68+'00585'!I68+'00982'!I68+'00986'!I68+'00989'!I68+'01019'!I68+'01083'!I68+'01084'!I68+'01144'!I68+'01154'!I68+'01171'!I68+'00446'!I68</f>
        <v>3085970.58</v>
      </c>
      <c r="J68" s="100">
        <f>'00111'!J68+'00192'!J68+'00200'!J68+'00226'!J68+'00282'!J68+'00328'!J68+'00368'!J68+'10725'!J68+'00498'!J68+'00551'!J68+'00585'!J68+'00982'!J68+'00986'!J68+'00989'!J68+'01019'!J68+'01083'!J68+'01084'!J68+'01144'!J68+'01154'!J68+'01171'!J68+'00446'!J68</f>
        <v>3085970.58</v>
      </c>
      <c r="K68" s="100">
        <f>'00111'!K68+'00192'!K68+'00200'!K68+'00226'!K68+'00282'!K68+'00328'!K68+'00368'!K68+'10725'!K68+'00498'!K68+'00551'!K68+'00585'!K68+'00982'!K68+'00986'!K68+'00989'!K68+'01019'!K68+'01083'!K68+'01084'!K68+'01144'!K68+'01154'!K68+'01171'!K68+'00446'!K68</f>
        <v>8572140.5</v>
      </c>
      <c r="L68" s="100">
        <f>'00111'!L68+'00192'!L68+'00200'!L68+'00226'!L68+'00282'!L68+'00328'!L68+'00368'!L68+'10725'!L68+'00498'!L68+'00551'!L68+'00585'!L68+'00982'!L68+'00986'!L68+'00989'!L68+'01019'!L68+'01083'!L68+'01084'!L68+'01144'!L68+'01154'!L68+'01171'!L68+'00446'!L68</f>
        <v>3085970.58</v>
      </c>
      <c r="M68" s="100">
        <f>'00111'!M68+'00192'!M68+'00200'!M68+'00226'!M68+'00282'!M68+'00328'!M68+'00368'!M68+'10725'!M68+'00498'!M68+'00551'!M68+'00585'!M68+'00982'!M68+'00986'!M68+'00989'!M68+'01019'!M68+'01083'!M68+'01084'!M68+'01144'!M68+'01154'!M68+'01171'!M68+'00446'!M68</f>
        <v>3085970.58</v>
      </c>
      <c r="N68" s="100">
        <f>'00111'!N68+'00192'!N68+'00200'!N68+'00226'!N68+'00282'!N68+'00328'!N68+'00368'!N68+'10725'!N68+'00498'!N68+'00551'!N68+'00585'!N68+'00982'!N68+'00986'!N68+'00989'!N68+'01019'!N68+'01083'!N68+'01084'!N68+'01144'!N68+'01154'!N68+'01171'!N68+'00446'!N68</f>
        <v>3085970.58</v>
      </c>
      <c r="O68" s="100">
        <f>'00111'!O68+'00192'!O68+'00200'!O68+'00226'!O68+'00282'!O68+'00328'!O68+'00368'!O68+'10725'!O68+'00498'!O68+'00551'!O68+'00585'!O68+'00982'!O68+'00986'!O68+'00989'!O68+'01019'!O68+'01083'!O68+'01084'!O68+'01144'!O68+'01154'!O68+'01171'!O68+'00446'!O68</f>
        <v>9257911.7400000021</v>
      </c>
      <c r="P68" s="100">
        <f>'00111'!P68+'00192'!P68+'00200'!P68+'00226'!P68+'00282'!P68+'00328'!P68+'00368'!P68+'10725'!P68+'00498'!P68+'00551'!P68+'00585'!P68+'00982'!P68+'00986'!P68+'00989'!P68+'01019'!P68+'01083'!P68+'01084'!P68+'01144'!P68+'01154'!P68+'01171'!P68+'00446'!P68</f>
        <v>3428856.2</v>
      </c>
      <c r="Q68" s="100">
        <f>'00111'!Q68+'00192'!Q68+'00200'!Q68+'00226'!Q68+'00282'!Q68+'00328'!Q68+'00368'!Q68+'10725'!Q68+'00498'!Q68+'00551'!Q68+'00585'!Q68+'00982'!Q68+'00986'!Q68+'00989'!Q68+'01019'!Q68+'01083'!Q68+'01084'!Q68+'01144'!Q68+'01154'!Q68+'01171'!Q68+'00446'!Q68</f>
        <v>3428856.2</v>
      </c>
      <c r="R68" s="100">
        <f>'00111'!R68+'00192'!R68+'00200'!R68+'00226'!R68+'00282'!R68+'00328'!R68+'00368'!R68+'10725'!R68+'00498'!R68+'00551'!R68+'00585'!R68+'00982'!R68+'00986'!R68+'00989'!R68+'01019'!R68+'01083'!R68+'01084'!R68+'01144'!R68+'01154'!R68+'01171'!R68+'00446'!R68</f>
        <v>3428856.2</v>
      </c>
      <c r="S68" s="100">
        <f>'00111'!S68+'00192'!S68+'00200'!S68+'00226'!S68+'00282'!S68+'00328'!S68+'00368'!S68+'10725'!S68+'00498'!S68+'00551'!S68+'00585'!S68+'00982'!S68+'00986'!S68+'00989'!S68+'01019'!S68+'01083'!S68+'01084'!S68+'01144'!S68+'01154'!S68+'01171'!S68+'00446'!S68</f>
        <v>10286568.6</v>
      </c>
      <c r="T68" s="103"/>
      <c r="U68" s="180">
        <f>SUM('00111:01171'!C67)</f>
        <v>4819658</v>
      </c>
      <c r="W68" s="107">
        <f t="shared" si="1"/>
        <v>29468904</v>
      </c>
      <c r="X68" s="199">
        <f>'00111'!T68+'00192'!T68+'00200'!T68+'00226'!T68+'00282'!T68+'00328'!T68+'00368'!T68+'10725'!T68+'00498'!T68+'00551'!T68+'00585'!T68+'00982'!T68+'00986'!T68+'00989'!T68+'01019'!T68+'01083'!T68+'01084'!T68+'01144'!T68+'01154'!T68+'01171'!T68</f>
        <v>20922321.600000005</v>
      </c>
    </row>
    <row r="69" spans="1:24" s="107" customFormat="1" ht="33" customHeight="1" x14ac:dyDescent="0.2">
      <c r="A69" s="61">
        <v>56200</v>
      </c>
      <c r="B69" s="61" t="s">
        <v>78</v>
      </c>
      <c r="C69" s="101">
        <f>'00111'!C69+'00192'!C69+'00200'!C69+'00226'!C69+'00282'!C69+'00328'!C69+'00368'!C69+'10725'!C69+'00498'!C69+'00551'!C69+'00585'!C69+'00982'!C69+'00986'!C69+'00989'!C69+'01019'!C69+'01083'!C69+'01084'!C69+'01144'!C69+'01154'!C69+'01171'!C69+'00446'!C69</f>
        <v>65838926</v>
      </c>
      <c r="D69" s="101">
        <f>'00111'!D69+'00192'!D69+'00200'!D69+'00226'!D69+'00282'!D69+'00328'!D69+'00368'!D69+'10725'!D69+'00498'!D69+'00551'!D69+'00585'!D69+'00982'!D69+'00986'!D69+'00989'!D69+'01019'!D69+'01083'!D69+'01084'!D69+'01144'!D69+'01154'!D69+'01171'!D69+'00446'!D69</f>
        <v>3950335.56</v>
      </c>
      <c r="E69" s="101">
        <f>'00111'!E69+'00192'!E69+'00200'!E69+'00226'!E69+'00282'!E69+'00328'!E69+'00368'!E69+'10725'!E69+'00498'!E69+'00551'!E69+'00585'!E69+'00982'!E69+'00986'!E69+'00989'!E69+'01019'!E69+'01083'!E69+'01084'!E69+'01144'!E69+'01154'!E69+'01171'!E69+'00446'!E69</f>
        <v>3950335.56</v>
      </c>
      <c r="F69" s="101">
        <f>'00111'!F69+'00192'!F69+'00200'!F69+'00226'!F69+'00282'!F69+'00328'!F69+'00368'!F69+'10725'!F69+'00498'!F69+'00551'!F69+'00585'!F69+'00982'!F69+'00986'!F69+'00989'!F69+'01019'!F69+'01083'!F69+'01084'!F69+'01144'!F69+'01154'!F69+'01171'!F69+'00446'!F69</f>
        <v>3950335.56</v>
      </c>
      <c r="G69" s="101">
        <f>'00111'!G69+'00192'!G69+'00200'!G69+'00226'!G69+'00282'!G69+'00328'!G69+'00368'!G69+'10725'!G69+'00498'!G69+'00551'!G69+'00585'!G69+'00982'!G69+'00986'!G69+'00989'!G69+'01019'!G69+'01083'!G69+'01084'!G69+'01144'!G69+'01154'!G69+'01171'!G69+'00446'!G69</f>
        <v>11851006.68</v>
      </c>
      <c r="H69" s="101">
        <f>'00111'!H69+'00192'!H69+'00200'!H69+'00226'!H69+'00282'!H69+'00328'!H69+'00368'!H69+'10725'!H69+'00498'!H69+'00551'!H69+'00585'!H69+'00982'!H69+'00986'!H69+'00989'!H69+'01019'!H69+'01083'!H69+'01084'!H69+'01144'!H69+'01154'!H69+'01171'!H69+'00446'!H69</f>
        <v>4608724.82</v>
      </c>
      <c r="I69" s="101">
        <f>'00111'!I69+'00192'!I69+'00200'!I69+'00226'!I69+'00282'!I69+'00328'!I69+'00368'!I69+'10725'!I69+'00498'!I69+'00551'!I69+'00585'!I69+'00982'!I69+'00986'!I69+'00989'!I69+'01019'!I69+'01083'!I69+'01084'!I69+'01144'!I69+'01154'!I69+'01171'!I69+'00446'!I69</f>
        <v>5925503.3399999999</v>
      </c>
      <c r="J69" s="101">
        <f>'00111'!J69+'00192'!J69+'00200'!J69+'00226'!J69+'00282'!J69+'00328'!J69+'00368'!J69+'10725'!J69+'00498'!J69+'00551'!J69+'00585'!J69+'00982'!J69+'00986'!J69+'00989'!J69+'01019'!J69+'01083'!J69+'01084'!J69+'01144'!J69+'01154'!J69+'01171'!J69+'00446'!J69</f>
        <v>5925503.3399999999</v>
      </c>
      <c r="K69" s="101">
        <f>'00111'!K69+'00192'!K69+'00200'!K69+'00226'!K69+'00282'!K69+'00328'!K69+'00368'!K69+'10725'!K69+'00498'!K69+'00551'!K69+'00585'!K69+'00982'!K69+'00986'!K69+'00989'!K69+'01019'!K69+'01083'!K69+'01084'!K69+'01144'!K69+'01154'!K69+'01171'!K69+'00446'!K69</f>
        <v>16459731.5</v>
      </c>
      <c r="L69" s="101">
        <f>'00111'!L69+'00192'!L69+'00200'!L69+'00226'!L69+'00282'!L69+'00328'!L69+'00368'!L69+'10725'!L69+'00498'!L69+'00551'!L69+'00585'!L69+'00982'!L69+'00986'!L69+'00989'!L69+'01019'!L69+'01083'!L69+'01084'!L69+'01144'!L69+'01154'!L69+'01171'!L69+'00446'!L69</f>
        <v>5925503.3399999999</v>
      </c>
      <c r="M69" s="101">
        <f>'00111'!M69+'00192'!M69+'00200'!M69+'00226'!M69+'00282'!M69+'00328'!M69+'00368'!M69+'10725'!M69+'00498'!M69+'00551'!M69+'00585'!M69+'00982'!M69+'00986'!M69+'00989'!M69+'01019'!M69+'01083'!M69+'01084'!M69+'01144'!M69+'01154'!M69+'01171'!M69+'00446'!M69</f>
        <v>5925503.3399999999</v>
      </c>
      <c r="N69" s="101">
        <f>'00111'!N69+'00192'!N69+'00200'!N69+'00226'!N69+'00282'!N69+'00328'!N69+'00368'!N69+'10725'!N69+'00498'!N69+'00551'!N69+'00585'!N69+'00982'!N69+'00986'!N69+'00989'!N69+'01019'!N69+'01083'!N69+'01084'!N69+'01144'!N69+'01154'!N69+'01171'!N69+'00446'!N69</f>
        <v>5925503.3399999999</v>
      </c>
      <c r="O69" s="101">
        <f>'00111'!O69+'00192'!O69+'00200'!O69+'00226'!O69+'00282'!O69+'00328'!O69+'00368'!O69+'10725'!O69+'00498'!O69+'00551'!O69+'00585'!O69+'00982'!O69+'00986'!O69+'00989'!O69+'01019'!O69+'01083'!O69+'01084'!O69+'01144'!O69+'01154'!O69+'01171'!O69+'00446'!O69</f>
        <v>17776510.02</v>
      </c>
      <c r="P69" s="101">
        <f>'00111'!P69+'00192'!P69+'00200'!P69+'00226'!P69+'00282'!P69+'00328'!P69+'00368'!P69+'10725'!P69+'00498'!P69+'00551'!P69+'00585'!P69+'00982'!P69+'00986'!P69+'00989'!P69+'01019'!P69+'01083'!P69+'01084'!P69+'01144'!P69+'01154'!P69+'01171'!P69+'00446'!P69</f>
        <v>6583892.5999999996</v>
      </c>
      <c r="Q69" s="101">
        <f>'00111'!Q69+'00192'!Q69+'00200'!Q69+'00226'!Q69+'00282'!Q69+'00328'!Q69+'00368'!Q69+'10725'!Q69+'00498'!Q69+'00551'!Q69+'00585'!Q69+'00982'!Q69+'00986'!Q69+'00989'!Q69+'01019'!Q69+'01083'!Q69+'01084'!Q69+'01144'!Q69+'01154'!Q69+'01171'!Q69+'00446'!Q69</f>
        <v>6583892.5999999996</v>
      </c>
      <c r="R69" s="101">
        <f>'00111'!R69+'00192'!R69+'00200'!R69+'00226'!R69+'00282'!R69+'00328'!R69+'00368'!R69+'10725'!R69+'00498'!R69+'00551'!R69+'00585'!R69+'00982'!R69+'00986'!R69+'00989'!R69+'01019'!R69+'01083'!R69+'01084'!R69+'01144'!R69+'01154'!R69+'01171'!R69+'00446'!R69</f>
        <v>6583892.5999999996</v>
      </c>
      <c r="S69" s="101">
        <f>'00111'!S69+'00192'!S69+'00200'!S69+'00226'!S69+'00282'!S69+'00328'!S69+'00368'!S69+'10725'!S69+'00498'!S69+'00551'!S69+'00585'!S69+'00982'!S69+'00986'!S69+'00989'!S69+'01019'!S69+'01083'!S69+'01084'!S69+'01144'!S69+'01154'!S69+'01171'!S69+'00446'!S69</f>
        <v>19751677.800000001</v>
      </c>
      <c r="T69" s="185"/>
      <c r="U69" s="180">
        <f>SUM('00111:01171'!C68)</f>
        <v>23247024</v>
      </c>
      <c r="W69" s="107">
        <f t="shared" si="1"/>
        <v>42591902</v>
      </c>
      <c r="X69" s="199">
        <f>'00111'!T69+'00192'!T69+'00200'!T69+'00226'!T69+'00282'!T69+'00328'!T69+'00368'!T69+'10725'!T69+'00498'!T69+'00551'!T69+'00585'!T69+'00982'!T69+'00986'!T69+'00989'!T69+'01019'!T69+'01083'!T69+'01084'!T69+'01144'!T69+'01154'!T69+'01171'!T69</f>
        <v>59026500</v>
      </c>
    </row>
    <row r="70" spans="1:24" s="219" customFormat="1" ht="32.25" customHeight="1" x14ac:dyDescent="0.2">
      <c r="A70" s="76">
        <v>56202</v>
      </c>
      <c r="B70" s="42" t="s">
        <v>79</v>
      </c>
      <c r="C70" s="103">
        <f>'00111'!C70+'00192'!C70+'00200'!C70+'00226'!C70+'00282'!C70+'00328'!C70+'00368'!C70+'10725'!C70+'00498'!C70+'00551'!C70+'00585'!C70+'00982'!C70+'00986'!C70+'00989'!C70+'01019'!C70+'01083'!C70+'01084'!C70+'01144'!C70+'01154'!C70+'01171'!C70+'00446'!C70</f>
        <v>9551000</v>
      </c>
      <c r="D70" s="103">
        <f>'00111'!D70+'00192'!D70+'00200'!D70+'00226'!D70+'00282'!D70+'00328'!D70+'00368'!D70+'10725'!D70+'00498'!D70+'00551'!D70+'00585'!D70+'00982'!D70+'00986'!D70+'00989'!D70+'01019'!D70+'01083'!D70+'01084'!D70+'01144'!D70+'01154'!D70+'01171'!D70+'00446'!D70</f>
        <v>573060</v>
      </c>
      <c r="E70" s="103">
        <f>'00111'!E70+'00192'!E70+'00200'!E70+'00226'!E70+'00282'!E70+'00328'!E70+'00368'!E70+'10725'!E70+'00498'!E70+'00551'!E70+'00585'!E70+'00982'!E70+'00986'!E70+'00989'!E70+'01019'!E70+'01083'!E70+'01084'!E70+'01144'!E70+'01154'!E70+'01171'!E70+'00446'!E70</f>
        <v>573060</v>
      </c>
      <c r="F70" s="103">
        <f>'00111'!F70+'00192'!F70+'00200'!F70+'00226'!F70+'00282'!F70+'00328'!F70+'00368'!F70+'10725'!F70+'00498'!F70+'00551'!F70+'00585'!F70+'00982'!F70+'00986'!F70+'00989'!F70+'01019'!F70+'01083'!F70+'01084'!F70+'01144'!F70+'01154'!F70+'01171'!F70+'00446'!F70</f>
        <v>573060</v>
      </c>
      <c r="G70" s="103">
        <f>'00111'!G70+'00192'!G70+'00200'!G70+'00226'!G70+'00282'!G70+'00328'!G70+'00368'!G70+'10725'!G70+'00498'!G70+'00551'!G70+'00585'!G70+'00982'!G70+'00986'!G70+'00989'!G70+'01019'!G70+'01083'!G70+'01084'!G70+'01144'!G70+'01154'!G70+'01171'!G70+'00446'!G70</f>
        <v>1719180</v>
      </c>
      <c r="H70" s="103">
        <f>'00111'!H70+'00192'!H70+'00200'!H70+'00226'!H70+'00282'!H70+'00328'!H70+'00368'!H70+'10725'!H70+'00498'!H70+'00551'!H70+'00585'!H70+'00982'!H70+'00986'!H70+'00989'!H70+'01019'!H70+'01083'!H70+'01084'!H70+'01144'!H70+'01154'!H70+'01171'!H70+'00446'!H70</f>
        <v>668570.00000000012</v>
      </c>
      <c r="I70" s="103">
        <f>'00111'!I70+'00192'!I70+'00200'!I70+'00226'!I70+'00282'!I70+'00328'!I70+'00368'!I70+'10725'!I70+'00498'!I70+'00551'!I70+'00585'!I70+'00982'!I70+'00986'!I70+'00989'!I70+'01019'!I70+'01083'!I70+'01084'!I70+'01144'!I70+'01154'!I70+'01171'!I70+'00446'!I70</f>
        <v>859590</v>
      </c>
      <c r="J70" s="103">
        <f>'00111'!J70+'00192'!J70+'00200'!J70+'00226'!J70+'00282'!J70+'00328'!J70+'00368'!J70+'10725'!J70+'00498'!J70+'00551'!J70+'00585'!J70+'00982'!J70+'00986'!J70+'00989'!J70+'01019'!J70+'01083'!J70+'01084'!J70+'01144'!J70+'01154'!J70+'01171'!J70+'00446'!J70</f>
        <v>859590</v>
      </c>
      <c r="K70" s="103">
        <f>'00111'!K70+'00192'!K70+'00200'!K70+'00226'!K70+'00282'!K70+'00328'!K70+'00368'!K70+'10725'!K70+'00498'!K70+'00551'!K70+'00585'!K70+'00982'!K70+'00986'!K70+'00989'!K70+'01019'!K70+'01083'!K70+'01084'!K70+'01144'!K70+'01154'!K70+'01171'!K70+'00446'!K70</f>
        <v>2387750</v>
      </c>
      <c r="L70" s="103">
        <f>'00111'!L70+'00192'!L70+'00200'!L70+'00226'!L70+'00282'!L70+'00328'!L70+'00368'!L70+'10725'!L70+'00498'!L70+'00551'!L70+'00585'!L70+'00982'!L70+'00986'!L70+'00989'!L70+'01019'!L70+'01083'!L70+'01084'!L70+'01144'!L70+'01154'!L70+'01171'!L70+'00446'!L70</f>
        <v>859590</v>
      </c>
      <c r="M70" s="103">
        <f>'00111'!M70+'00192'!M70+'00200'!M70+'00226'!M70+'00282'!M70+'00328'!M70+'00368'!M70+'10725'!M70+'00498'!M70+'00551'!M70+'00585'!M70+'00982'!M70+'00986'!M70+'00989'!M70+'01019'!M70+'01083'!M70+'01084'!M70+'01144'!M70+'01154'!M70+'01171'!M70+'00446'!M70</f>
        <v>859590</v>
      </c>
      <c r="N70" s="103">
        <f>'00111'!N70+'00192'!N70+'00200'!N70+'00226'!N70+'00282'!N70+'00328'!N70+'00368'!N70+'10725'!N70+'00498'!N70+'00551'!N70+'00585'!N70+'00982'!N70+'00986'!N70+'00989'!N70+'01019'!N70+'01083'!N70+'01084'!N70+'01144'!N70+'01154'!N70+'01171'!N70+'00446'!N70</f>
        <v>859590</v>
      </c>
      <c r="O70" s="103">
        <f>'00111'!O70+'00192'!O70+'00200'!O70+'00226'!O70+'00282'!O70+'00328'!O70+'00368'!O70+'10725'!O70+'00498'!O70+'00551'!O70+'00585'!O70+'00982'!O70+'00986'!O70+'00989'!O70+'01019'!O70+'01083'!O70+'01084'!O70+'01144'!O70+'01154'!O70+'01171'!O70+'00446'!O70</f>
        <v>2578770</v>
      </c>
      <c r="P70" s="103">
        <f>'00111'!P70+'00192'!P70+'00200'!P70+'00226'!P70+'00282'!P70+'00328'!P70+'00368'!P70+'10725'!P70+'00498'!P70+'00551'!P70+'00585'!P70+'00982'!P70+'00986'!P70+'00989'!P70+'01019'!P70+'01083'!P70+'01084'!P70+'01144'!P70+'01154'!P70+'01171'!P70+'00446'!P70</f>
        <v>955100</v>
      </c>
      <c r="Q70" s="103">
        <f>'00111'!Q70+'00192'!Q70+'00200'!Q70+'00226'!Q70+'00282'!Q70+'00328'!Q70+'00368'!Q70+'10725'!Q70+'00498'!Q70+'00551'!Q70+'00585'!Q70+'00982'!Q70+'00986'!Q70+'00989'!Q70+'01019'!Q70+'01083'!Q70+'01084'!Q70+'01144'!Q70+'01154'!Q70+'01171'!Q70+'00446'!Q70</f>
        <v>955100</v>
      </c>
      <c r="R70" s="103">
        <f>'00111'!R70+'00192'!R70+'00200'!R70+'00226'!R70+'00282'!R70+'00328'!R70+'00368'!R70+'10725'!R70+'00498'!R70+'00551'!R70+'00585'!R70+'00982'!R70+'00986'!R70+'00989'!R70+'01019'!R70+'01083'!R70+'01084'!R70+'01144'!R70+'01154'!R70+'01171'!R70+'00446'!R70</f>
        <v>955100</v>
      </c>
      <c r="S70" s="103">
        <f>'00111'!S70+'00192'!S70+'00200'!S70+'00226'!S70+'00282'!S70+'00328'!S70+'00368'!S70+'10725'!S70+'00498'!S70+'00551'!S70+'00585'!S70+'00982'!S70+'00986'!S70+'00989'!S70+'01019'!S70+'01083'!S70+'01084'!S70+'01144'!S70+'01154'!S70+'01171'!S70+'00446'!S70</f>
        <v>2865300</v>
      </c>
      <c r="T70" s="185"/>
      <c r="U70" s="218">
        <f>SUM('00111:01171'!C69)</f>
        <v>65585000</v>
      </c>
      <c r="W70" s="220">
        <f t="shared" si="1"/>
        <v>-56034000</v>
      </c>
      <c r="X70" s="221">
        <f>'00111'!T70+'00192'!T70+'00200'!T70+'00226'!T70+'00282'!T70+'00328'!T70+'00368'!T70+'10725'!T70+'00498'!T70+'00551'!T70+'00585'!T70+'00982'!T70+'00986'!T70+'00989'!T70+'01019'!T70+'01083'!T70+'01084'!T70+'01144'!T70+'01154'!T70+'01171'!T70</f>
        <v>8595900</v>
      </c>
    </row>
    <row r="71" spans="1:24" s="222" customFormat="1" ht="32.25" customHeight="1" x14ac:dyDescent="0.25">
      <c r="A71" s="76">
        <v>56206</v>
      </c>
      <c r="B71" s="42" t="s">
        <v>80</v>
      </c>
      <c r="C71" s="103">
        <f>'00111'!C71+'00192'!C71+'00200'!C71+'00226'!C71+'00282'!C71+'00328'!C71+'00368'!C71+'10725'!C71+'00498'!C71+'00551'!C71+'00585'!C71+'00982'!C71+'00986'!C71+'00989'!C71+'01019'!C71+'01083'!C71+'01084'!C71+'01144'!C71+'01154'!C71+'01171'!C71+'00446'!C71</f>
        <v>329000</v>
      </c>
      <c r="D71" s="103">
        <f>'00111'!D71+'00192'!D71+'00200'!D71+'00226'!D71+'00282'!D71+'00328'!D71+'00368'!D71+'10725'!D71+'00498'!D71+'00551'!D71+'00585'!D71+'00982'!D71+'00986'!D71+'00989'!D71+'01019'!D71+'01083'!D71+'01084'!D71+'01144'!D71+'01154'!D71+'01171'!D71+'00446'!D71</f>
        <v>19740</v>
      </c>
      <c r="E71" s="103">
        <f>'00111'!E71+'00192'!E71+'00200'!E71+'00226'!E71+'00282'!E71+'00328'!E71+'00368'!E71+'10725'!E71+'00498'!E71+'00551'!E71+'00585'!E71+'00982'!E71+'00986'!E71+'00989'!E71+'01019'!E71+'01083'!E71+'01084'!E71+'01144'!E71+'01154'!E71+'01171'!E71+'00446'!E71</f>
        <v>19740</v>
      </c>
      <c r="F71" s="103">
        <f>'00111'!F71+'00192'!F71+'00200'!F71+'00226'!F71+'00282'!F71+'00328'!F71+'00368'!F71+'10725'!F71+'00498'!F71+'00551'!F71+'00585'!F71+'00982'!F71+'00986'!F71+'00989'!F71+'01019'!F71+'01083'!F71+'01084'!F71+'01144'!F71+'01154'!F71+'01171'!F71+'00446'!F71</f>
        <v>19740</v>
      </c>
      <c r="G71" s="103">
        <f>'00111'!G71+'00192'!G71+'00200'!G71+'00226'!G71+'00282'!G71+'00328'!G71+'00368'!G71+'10725'!G71+'00498'!G71+'00551'!G71+'00585'!G71+'00982'!G71+'00986'!G71+'00989'!G71+'01019'!G71+'01083'!G71+'01084'!G71+'01144'!G71+'01154'!G71+'01171'!G71+'00446'!G71</f>
        <v>59220</v>
      </c>
      <c r="H71" s="103">
        <f>'00111'!H71+'00192'!H71+'00200'!H71+'00226'!H71+'00282'!H71+'00328'!H71+'00368'!H71+'10725'!H71+'00498'!H71+'00551'!H71+'00585'!H71+'00982'!H71+'00986'!H71+'00989'!H71+'01019'!H71+'01083'!H71+'01084'!H71+'01144'!H71+'01154'!H71+'01171'!H71+'00446'!H71</f>
        <v>23030.000000000004</v>
      </c>
      <c r="I71" s="103">
        <f>'00111'!I71+'00192'!I71+'00200'!I71+'00226'!I71+'00282'!I71+'00328'!I71+'00368'!I71+'10725'!I71+'00498'!I71+'00551'!I71+'00585'!I71+'00982'!I71+'00986'!I71+'00989'!I71+'01019'!I71+'01083'!I71+'01084'!I71+'01144'!I71+'01154'!I71+'01171'!I71+'00446'!I71</f>
        <v>29610</v>
      </c>
      <c r="J71" s="103">
        <f>'00111'!J71+'00192'!J71+'00200'!J71+'00226'!J71+'00282'!J71+'00328'!J71+'00368'!J71+'10725'!J71+'00498'!J71+'00551'!J71+'00585'!J71+'00982'!J71+'00986'!J71+'00989'!J71+'01019'!J71+'01083'!J71+'01084'!J71+'01144'!J71+'01154'!J71+'01171'!J71+'00446'!J71</f>
        <v>29610</v>
      </c>
      <c r="K71" s="103">
        <f>'00111'!K71+'00192'!K71+'00200'!K71+'00226'!K71+'00282'!K71+'00328'!K71+'00368'!K71+'10725'!K71+'00498'!K71+'00551'!K71+'00585'!K71+'00982'!K71+'00986'!K71+'00989'!K71+'01019'!K71+'01083'!K71+'01084'!K71+'01144'!K71+'01154'!K71+'01171'!K71+'00446'!K71</f>
        <v>82250</v>
      </c>
      <c r="L71" s="103">
        <f>'00111'!L71+'00192'!L71+'00200'!L71+'00226'!L71+'00282'!L71+'00328'!L71+'00368'!L71+'10725'!L71+'00498'!L71+'00551'!L71+'00585'!L71+'00982'!L71+'00986'!L71+'00989'!L71+'01019'!L71+'01083'!L71+'01084'!L71+'01144'!L71+'01154'!L71+'01171'!L71+'00446'!L71</f>
        <v>29610</v>
      </c>
      <c r="M71" s="103">
        <f>'00111'!M71+'00192'!M71+'00200'!M71+'00226'!M71+'00282'!M71+'00328'!M71+'00368'!M71+'10725'!M71+'00498'!M71+'00551'!M71+'00585'!M71+'00982'!M71+'00986'!M71+'00989'!M71+'01019'!M71+'01083'!M71+'01084'!M71+'01144'!M71+'01154'!M71+'01171'!M71+'00446'!M71</f>
        <v>29610</v>
      </c>
      <c r="N71" s="103">
        <f>'00111'!N71+'00192'!N71+'00200'!N71+'00226'!N71+'00282'!N71+'00328'!N71+'00368'!N71+'10725'!N71+'00498'!N71+'00551'!N71+'00585'!N71+'00982'!N71+'00986'!N71+'00989'!N71+'01019'!N71+'01083'!N71+'01084'!N71+'01144'!N71+'01154'!N71+'01171'!N71+'00446'!N71</f>
        <v>29610</v>
      </c>
      <c r="O71" s="103">
        <f>'00111'!O71+'00192'!O71+'00200'!O71+'00226'!O71+'00282'!O71+'00328'!O71+'00368'!O71+'10725'!O71+'00498'!O71+'00551'!O71+'00585'!O71+'00982'!O71+'00986'!O71+'00989'!O71+'01019'!O71+'01083'!O71+'01084'!O71+'01144'!O71+'01154'!O71+'01171'!O71+'00446'!O71</f>
        <v>88830</v>
      </c>
      <c r="P71" s="103">
        <f>'00111'!P71+'00192'!P71+'00200'!P71+'00226'!P71+'00282'!P71+'00328'!P71+'00368'!P71+'10725'!P71+'00498'!P71+'00551'!P71+'00585'!P71+'00982'!P71+'00986'!P71+'00989'!P71+'01019'!P71+'01083'!P71+'01084'!P71+'01144'!P71+'01154'!P71+'01171'!P71+'00446'!P71</f>
        <v>32900</v>
      </c>
      <c r="Q71" s="103">
        <f>'00111'!Q71+'00192'!Q71+'00200'!Q71+'00226'!Q71+'00282'!Q71+'00328'!Q71+'00368'!Q71+'10725'!Q71+'00498'!Q71+'00551'!Q71+'00585'!Q71+'00982'!Q71+'00986'!Q71+'00989'!Q71+'01019'!Q71+'01083'!Q71+'01084'!Q71+'01144'!Q71+'01154'!Q71+'01171'!Q71+'00446'!Q71</f>
        <v>32900</v>
      </c>
      <c r="R71" s="103">
        <f>'00111'!R71+'00192'!R71+'00200'!R71+'00226'!R71+'00282'!R71+'00328'!R71+'00368'!R71+'10725'!R71+'00498'!R71+'00551'!R71+'00585'!R71+'00982'!R71+'00986'!R71+'00989'!R71+'01019'!R71+'01083'!R71+'01084'!R71+'01144'!R71+'01154'!R71+'01171'!R71+'00446'!R71</f>
        <v>32900</v>
      </c>
      <c r="S71" s="103">
        <f>'00111'!S71+'00192'!S71+'00200'!S71+'00226'!S71+'00282'!S71+'00328'!S71+'00368'!S71+'10725'!S71+'00498'!S71+'00551'!S71+'00585'!S71+'00982'!S71+'00986'!S71+'00989'!S71+'01019'!S71+'01083'!S71+'01084'!S71+'01144'!S71+'01154'!S71+'01171'!S71+'00446'!S71</f>
        <v>98700</v>
      </c>
      <c r="T71" s="103"/>
      <c r="U71" s="218">
        <f>SUM('00111:01171'!C70)</f>
        <v>9551000</v>
      </c>
      <c r="W71" s="220">
        <f t="shared" si="1"/>
        <v>-9222000</v>
      </c>
      <c r="X71" s="221">
        <f>'00111'!T71+'00192'!T71+'00200'!T71+'00226'!T71+'00282'!T71+'00328'!T71+'00368'!T71+'10725'!T71+'00498'!T71+'00551'!T71+'00585'!T71+'00982'!T71+'00986'!T71+'00989'!T71+'01019'!T71+'01083'!T71+'01084'!T71+'01144'!T71+'01154'!T71+'01171'!T71</f>
        <v>296100</v>
      </c>
    </row>
    <row r="72" spans="1:24" s="223" customFormat="1" ht="32.25" customHeight="1" x14ac:dyDescent="0.2">
      <c r="A72" s="76">
        <v>56210</v>
      </c>
      <c r="B72" s="42" t="s">
        <v>81</v>
      </c>
      <c r="C72" s="103">
        <f>'00111'!C72+'00192'!C72+'00200'!C72+'00226'!C72+'00282'!C72+'00328'!C72+'00368'!C72+'10725'!C72+'00498'!C72+'00551'!C72+'00585'!C72+'00982'!C72+'00986'!C72+'00989'!C72+'01019'!C72+'01083'!C72+'01084'!C72+'01144'!C72+'01154'!C72+'01171'!C72+'00446'!C72</f>
        <v>2551442</v>
      </c>
      <c r="D72" s="103">
        <f>'00111'!D72+'00192'!D72+'00200'!D72+'00226'!D72+'00282'!D72+'00328'!D72+'00368'!D72+'10725'!D72+'00498'!D72+'00551'!D72+'00585'!D72+'00982'!D72+'00986'!D72+'00989'!D72+'01019'!D72+'01083'!D72+'01084'!D72+'01144'!D72+'01154'!D72+'01171'!D72+'00446'!D72</f>
        <v>153086.51999999999</v>
      </c>
      <c r="E72" s="103">
        <f>'00111'!E72+'00192'!E72+'00200'!E72+'00226'!E72+'00282'!E72+'00328'!E72+'00368'!E72+'10725'!E72+'00498'!E72+'00551'!E72+'00585'!E72+'00982'!E72+'00986'!E72+'00989'!E72+'01019'!E72+'01083'!E72+'01084'!E72+'01144'!E72+'01154'!E72+'01171'!E72+'00446'!E72</f>
        <v>153086.51999999999</v>
      </c>
      <c r="F72" s="103">
        <f>'00111'!F72+'00192'!F72+'00200'!F72+'00226'!F72+'00282'!F72+'00328'!F72+'00368'!F72+'10725'!F72+'00498'!F72+'00551'!F72+'00585'!F72+'00982'!F72+'00986'!F72+'00989'!F72+'01019'!F72+'01083'!F72+'01084'!F72+'01144'!F72+'01154'!F72+'01171'!F72+'00446'!F72</f>
        <v>153086.51999999999</v>
      </c>
      <c r="G72" s="103">
        <f>'00111'!G72+'00192'!G72+'00200'!G72+'00226'!G72+'00282'!G72+'00328'!G72+'00368'!G72+'10725'!G72+'00498'!G72+'00551'!G72+'00585'!G72+'00982'!G72+'00986'!G72+'00989'!G72+'01019'!G72+'01083'!G72+'01084'!G72+'01144'!G72+'01154'!G72+'01171'!G72+'00446'!G72</f>
        <v>459259.56</v>
      </c>
      <c r="H72" s="103">
        <f>'00111'!H72+'00192'!H72+'00200'!H72+'00226'!H72+'00282'!H72+'00328'!H72+'00368'!H72+'10725'!H72+'00498'!H72+'00551'!H72+'00585'!H72+'00982'!H72+'00986'!H72+'00989'!H72+'01019'!H72+'01083'!H72+'01084'!H72+'01144'!H72+'01154'!H72+'01171'!H72+'00446'!H72</f>
        <v>178600.94</v>
      </c>
      <c r="I72" s="103">
        <f>'00111'!I72+'00192'!I72+'00200'!I72+'00226'!I72+'00282'!I72+'00328'!I72+'00368'!I72+'10725'!I72+'00498'!I72+'00551'!I72+'00585'!I72+'00982'!I72+'00986'!I72+'00989'!I72+'01019'!I72+'01083'!I72+'01084'!I72+'01144'!I72+'01154'!I72+'01171'!I72+'00446'!I72</f>
        <v>229629.78</v>
      </c>
      <c r="J72" s="103">
        <f>'00111'!J72+'00192'!J72+'00200'!J72+'00226'!J72+'00282'!J72+'00328'!J72+'00368'!J72+'10725'!J72+'00498'!J72+'00551'!J72+'00585'!J72+'00982'!J72+'00986'!J72+'00989'!J72+'01019'!J72+'01083'!J72+'01084'!J72+'01144'!J72+'01154'!J72+'01171'!J72+'00446'!J72</f>
        <v>229629.78</v>
      </c>
      <c r="K72" s="103">
        <f>'00111'!K72+'00192'!K72+'00200'!K72+'00226'!K72+'00282'!K72+'00328'!K72+'00368'!K72+'10725'!K72+'00498'!K72+'00551'!K72+'00585'!K72+'00982'!K72+'00986'!K72+'00989'!K72+'01019'!K72+'01083'!K72+'01084'!K72+'01144'!K72+'01154'!K72+'01171'!K72+'00446'!K72</f>
        <v>637860.5</v>
      </c>
      <c r="L72" s="103">
        <f>'00111'!L72+'00192'!L72+'00200'!L72+'00226'!L72+'00282'!L72+'00328'!L72+'00368'!L72+'10725'!L72+'00498'!L72+'00551'!L72+'00585'!L72+'00982'!L72+'00986'!L72+'00989'!L72+'01019'!L72+'01083'!L72+'01084'!L72+'01144'!L72+'01154'!L72+'01171'!L72+'00446'!L72</f>
        <v>229629.78</v>
      </c>
      <c r="M72" s="103">
        <f>'00111'!M72+'00192'!M72+'00200'!M72+'00226'!M72+'00282'!M72+'00328'!M72+'00368'!M72+'10725'!M72+'00498'!M72+'00551'!M72+'00585'!M72+'00982'!M72+'00986'!M72+'00989'!M72+'01019'!M72+'01083'!M72+'01084'!M72+'01144'!M72+'01154'!M72+'01171'!M72+'00446'!M72</f>
        <v>229629.78</v>
      </c>
      <c r="N72" s="103">
        <f>'00111'!N72+'00192'!N72+'00200'!N72+'00226'!N72+'00282'!N72+'00328'!N72+'00368'!N72+'10725'!N72+'00498'!N72+'00551'!N72+'00585'!N72+'00982'!N72+'00986'!N72+'00989'!N72+'01019'!N72+'01083'!N72+'01084'!N72+'01144'!N72+'01154'!N72+'01171'!N72+'00446'!N72</f>
        <v>229629.78</v>
      </c>
      <c r="O72" s="103">
        <f>'00111'!O72+'00192'!O72+'00200'!O72+'00226'!O72+'00282'!O72+'00328'!O72+'00368'!O72+'10725'!O72+'00498'!O72+'00551'!O72+'00585'!O72+'00982'!O72+'00986'!O72+'00989'!O72+'01019'!O72+'01083'!O72+'01084'!O72+'01144'!O72+'01154'!O72+'01171'!O72+'00446'!O72</f>
        <v>688889.34</v>
      </c>
      <c r="P72" s="103">
        <f>'00111'!P72+'00192'!P72+'00200'!P72+'00226'!P72+'00282'!P72+'00328'!P72+'00368'!P72+'10725'!P72+'00498'!P72+'00551'!P72+'00585'!P72+'00982'!P72+'00986'!P72+'00989'!P72+'01019'!P72+'01083'!P72+'01084'!P72+'01144'!P72+'01154'!P72+'01171'!P72+'00446'!P72</f>
        <v>255144.2</v>
      </c>
      <c r="Q72" s="103">
        <f>'00111'!Q72+'00192'!Q72+'00200'!Q72+'00226'!Q72+'00282'!Q72+'00328'!Q72+'00368'!Q72+'10725'!Q72+'00498'!Q72+'00551'!Q72+'00585'!Q72+'00982'!Q72+'00986'!Q72+'00989'!Q72+'01019'!Q72+'01083'!Q72+'01084'!Q72+'01144'!Q72+'01154'!Q72+'01171'!Q72+'00446'!Q72</f>
        <v>255144.2</v>
      </c>
      <c r="R72" s="103">
        <f>'00111'!R72+'00192'!R72+'00200'!R72+'00226'!R72+'00282'!R72+'00328'!R72+'00368'!R72+'10725'!R72+'00498'!R72+'00551'!R72+'00585'!R72+'00982'!R72+'00986'!R72+'00989'!R72+'01019'!R72+'01083'!R72+'01084'!R72+'01144'!R72+'01154'!R72+'01171'!R72+'00446'!R72</f>
        <v>255144.2</v>
      </c>
      <c r="S72" s="103">
        <f>'00111'!S72+'00192'!S72+'00200'!S72+'00226'!S72+'00282'!S72+'00328'!S72+'00368'!S72+'10725'!S72+'00498'!S72+'00551'!S72+'00585'!S72+'00982'!S72+'00986'!S72+'00989'!S72+'01019'!S72+'01083'!S72+'01084'!S72+'01144'!S72+'01154'!S72+'01171'!S72+'00446'!S72</f>
        <v>765432.6</v>
      </c>
      <c r="T72" s="103"/>
      <c r="U72" s="218">
        <f>SUM('00111:01171'!C71)</f>
        <v>329000</v>
      </c>
      <c r="W72" s="220">
        <f t="shared" si="1"/>
        <v>2222442</v>
      </c>
      <c r="X72" s="221">
        <f>'00111'!T72+'00192'!T72+'00200'!T72+'00226'!T72+'00282'!T72+'00328'!T72+'00368'!T72+'10725'!T72+'00498'!T72+'00551'!T72+'00585'!T72+'00982'!T72+'00986'!T72+'00989'!T72+'01019'!T72+'01083'!T72+'01084'!T72+'01144'!T72+'01154'!T72+'01171'!T72</f>
        <v>2204100</v>
      </c>
    </row>
    <row r="73" spans="1:24" s="219" customFormat="1" ht="32.25" customHeight="1" x14ac:dyDescent="0.2">
      <c r="A73" s="76">
        <v>56214</v>
      </c>
      <c r="B73" s="42" t="s">
        <v>82</v>
      </c>
      <c r="C73" s="103">
        <f>'00111'!C73+'00192'!C73+'00200'!C73+'00226'!C73+'00282'!C73+'00328'!C73+'00368'!C73+'10725'!C73+'00498'!C73+'00551'!C73+'00585'!C73+'00982'!C73+'00986'!C73+'00989'!C73+'01019'!C73+'01083'!C73+'01084'!C73+'01144'!C73+'01154'!C73+'01171'!C73+'00446'!C73</f>
        <v>9696484</v>
      </c>
      <c r="D73" s="103">
        <f>'00111'!D73+'00192'!D73+'00200'!D73+'00226'!D73+'00282'!D73+'00328'!D73+'00368'!D73+'10725'!D73+'00498'!D73+'00551'!D73+'00585'!D73+'00982'!D73+'00986'!D73+'00989'!D73+'01019'!D73+'01083'!D73+'01084'!D73+'01144'!D73+'01154'!D73+'01171'!D73+'00446'!D73</f>
        <v>581789.04</v>
      </c>
      <c r="E73" s="103">
        <f>'00111'!E73+'00192'!E73+'00200'!E73+'00226'!E73+'00282'!E73+'00328'!E73+'00368'!E73+'10725'!E73+'00498'!E73+'00551'!E73+'00585'!E73+'00982'!E73+'00986'!E73+'00989'!E73+'01019'!E73+'01083'!E73+'01084'!E73+'01144'!E73+'01154'!E73+'01171'!E73+'00446'!E73</f>
        <v>581789.04</v>
      </c>
      <c r="F73" s="103">
        <f>'00111'!F73+'00192'!F73+'00200'!F73+'00226'!F73+'00282'!F73+'00328'!F73+'00368'!F73+'10725'!F73+'00498'!F73+'00551'!F73+'00585'!F73+'00982'!F73+'00986'!F73+'00989'!F73+'01019'!F73+'01083'!F73+'01084'!F73+'01144'!F73+'01154'!F73+'01171'!F73+'00446'!F73</f>
        <v>581789.04</v>
      </c>
      <c r="G73" s="103">
        <f>'00111'!G73+'00192'!G73+'00200'!G73+'00226'!G73+'00282'!G73+'00328'!G73+'00368'!G73+'10725'!G73+'00498'!G73+'00551'!G73+'00585'!G73+'00982'!G73+'00986'!G73+'00989'!G73+'01019'!G73+'01083'!G73+'01084'!G73+'01144'!G73+'01154'!G73+'01171'!G73+'00446'!G73</f>
        <v>1745367.12</v>
      </c>
      <c r="H73" s="103">
        <f>'00111'!H73+'00192'!H73+'00200'!H73+'00226'!H73+'00282'!H73+'00328'!H73+'00368'!H73+'10725'!H73+'00498'!H73+'00551'!H73+'00585'!H73+'00982'!H73+'00986'!H73+'00989'!H73+'01019'!H73+'01083'!H73+'01084'!H73+'01144'!H73+'01154'!H73+'01171'!H73+'00446'!H73</f>
        <v>678753.88</v>
      </c>
      <c r="I73" s="103">
        <f>'00111'!I73+'00192'!I73+'00200'!I73+'00226'!I73+'00282'!I73+'00328'!I73+'00368'!I73+'10725'!I73+'00498'!I73+'00551'!I73+'00585'!I73+'00982'!I73+'00986'!I73+'00989'!I73+'01019'!I73+'01083'!I73+'01084'!I73+'01144'!I73+'01154'!I73+'01171'!I73+'00446'!I73</f>
        <v>872683.56</v>
      </c>
      <c r="J73" s="103">
        <f>'00111'!J73+'00192'!J73+'00200'!J73+'00226'!J73+'00282'!J73+'00328'!J73+'00368'!J73+'10725'!J73+'00498'!J73+'00551'!J73+'00585'!J73+'00982'!J73+'00986'!J73+'00989'!J73+'01019'!J73+'01083'!J73+'01084'!J73+'01144'!J73+'01154'!J73+'01171'!J73+'00446'!J73</f>
        <v>872683.56</v>
      </c>
      <c r="K73" s="103">
        <f>'00111'!K73+'00192'!K73+'00200'!K73+'00226'!K73+'00282'!K73+'00328'!K73+'00368'!K73+'10725'!K73+'00498'!K73+'00551'!K73+'00585'!K73+'00982'!K73+'00986'!K73+'00989'!K73+'01019'!K73+'01083'!K73+'01084'!K73+'01144'!K73+'01154'!K73+'01171'!K73+'00446'!K73</f>
        <v>2424121</v>
      </c>
      <c r="L73" s="103">
        <f>'00111'!L73+'00192'!L73+'00200'!L73+'00226'!L73+'00282'!L73+'00328'!L73+'00368'!L73+'10725'!L73+'00498'!L73+'00551'!L73+'00585'!L73+'00982'!L73+'00986'!L73+'00989'!L73+'01019'!L73+'01083'!L73+'01084'!L73+'01144'!L73+'01154'!L73+'01171'!L73+'00446'!L73</f>
        <v>872683.56</v>
      </c>
      <c r="M73" s="103">
        <f>'00111'!M73+'00192'!M73+'00200'!M73+'00226'!M73+'00282'!M73+'00328'!M73+'00368'!M73+'10725'!M73+'00498'!M73+'00551'!M73+'00585'!M73+'00982'!M73+'00986'!M73+'00989'!M73+'01019'!M73+'01083'!M73+'01084'!M73+'01144'!M73+'01154'!M73+'01171'!M73+'00446'!M73</f>
        <v>872683.56</v>
      </c>
      <c r="N73" s="103">
        <f>'00111'!N73+'00192'!N73+'00200'!N73+'00226'!N73+'00282'!N73+'00328'!N73+'00368'!N73+'10725'!N73+'00498'!N73+'00551'!N73+'00585'!N73+'00982'!N73+'00986'!N73+'00989'!N73+'01019'!N73+'01083'!N73+'01084'!N73+'01144'!N73+'01154'!N73+'01171'!N73+'00446'!N73</f>
        <v>872683.56</v>
      </c>
      <c r="O73" s="103">
        <f>'00111'!O73+'00192'!O73+'00200'!O73+'00226'!O73+'00282'!O73+'00328'!O73+'00368'!O73+'10725'!O73+'00498'!O73+'00551'!O73+'00585'!O73+'00982'!O73+'00986'!O73+'00989'!O73+'01019'!O73+'01083'!O73+'01084'!O73+'01144'!O73+'01154'!O73+'01171'!O73+'00446'!O73</f>
        <v>2618050.6800000002</v>
      </c>
      <c r="P73" s="103">
        <f>'00111'!P73+'00192'!P73+'00200'!P73+'00226'!P73+'00282'!P73+'00328'!P73+'00368'!P73+'10725'!P73+'00498'!P73+'00551'!P73+'00585'!P73+'00982'!P73+'00986'!P73+'00989'!P73+'01019'!P73+'01083'!P73+'01084'!P73+'01144'!P73+'01154'!P73+'01171'!P73+'00446'!P73</f>
        <v>969648.4</v>
      </c>
      <c r="Q73" s="103">
        <f>'00111'!Q73+'00192'!Q73+'00200'!Q73+'00226'!Q73+'00282'!Q73+'00328'!Q73+'00368'!Q73+'10725'!Q73+'00498'!Q73+'00551'!Q73+'00585'!Q73+'00982'!Q73+'00986'!Q73+'00989'!Q73+'01019'!Q73+'01083'!Q73+'01084'!Q73+'01144'!Q73+'01154'!Q73+'01171'!Q73+'00446'!Q73</f>
        <v>969648.4</v>
      </c>
      <c r="R73" s="103">
        <f>'00111'!R73+'00192'!R73+'00200'!R73+'00226'!R73+'00282'!R73+'00328'!R73+'00368'!R73+'10725'!R73+'00498'!R73+'00551'!R73+'00585'!R73+'00982'!R73+'00986'!R73+'00989'!R73+'01019'!R73+'01083'!R73+'01084'!R73+'01144'!R73+'01154'!R73+'01171'!R73+'00446'!R73</f>
        <v>969648.4</v>
      </c>
      <c r="S73" s="103">
        <f>'00111'!S73+'00192'!S73+'00200'!S73+'00226'!S73+'00282'!S73+'00328'!S73+'00368'!S73+'10725'!S73+'00498'!S73+'00551'!S73+'00585'!S73+'00982'!S73+'00986'!S73+'00989'!S73+'01019'!S73+'01083'!S73+'01084'!S73+'01144'!S73+'01154'!S73+'01171'!S73+'00446'!S73</f>
        <v>2908945.2</v>
      </c>
      <c r="T73" s="185"/>
      <c r="U73" s="218">
        <f>SUM('00111:01171'!C72)</f>
        <v>2449000</v>
      </c>
      <c r="W73" s="220">
        <f t="shared" si="1"/>
        <v>7247484</v>
      </c>
      <c r="X73" s="221">
        <f>'00111'!T73+'00192'!T73+'00200'!T73+'00226'!T73+'00282'!T73+'00328'!T73+'00368'!T73+'10725'!T73+'00498'!T73+'00551'!T73+'00585'!T73+'00982'!T73+'00986'!T73+'00989'!T73+'01019'!T73+'01083'!T73+'01084'!T73+'01144'!T73+'01154'!T73+'01171'!T73</f>
        <v>8590500</v>
      </c>
    </row>
    <row r="74" spans="1:24" s="219" customFormat="1" ht="32.25" customHeight="1" x14ac:dyDescent="0.2">
      <c r="A74" s="76">
        <v>56218</v>
      </c>
      <c r="B74" s="42" t="s">
        <v>83</v>
      </c>
      <c r="C74" s="103">
        <f>'00111'!C74+'00192'!C74+'00200'!C74+'00226'!C74+'00282'!C74+'00328'!C74+'00368'!C74+'10725'!C74+'00498'!C74+'00551'!C74+'00585'!C74+'00982'!C74+'00986'!C74+'00989'!C74+'01019'!C74+'01083'!C74+'01084'!C74+'01144'!C74+'01154'!C74+'01171'!C74+'00446'!C74</f>
        <v>43711000</v>
      </c>
      <c r="D74" s="103">
        <f>'00111'!D74+'00192'!D74+'00200'!D74+'00226'!D74+'00282'!D74+'00328'!D74+'00368'!D74+'10725'!D74+'00498'!D74+'00551'!D74+'00585'!D74+'00982'!D74+'00986'!D74+'00989'!D74+'01019'!D74+'01083'!D74+'01084'!D74+'01144'!D74+'01154'!D74+'01171'!D74+'00446'!D74</f>
        <v>2622660</v>
      </c>
      <c r="E74" s="103">
        <f>'00111'!E74+'00192'!E74+'00200'!E74+'00226'!E74+'00282'!E74+'00328'!E74+'00368'!E74+'10725'!E74+'00498'!E74+'00551'!E74+'00585'!E74+'00982'!E74+'00986'!E74+'00989'!E74+'01019'!E74+'01083'!E74+'01084'!E74+'01144'!E74+'01154'!E74+'01171'!E74+'00446'!E74</f>
        <v>2622660</v>
      </c>
      <c r="F74" s="103">
        <f>'00111'!F74+'00192'!F74+'00200'!F74+'00226'!F74+'00282'!F74+'00328'!F74+'00368'!F74+'10725'!F74+'00498'!F74+'00551'!F74+'00585'!F74+'00982'!F74+'00986'!F74+'00989'!F74+'01019'!F74+'01083'!F74+'01084'!F74+'01144'!F74+'01154'!F74+'01171'!F74+'00446'!F74</f>
        <v>2622660</v>
      </c>
      <c r="G74" s="103">
        <f>'00111'!G74+'00192'!G74+'00200'!G74+'00226'!G74+'00282'!G74+'00328'!G74+'00368'!G74+'10725'!G74+'00498'!G74+'00551'!G74+'00585'!G74+'00982'!G74+'00986'!G74+'00989'!G74+'01019'!G74+'01083'!G74+'01084'!G74+'01144'!G74+'01154'!G74+'01171'!G74+'00446'!G74</f>
        <v>7867980</v>
      </c>
      <c r="H74" s="103">
        <f>'00111'!H74+'00192'!H74+'00200'!H74+'00226'!H74+'00282'!H74+'00328'!H74+'00368'!H74+'10725'!H74+'00498'!H74+'00551'!H74+'00585'!H74+'00982'!H74+'00986'!H74+'00989'!H74+'01019'!H74+'01083'!H74+'01084'!H74+'01144'!H74+'01154'!H74+'01171'!H74+'00446'!H74</f>
        <v>3059770</v>
      </c>
      <c r="I74" s="103">
        <f>'00111'!I74+'00192'!I74+'00200'!I74+'00226'!I74+'00282'!I74+'00328'!I74+'00368'!I74+'10725'!I74+'00498'!I74+'00551'!I74+'00585'!I74+'00982'!I74+'00986'!I74+'00989'!I74+'01019'!I74+'01083'!I74+'01084'!I74+'01144'!I74+'01154'!I74+'01171'!I74+'00446'!I74</f>
        <v>3933990</v>
      </c>
      <c r="J74" s="103">
        <f>'00111'!J74+'00192'!J74+'00200'!J74+'00226'!J74+'00282'!J74+'00328'!J74+'00368'!J74+'10725'!J74+'00498'!J74+'00551'!J74+'00585'!J74+'00982'!J74+'00986'!J74+'00989'!J74+'01019'!J74+'01083'!J74+'01084'!J74+'01144'!J74+'01154'!J74+'01171'!J74+'00446'!J74</f>
        <v>3933990</v>
      </c>
      <c r="K74" s="103">
        <f>'00111'!K74+'00192'!K74+'00200'!K74+'00226'!K74+'00282'!K74+'00328'!K74+'00368'!K74+'10725'!K74+'00498'!K74+'00551'!K74+'00585'!K74+'00982'!K74+'00986'!K74+'00989'!K74+'01019'!K74+'01083'!K74+'01084'!K74+'01144'!K74+'01154'!K74+'01171'!K74+'00446'!K74</f>
        <v>10927750</v>
      </c>
      <c r="L74" s="103">
        <f>'00111'!L74+'00192'!L74+'00200'!L74+'00226'!L74+'00282'!L74+'00328'!L74+'00368'!L74+'10725'!L74+'00498'!L74+'00551'!L74+'00585'!L74+'00982'!L74+'00986'!L74+'00989'!L74+'01019'!L74+'01083'!L74+'01084'!L74+'01144'!L74+'01154'!L74+'01171'!L74+'00446'!L74</f>
        <v>3933990</v>
      </c>
      <c r="M74" s="103">
        <f>'00111'!M74+'00192'!M74+'00200'!M74+'00226'!M74+'00282'!M74+'00328'!M74+'00368'!M74+'10725'!M74+'00498'!M74+'00551'!M74+'00585'!M74+'00982'!M74+'00986'!M74+'00989'!M74+'01019'!M74+'01083'!M74+'01084'!M74+'01144'!M74+'01154'!M74+'01171'!M74+'00446'!M74</f>
        <v>3933990</v>
      </c>
      <c r="N74" s="103">
        <f>'00111'!N74+'00192'!N74+'00200'!N74+'00226'!N74+'00282'!N74+'00328'!N74+'00368'!N74+'10725'!N74+'00498'!N74+'00551'!N74+'00585'!N74+'00982'!N74+'00986'!N74+'00989'!N74+'01019'!N74+'01083'!N74+'01084'!N74+'01144'!N74+'01154'!N74+'01171'!N74+'00446'!N74</f>
        <v>3933990</v>
      </c>
      <c r="O74" s="103">
        <f>'00111'!O74+'00192'!O74+'00200'!O74+'00226'!O74+'00282'!O74+'00328'!O74+'00368'!O74+'10725'!O74+'00498'!O74+'00551'!O74+'00585'!O74+'00982'!O74+'00986'!O74+'00989'!O74+'01019'!O74+'01083'!O74+'01084'!O74+'01144'!O74+'01154'!O74+'01171'!O74+'00446'!O74</f>
        <v>11801970</v>
      </c>
      <c r="P74" s="103">
        <f>'00111'!P74+'00192'!P74+'00200'!P74+'00226'!P74+'00282'!P74+'00328'!P74+'00368'!P74+'10725'!P74+'00498'!P74+'00551'!P74+'00585'!P74+'00982'!P74+'00986'!P74+'00989'!P74+'01019'!P74+'01083'!P74+'01084'!P74+'01144'!P74+'01154'!P74+'01171'!P74+'00446'!P74</f>
        <v>4371100</v>
      </c>
      <c r="Q74" s="103">
        <f>'00111'!Q74+'00192'!Q74+'00200'!Q74+'00226'!Q74+'00282'!Q74+'00328'!Q74+'00368'!Q74+'10725'!Q74+'00498'!Q74+'00551'!Q74+'00585'!Q74+'00982'!Q74+'00986'!Q74+'00989'!Q74+'01019'!Q74+'01083'!Q74+'01084'!Q74+'01144'!Q74+'01154'!Q74+'01171'!Q74+'00446'!Q74</f>
        <v>4371100</v>
      </c>
      <c r="R74" s="103">
        <f>'00111'!R74+'00192'!R74+'00200'!R74+'00226'!R74+'00282'!R74+'00328'!R74+'00368'!R74+'10725'!R74+'00498'!R74+'00551'!R74+'00585'!R74+'00982'!R74+'00986'!R74+'00989'!R74+'01019'!R74+'01083'!R74+'01084'!R74+'01144'!R74+'01154'!R74+'01171'!R74+'00446'!R74</f>
        <v>4371100</v>
      </c>
      <c r="S74" s="103">
        <f>'00111'!S74+'00192'!S74+'00200'!S74+'00226'!S74+'00282'!S74+'00328'!S74+'00368'!S74+'10725'!S74+'00498'!S74+'00551'!S74+'00585'!S74+'00982'!S74+'00986'!S74+'00989'!S74+'01019'!S74+'01083'!S74+'01084'!S74+'01144'!S74+'01154'!S74+'01171'!S74+'00446'!S74</f>
        <v>13113300</v>
      </c>
      <c r="T74" s="185"/>
      <c r="U74" s="218">
        <f>SUM('00111:01171'!C73)</f>
        <v>9545000</v>
      </c>
      <c r="W74" s="220">
        <f t="shared" si="1"/>
        <v>34166000</v>
      </c>
      <c r="X74" s="221">
        <f>'00111'!T74+'00192'!T74+'00200'!T74+'00226'!T74+'00282'!T74+'00328'!T74+'00368'!T74+'10725'!T74+'00498'!T74+'00551'!T74+'00585'!T74+'00982'!T74+'00986'!T74+'00989'!T74+'01019'!T74+'01083'!T74+'01084'!T74+'01144'!T74+'01154'!T74+'01171'!T74</f>
        <v>39339900</v>
      </c>
    </row>
    <row r="75" spans="1:24" s="107" customFormat="1" ht="32.25" customHeight="1" x14ac:dyDescent="0.2">
      <c r="A75" s="61">
        <v>56300</v>
      </c>
      <c r="B75" s="61" t="s">
        <v>84</v>
      </c>
      <c r="C75" s="101">
        <f>'00111'!C75+'00192'!C75+'00200'!C75+'00226'!C75+'00282'!C75+'00328'!C75+'00368'!C75+'10725'!C75+'00498'!C75+'00551'!C75+'00585'!C75+'00982'!C75+'00986'!C75+'00989'!C75+'01019'!C75+'01083'!C75+'01084'!C75+'01144'!C75+'01154'!C75+'01171'!C75+'00446'!C75</f>
        <v>8797610</v>
      </c>
      <c r="D75" s="101">
        <f>'00111'!D75+'00192'!D75+'00200'!D75+'00226'!D75+'00282'!D75+'00328'!D75+'00368'!D75+'10725'!D75+'00498'!D75+'00551'!D75+'00585'!D75+'00982'!D75+'00986'!D75+'00989'!D75+'01019'!D75+'01083'!D75+'01084'!D75+'01144'!D75+'01154'!D75+'01171'!D75+'00446'!D75</f>
        <v>527856.6</v>
      </c>
      <c r="E75" s="101">
        <f>'00111'!E75+'00192'!E75+'00200'!E75+'00226'!E75+'00282'!E75+'00328'!E75+'00368'!E75+'10725'!E75+'00498'!E75+'00551'!E75+'00585'!E75+'00982'!E75+'00986'!E75+'00989'!E75+'01019'!E75+'01083'!E75+'01084'!E75+'01144'!E75+'01154'!E75+'01171'!E75+'00446'!E75</f>
        <v>527856.6</v>
      </c>
      <c r="F75" s="101">
        <f>'00111'!F75+'00192'!F75+'00200'!F75+'00226'!F75+'00282'!F75+'00328'!F75+'00368'!F75+'10725'!F75+'00498'!F75+'00551'!F75+'00585'!F75+'00982'!F75+'00986'!F75+'00989'!F75+'01019'!F75+'01083'!F75+'01084'!F75+'01144'!F75+'01154'!F75+'01171'!F75+'00446'!F75</f>
        <v>527856.6</v>
      </c>
      <c r="G75" s="101">
        <f>'00111'!G75+'00192'!G75+'00200'!G75+'00226'!G75+'00282'!G75+'00328'!G75+'00368'!G75+'10725'!G75+'00498'!G75+'00551'!G75+'00585'!G75+'00982'!G75+'00986'!G75+'00989'!G75+'01019'!G75+'01083'!G75+'01084'!G75+'01144'!G75+'01154'!G75+'01171'!G75+'00446'!G75</f>
        <v>1583569.8</v>
      </c>
      <c r="H75" s="101">
        <f>'00111'!H75+'00192'!H75+'00200'!H75+'00226'!H75+'00282'!H75+'00328'!H75+'00368'!H75+'10725'!H75+'00498'!H75+'00551'!H75+'00585'!H75+'00982'!H75+'00986'!H75+'00989'!H75+'01019'!H75+'01083'!H75+'01084'!H75+'01144'!H75+'01154'!H75+'01171'!H75+'00446'!H75</f>
        <v>615832.70000000007</v>
      </c>
      <c r="I75" s="101">
        <f>'00111'!I75+'00192'!I75+'00200'!I75+'00226'!I75+'00282'!I75+'00328'!I75+'00368'!I75+'10725'!I75+'00498'!I75+'00551'!I75+'00585'!I75+'00982'!I75+'00986'!I75+'00989'!I75+'01019'!I75+'01083'!I75+'01084'!I75+'01144'!I75+'01154'!I75+'01171'!I75+'00446'!I75</f>
        <v>791784.9</v>
      </c>
      <c r="J75" s="101">
        <f>'00111'!J75+'00192'!J75+'00200'!J75+'00226'!J75+'00282'!J75+'00328'!J75+'00368'!J75+'10725'!J75+'00498'!J75+'00551'!J75+'00585'!J75+'00982'!J75+'00986'!J75+'00989'!J75+'01019'!J75+'01083'!J75+'01084'!J75+'01144'!J75+'01154'!J75+'01171'!J75+'00446'!J75</f>
        <v>791784.9</v>
      </c>
      <c r="K75" s="101">
        <f>'00111'!K75+'00192'!K75+'00200'!K75+'00226'!K75+'00282'!K75+'00328'!K75+'00368'!K75+'10725'!K75+'00498'!K75+'00551'!K75+'00585'!K75+'00982'!K75+'00986'!K75+'00989'!K75+'01019'!K75+'01083'!K75+'01084'!K75+'01144'!K75+'01154'!K75+'01171'!K75+'00446'!K75</f>
        <v>2199402.5</v>
      </c>
      <c r="L75" s="101">
        <f>'00111'!L75+'00192'!L75+'00200'!L75+'00226'!L75+'00282'!L75+'00328'!L75+'00368'!L75+'10725'!L75+'00498'!L75+'00551'!L75+'00585'!L75+'00982'!L75+'00986'!L75+'00989'!L75+'01019'!L75+'01083'!L75+'01084'!L75+'01144'!L75+'01154'!L75+'01171'!L75+'00446'!L75</f>
        <v>791784.9</v>
      </c>
      <c r="M75" s="101">
        <f>'00111'!M75+'00192'!M75+'00200'!M75+'00226'!M75+'00282'!M75+'00328'!M75+'00368'!M75+'10725'!M75+'00498'!M75+'00551'!M75+'00585'!M75+'00982'!M75+'00986'!M75+'00989'!M75+'01019'!M75+'01083'!M75+'01084'!M75+'01144'!M75+'01154'!M75+'01171'!M75+'00446'!M75</f>
        <v>791784.9</v>
      </c>
      <c r="N75" s="101">
        <f>'00111'!N75+'00192'!N75+'00200'!N75+'00226'!N75+'00282'!N75+'00328'!N75+'00368'!N75+'10725'!N75+'00498'!N75+'00551'!N75+'00585'!N75+'00982'!N75+'00986'!N75+'00989'!N75+'01019'!N75+'01083'!N75+'01084'!N75+'01144'!N75+'01154'!N75+'01171'!N75+'00446'!N75</f>
        <v>791784.9</v>
      </c>
      <c r="O75" s="101">
        <f>'00111'!O75+'00192'!O75+'00200'!O75+'00226'!O75+'00282'!O75+'00328'!O75+'00368'!O75+'10725'!O75+'00498'!O75+'00551'!O75+'00585'!O75+'00982'!O75+'00986'!O75+'00989'!O75+'01019'!O75+'01083'!O75+'01084'!O75+'01144'!O75+'01154'!O75+'01171'!O75+'00446'!O75</f>
        <v>2375354.7000000002</v>
      </c>
      <c r="P75" s="101">
        <f>'00111'!P75+'00192'!P75+'00200'!P75+'00226'!P75+'00282'!P75+'00328'!P75+'00368'!P75+'10725'!P75+'00498'!P75+'00551'!P75+'00585'!P75+'00982'!P75+'00986'!P75+'00989'!P75+'01019'!P75+'01083'!P75+'01084'!P75+'01144'!P75+'01154'!P75+'01171'!P75+'00446'!P75</f>
        <v>879761</v>
      </c>
      <c r="Q75" s="101">
        <f>'00111'!Q75+'00192'!Q75+'00200'!Q75+'00226'!Q75+'00282'!Q75+'00328'!Q75+'00368'!Q75+'10725'!Q75+'00498'!Q75+'00551'!Q75+'00585'!Q75+'00982'!Q75+'00986'!Q75+'00989'!Q75+'01019'!Q75+'01083'!Q75+'01084'!Q75+'01144'!Q75+'01154'!Q75+'01171'!Q75+'00446'!Q75</f>
        <v>879761</v>
      </c>
      <c r="R75" s="101">
        <f>'00111'!R75+'00192'!R75+'00200'!R75+'00226'!R75+'00282'!R75+'00328'!R75+'00368'!R75+'10725'!R75+'00498'!R75+'00551'!R75+'00585'!R75+'00982'!R75+'00986'!R75+'00989'!R75+'01019'!R75+'01083'!R75+'01084'!R75+'01144'!R75+'01154'!R75+'01171'!R75+'00446'!R75</f>
        <v>879761</v>
      </c>
      <c r="S75" s="101">
        <f>'00111'!S75+'00192'!S75+'00200'!S75+'00226'!S75+'00282'!S75+'00328'!S75+'00368'!S75+'10725'!S75+'00498'!S75+'00551'!S75+'00585'!S75+'00982'!S75+'00986'!S75+'00989'!S75+'01019'!S75+'01083'!S75+'01084'!S75+'01144'!S75+'01154'!S75+'01171'!S75+'00446'!S75</f>
        <v>2639283</v>
      </c>
      <c r="T75" s="185"/>
      <c r="U75" s="180">
        <f>SUM('00111:01171'!C74)</f>
        <v>43711000</v>
      </c>
      <c r="W75" s="107">
        <f t="shared" si="1"/>
        <v>-34913390</v>
      </c>
      <c r="X75" s="199">
        <f>'00111'!T75+'00192'!T75+'00200'!T75+'00226'!T75+'00282'!T75+'00328'!T75+'00368'!T75+'10725'!T75+'00498'!T75+'00551'!T75+'00585'!T75+'00982'!T75+'00986'!T75+'00989'!T75+'01019'!T75+'01083'!T75+'01084'!T75+'01144'!T75+'01154'!T75+'01171'!T75</f>
        <v>5014449</v>
      </c>
    </row>
    <row r="76" spans="1:24" s="109" customFormat="1" ht="32.25" customHeight="1" x14ac:dyDescent="0.25">
      <c r="A76" s="68" t="s">
        <v>16</v>
      </c>
      <c r="B76" s="67" t="s">
        <v>85</v>
      </c>
      <c r="C76" s="100">
        <f>'00111'!C76+'00192'!C76+'00200'!C76+'00226'!C76+'00282'!C76+'00328'!C76+'00368'!C76+'10725'!C76+'00498'!C76+'00551'!C76+'00585'!C76+'00982'!C76+'00986'!C76+'00989'!C76+'01019'!C76+'01083'!C76+'01084'!C76+'01144'!C76+'01154'!C76+'01171'!C76+'00446'!C76</f>
        <v>6369400</v>
      </c>
      <c r="D76" s="100">
        <f>'00111'!D76+'00192'!D76+'00200'!D76+'00226'!D76+'00282'!D76+'00328'!D76+'00368'!D76+'10725'!D76+'00498'!D76+'00551'!D76+'00585'!D76+'00982'!D76+'00986'!D76+'00989'!D76+'01019'!D76+'01083'!D76+'01084'!D76+'01144'!D76+'01154'!D76+'01171'!D76+'00446'!D76</f>
        <v>382164</v>
      </c>
      <c r="E76" s="100">
        <f>'00111'!E76+'00192'!E76+'00200'!E76+'00226'!E76+'00282'!E76+'00328'!E76+'00368'!E76+'10725'!E76+'00498'!E76+'00551'!E76+'00585'!E76+'00982'!E76+'00986'!E76+'00989'!E76+'01019'!E76+'01083'!E76+'01084'!E76+'01144'!E76+'01154'!E76+'01171'!E76+'00446'!E76</f>
        <v>382164</v>
      </c>
      <c r="F76" s="100">
        <f>'00111'!F76+'00192'!F76+'00200'!F76+'00226'!F76+'00282'!F76+'00328'!F76+'00368'!F76+'10725'!F76+'00498'!F76+'00551'!F76+'00585'!F76+'00982'!F76+'00986'!F76+'00989'!F76+'01019'!F76+'01083'!F76+'01084'!F76+'01144'!F76+'01154'!F76+'01171'!F76+'00446'!F76</f>
        <v>382164</v>
      </c>
      <c r="G76" s="100">
        <f>'00111'!G76+'00192'!G76+'00200'!G76+'00226'!G76+'00282'!G76+'00328'!G76+'00368'!G76+'10725'!G76+'00498'!G76+'00551'!G76+'00585'!G76+'00982'!G76+'00986'!G76+'00989'!G76+'01019'!G76+'01083'!G76+'01084'!G76+'01144'!G76+'01154'!G76+'01171'!G76+'00446'!G76</f>
        <v>1146492</v>
      </c>
      <c r="H76" s="100">
        <f>'00111'!H76+'00192'!H76+'00200'!H76+'00226'!H76+'00282'!H76+'00328'!H76+'00368'!H76+'10725'!H76+'00498'!H76+'00551'!H76+'00585'!H76+'00982'!H76+'00986'!H76+'00989'!H76+'01019'!H76+'01083'!H76+'01084'!H76+'01144'!H76+'01154'!H76+'01171'!H76+'00446'!H76</f>
        <v>445858</v>
      </c>
      <c r="I76" s="100">
        <f>'00111'!I76+'00192'!I76+'00200'!I76+'00226'!I76+'00282'!I76+'00328'!I76+'00368'!I76+'10725'!I76+'00498'!I76+'00551'!I76+'00585'!I76+'00982'!I76+'00986'!I76+'00989'!I76+'01019'!I76+'01083'!I76+'01084'!I76+'01144'!I76+'01154'!I76+'01171'!I76+'00446'!I76</f>
        <v>573246</v>
      </c>
      <c r="J76" s="100">
        <f>'00111'!J76+'00192'!J76+'00200'!J76+'00226'!J76+'00282'!J76+'00328'!J76+'00368'!J76+'10725'!J76+'00498'!J76+'00551'!J76+'00585'!J76+'00982'!J76+'00986'!J76+'00989'!J76+'01019'!J76+'01083'!J76+'01084'!J76+'01144'!J76+'01154'!J76+'01171'!J76+'00446'!J76</f>
        <v>573246</v>
      </c>
      <c r="K76" s="100">
        <f>'00111'!K76+'00192'!K76+'00200'!K76+'00226'!K76+'00282'!K76+'00328'!K76+'00368'!K76+'10725'!K76+'00498'!K76+'00551'!K76+'00585'!K76+'00982'!K76+'00986'!K76+'00989'!K76+'01019'!K76+'01083'!K76+'01084'!K76+'01144'!K76+'01154'!K76+'01171'!K76+'00446'!K76</f>
        <v>1592350</v>
      </c>
      <c r="L76" s="100">
        <f>'00111'!L76+'00192'!L76+'00200'!L76+'00226'!L76+'00282'!L76+'00328'!L76+'00368'!L76+'10725'!L76+'00498'!L76+'00551'!L76+'00585'!L76+'00982'!L76+'00986'!L76+'00989'!L76+'01019'!L76+'01083'!L76+'01084'!L76+'01144'!L76+'01154'!L76+'01171'!L76+'00446'!L76</f>
        <v>573246</v>
      </c>
      <c r="M76" s="100">
        <f>'00111'!M76+'00192'!M76+'00200'!M76+'00226'!M76+'00282'!M76+'00328'!M76+'00368'!M76+'10725'!M76+'00498'!M76+'00551'!M76+'00585'!M76+'00982'!M76+'00986'!M76+'00989'!M76+'01019'!M76+'01083'!M76+'01084'!M76+'01144'!M76+'01154'!M76+'01171'!M76+'00446'!M76</f>
        <v>573246</v>
      </c>
      <c r="N76" s="100">
        <f>'00111'!N76+'00192'!N76+'00200'!N76+'00226'!N76+'00282'!N76+'00328'!N76+'00368'!N76+'10725'!N76+'00498'!N76+'00551'!N76+'00585'!N76+'00982'!N76+'00986'!N76+'00989'!N76+'01019'!N76+'01083'!N76+'01084'!N76+'01144'!N76+'01154'!N76+'01171'!N76+'00446'!N76</f>
        <v>573246</v>
      </c>
      <c r="O76" s="100">
        <f>'00111'!O76+'00192'!O76+'00200'!O76+'00226'!O76+'00282'!O76+'00328'!O76+'00368'!O76+'10725'!O76+'00498'!O76+'00551'!O76+'00585'!O76+'00982'!O76+'00986'!O76+'00989'!O76+'01019'!O76+'01083'!O76+'01084'!O76+'01144'!O76+'01154'!O76+'01171'!O76+'00446'!O76</f>
        <v>1719738</v>
      </c>
      <c r="P76" s="100">
        <f>'00111'!P76+'00192'!P76+'00200'!P76+'00226'!P76+'00282'!P76+'00328'!P76+'00368'!P76+'10725'!P76+'00498'!P76+'00551'!P76+'00585'!P76+'00982'!P76+'00986'!P76+'00989'!P76+'01019'!P76+'01083'!P76+'01084'!P76+'01144'!P76+'01154'!P76+'01171'!P76+'00446'!P76</f>
        <v>636940</v>
      </c>
      <c r="Q76" s="100">
        <f>'00111'!Q76+'00192'!Q76+'00200'!Q76+'00226'!Q76+'00282'!Q76+'00328'!Q76+'00368'!Q76+'10725'!Q76+'00498'!Q76+'00551'!Q76+'00585'!Q76+'00982'!Q76+'00986'!Q76+'00989'!Q76+'01019'!Q76+'01083'!Q76+'01084'!Q76+'01144'!Q76+'01154'!Q76+'01171'!Q76+'00446'!Q76</f>
        <v>636940</v>
      </c>
      <c r="R76" s="100">
        <f>'00111'!R76+'00192'!R76+'00200'!R76+'00226'!R76+'00282'!R76+'00328'!R76+'00368'!R76+'10725'!R76+'00498'!R76+'00551'!R76+'00585'!R76+'00982'!R76+'00986'!R76+'00989'!R76+'01019'!R76+'01083'!R76+'01084'!R76+'01144'!R76+'01154'!R76+'01171'!R76+'00446'!R76</f>
        <v>636940</v>
      </c>
      <c r="S76" s="100">
        <f>'00111'!S76+'00192'!S76+'00200'!S76+'00226'!S76+'00282'!S76+'00328'!S76+'00368'!S76+'10725'!S76+'00498'!S76+'00551'!S76+'00585'!S76+'00982'!S76+'00986'!S76+'00989'!S76+'01019'!S76+'01083'!S76+'01084'!S76+'01144'!S76+'01154'!S76+'01171'!S76+'00446'!S76</f>
        <v>1910820</v>
      </c>
      <c r="T76" s="103"/>
      <c r="U76" s="180">
        <f>SUM('00111:01171'!C75)</f>
        <v>5571610</v>
      </c>
      <c r="W76" s="107">
        <f t="shared" si="1"/>
        <v>797790</v>
      </c>
      <c r="X76" s="199">
        <f>'00111'!T76+'00192'!T76+'00200'!T76+'00226'!T76+'00282'!T76+'00328'!T76+'00368'!T76+'10725'!T76+'00498'!T76+'00551'!T76+'00585'!T76+'00982'!T76+'00986'!T76+'00989'!T76+'01019'!T76+'01083'!T76+'01084'!T76+'01144'!T76+'01154'!T76+'01171'!T76</f>
        <v>3401460</v>
      </c>
    </row>
    <row r="77" spans="1:24" s="109" customFormat="1" ht="32.25" customHeight="1" x14ac:dyDescent="0.25">
      <c r="A77" s="68" t="s">
        <v>149</v>
      </c>
      <c r="B77" s="67" t="s">
        <v>152</v>
      </c>
      <c r="C77" s="100">
        <f>'00111'!C77+'00192'!C77+'00200'!C77+'00226'!C77+'00282'!C77+'00328'!C77+'00368'!C77+'10725'!C77+'00498'!C77+'00551'!C77+'00585'!C77+'00982'!C77+'00986'!C77+'00989'!C77+'01019'!C77+'01083'!C77+'01084'!C77+'01144'!C77+'01154'!C77+'01171'!C77+'00446'!C77</f>
        <v>130210</v>
      </c>
      <c r="D77" s="100">
        <f>'00111'!D77+'00192'!D77+'00200'!D77+'00226'!D77+'00282'!D77+'00328'!D77+'00368'!D77+'10725'!D77+'00498'!D77+'00551'!D77+'00585'!D77+'00982'!D77+'00986'!D77+'00989'!D77+'01019'!D77+'01083'!D77+'01084'!D77+'01144'!D77+'01154'!D77+'01171'!D77+'00446'!D77</f>
        <v>7812.6</v>
      </c>
      <c r="E77" s="100">
        <f>'00111'!E77+'00192'!E77+'00200'!E77+'00226'!E77+'00282'!E77+'00328'!E77+'00368'!E77+'10725'!E77+'00498'!E77+'00551'!E77+'00585'!E77+'00982'!E77+'00986'!E77+'00989'!E77+'01019'!E77+'01083'!E77+'01084'!E77+'01144'!E77+'01154'!E77+'01171'!E77+'00446'!E77</f>
        <v>7812.6</v>
      </c>
      <c r="F77" s="100">
        <f>'00111'!F77+'00192'!F77+'00200'!F77+'00226'!F77+'00282'!F77+'00328'!F77+'00368'!F77+'10725'!F77+'00498'!F77+'00551'!F77+'00585'!F77+'00982'!F77+'00986'!F77+'00989'!F77+'01019'!F77+'01083'!F77+'01084'!F77+'01144'!F77+'01154'!F77+'01171'!F77+'00446'!F77</f>
        <v>7812.6</v>
      </c>
      <c r="G77" s="100">
        <f>'00111'!G77+'00192'!G77+'00200'!G77+'00226'!G77+'00282'!G77+'00328'!G77+'00368'!G77+'10725'!G77+'00498'!G77+'00551'!G77+'00585'!G77+'00982'!G77+'00986'!G77+'00989'!G77+'01019'!G77+'01083'!G77+'01084'!G77+'01144'!G77+'01154'!G77+'01171'!G77+'00446'!G77</f>
        <v>23437.8</v>
      </c>
      <c r="H77" s="100">
        <f>'00111'!H77+'00192'!H77+'00200'!H77+'00226'!H77+'00282'!H77+'00328'!H77+'00368'!H77+'10725'!H77+'00498'!H77+'00551'!H77+'00585'!H77+'00982'!H77+'00986'!H77+'00989'!H77+'01019'!H77+'01083'!H77+'01084'!H77+'01144'!H77+'01154'!H77+'01171'!H77+'00446'!H77</f>
        <v>9114.7000000000007</v>
      </c>
      <c r="I77" s="100">
        <f>'00111'!I77+'00192'!I77+'00200'!I77+'00226'!I77+'00282'!I77+'00328'!I77+'00368'!I77+'10725'!I77+'00498'!I77+'00551'!I77+'00585'!I77+'00982'!I77+'00986'!I77+'00989'!I77+'01019'!I77+'01083'!I77+'01084'!I77+'01144'!I77+'01154'!I77+'01171'!I77+'00446'!I77</f>
        <v>11718.9</v>
      </c>
      <c r="J77" s="100">
        <f>'00111'!J77+'00192'!J77+'00200'!J77+'00226'!J77+'00282'!J77+'00328'!J77+'00368'!J77+'10725'!J77+'00498'!J77+'00551'!J77+'00585'!J77+'00982'!J77+'00986'!J77+'00989'!J77+'01019'!J77+'01083'!J77+'01084'!J77+'01144'!J77+'01154'!J77+'01171'!J77+'00446'!J77</f>
        <v>11718.9</v>
      </c>
      <c r="K77" s="100">
        <f>'00111'!K77+'00192'!K77+'00200'!K77+'00226'!K77+'00282'!K77+'00328'!K77+'00368'!K77+'10725'!K77+'00498'!K77+'00551'!K77+'00585'!K77+'00982'!K77+'00986'!K77+'00989'!K77+'01019'!K77+'01083'!K77+'01084'!K77+'01144'!K77+'01154'!K77+'01171'!K77+'00446'!K77</f>
        <v>32552.5</v>
      </c>
      <c r="L77" s="100">
        <f>'00111'!L77+'00192'!L77+'00200'!L77+'00226'!L77+'00282'!L77+'00328'!L77+'00368'!L77+'10725'!L77+'00498'!L77+'00551'!L77+'00585'!L77+'00982'!L77+'00986'!L77+'00989'!L77+'01019'!L77+'01083'!L77+'01084'!L77+'01144'!L77+'01154'!L77+'01171'!L77+'00446'!L77</f>
        <v>11718.9</v>
      </c>
      <c r="M77" s="100">
        <f>'00111'!M77+'00192'!M77+'00200'!M77+'00226'!M77+'00282'!M77+'00328'!M77+'00368'!M77+'10725'!M77+'00498'!M77+'00551'!M77+'00585'!M77+'00982'!M77+'00986'!M77+'00989'!M77+'01019'!M77+'01083'!M77+'01084'!M77+'01144'!M77+'01154'!M77+'01171'!M77+'00446'!M77</f>
        <v>11718.9</v>
      </c>
      <c r="N77" s="100">
        <f>'00111'!N77+'00192'!N77+'00200'!N77+'00226'!N77+'00282'!N77+'00328'!N77+'00368'!N77+'10725'!N77+'00498'!N77+'00551'!N77+'00585'!N77+'00982'!N77+'00986'!N77+'00989'!N77+'01019'!N77+'01083'!N77+'01084'!N77+'01144'!N77+'01154'!N77+'01171'!N77+'00446'!N77</f>
        <v>11718.9</v>
      </c>
      <c r="O77" s="100">
        <f>'00111'!O77+'00192'!O77+'00200'!O77+'00226'!O77+'00282'!O77+'00328'!O77+'00368'!O77+'10725'!O77+'00498'!O77+'00551'!O77+'00585'!O77+'00982'!O77+'00986'!O77+'00989'!O77+'01019'!O77+'01083'!O77+'01084'!O77+'01144'!O77+'01154'!O77+'01171'!O77+'00446'!O77</f>
        <v>35156.699999999997</v>
      </c>
      <c r="P77" s="100">
        <f>'00111'!P77+'00192'!P77+'00200'!P77+'00226'!P77+'00282'!P77+'00328'!P77+'00368'!P77+'10725'!P77+'00498'!P77+'00551'!P77+'00585'!P77+'00982'!P77+'00986'!P77+'00989'!P77+'01019'!P77+'01083'!P77+'01084'!P77+'01144'!P77+'01154'!P77+'01171'!P77+'00446'!P77</f>
        <v>13021</v>
      </c>
      <c r="Q77" s="100">
        <f>'00111'!Q77+'00192'!Q77+'00200'!Q77+'00226'!Q77+'00282'!Q77+'00328'!Q77+'00368'!Q77+'10725'!Q77+'00498'!Q77+'00551'!Q77+'00585'!Q77+'00982'!Q77+'00986'!Q77+'00989'!Q77+'01019'!Q77+'01083'!Q77+'01084'!Q77+'01144'!Q77+'01154'!Q77+'01171'!Q77+'00446'!Q77</f>
        <v>13021</v>
      </c>
      <c r="R77" s="100">
        <f>'00111'!R77+'00192'!R77+'00200'!R77+'00226'!R77+'00282'!R77+'00328'!R77+'00368'!R77+'10725'!R77+'00498'!R77+'00551'!R77+'00585'!R77+'00982'!R77+'00986'!R77+'00989'!R77+'01019'!R77+'01083'!R77+'01084'!R77+'01144'!R77+'01154'!R77+'01171'!R77+'00446'!R77</f>
        <v>13021</v>
      </c>
      <c r="S77" s="100">
        <f>'00111'!S77+'00192'!S77+'00200'!S77+'00226'!S77+'00282'!S77+'00328'!S77+'00368'!S77+'10725'!S77+'00498'!S77+'00551'!S77+'00585'!S77+'00982'!S77+'00986'!S77+'00989'!S77+'01019'!S77+'01083'!S77+'01084'!S77+'01144'!S77+'01154'!S77+'01171'!S77+'00446'!S77</f>
        <v>39063</v>
      </c>
      <c r="T77" s="103"/>
      <c r="U77" s="180">
        <f>SUM('00111:01171'!C76)</f>
        <v>3779400</v>
      </c>
      <c r="W77" s="107">
        <f t="shared" si="1"/>
        <v>-3649190</v>
      </c>
      <c r="X77" s="199">
        <f>'00111'!T77+'00192'!T77+'00200'!T77+'00226'!T77+'00282'!T77+'00328'!T77+'00368'!T77+'10725'!T77+'00498'!T77+'00551'!T77+'00585'!T77+'00982'!T77+'00986'!T77+'00989'!T77+'01019'!T77+'01083'!T77+'01084'!T77+'01144'!T77+'01154'!T77+'01171'!T77</f>
        <v>106389</v>
      </c>
    </row>
    <row r="78" spans="1:24" s="109" customFormat="1" ht="32.25" customHeight="1" x14ac:dyDescent="0.25">
      <c r="A78" s="68">
        <v>56314</v>
      </c>
      <c r="B78" s="67" t="s">
        <v>86</v>
      </c>
      <c r="C78" s="100">
        <f>'00111'!C78+'00192'!C78+'00200'!C78+'00226'!C78+'00282'!C78+'00328'!C78+'00368'!C78+'10725'!C78+'00498'!C78+'00551'!C78+'00585'!C78+'00982'!C78+'00986'!C78+'00989'!C78+'01019'!C78+'01083'!C78+'01084'!C78+'01144'!C78+'01154'!C78+'01171'!C78+'00446'!C78</f>
        <v>2298000</v>
      </c>
      <c r="D78" s="100">
        <f>'00111'!D78+'00192'!D78+'00200'!D78+'00226'!D78+'00282'!D78+'00328'!D78+'00368'!D78+'10725'!D78+'00498'!D78+'00551'!D78+'00585'!D78+'00982'!D78+'00986'!D78+'00989'!D78+'01019'!D78+'01083'!D78+'01084'!D78+'01144'!D78+'01154'!D78+'01171'!D78+'00446'!D78</f>
        <v>137880</v>
      </c>
      <c r="E78" s="100">
        <f>'00111'!E78+'00192'!E78+'00200'!E78+'00226'!E78+'00282'!E78+'00328'!E78+'00368'!E78+'10725'!E78+'00498'!E78+'00551'!E78+'00585'!E78+'00982'!E78+'00986'!E78+'00989'!E78+'01019'!E78+'01083'!E78+'01084'!E78+'01144'!E78+'01154'!E78+'01171'!E78+'00446'!E78</f>
        <v>137880</v>
      </c>
      <c r="F78" s="100">
        <f>'00111'!F78+'00192'!F78+'00200'!F78+'00226'!F78+'00282'!F78+'00328'!F78+'00368'!F78+'10725'!F78+'00498'!F78+'00551'!F78+'00585'!F78+'00982'!F78+'00986'!F78+'00989'!F78+'01019'!F78+'01083'!F78+'01084'!F78+'01144'!F78+'01154'!F78+'01171'!F78+'00446'!F78</f>
        <v>137880</v>
      </c>
      <c r="G78" s="100">
        <f>'00111'!G78+'00192'!G78+'00200'!G78+'00226'!G78+'00282'!G78+'00328'!G78+'00368'!G78+'10725'!G78+'00498'!G78+'00551'!G78+'00585'!G78+'00982'!G78+'00986'!G78+'00989'!G78+'01019'!G78+'01083'!G78+'01084'!G78+'01144'!G78+'01154'!G78+'01171'!G78+'00446'!G78</f>
        <v>413640</v>
      </c>
      <c r="H78" s="100">
        <f>'00111'!H78+'00192'!H78+'00200'!H78+'00226'!H78+'00282'!H78+'00328'!H78+'00368'!H78+'10725'!H78+'00498'!H78+'00551'!H78+'00585'!H78+'00982'!H78+'00986'!H78+'00989'!H78+'01019'!H78+'01083'!H78+'01084'!H78+'01144'!H78+'01154'!H78+'01171'!H78+'00446'!H78</f>
        <v>160860</v>
      </c>
      <c r="I78" s="100">
        <f>'00111'!I78+'00192'!I78+'00200'!I78+'00226'!I78+'00282'!I78+'00328'!I78+'00368'!I78+'10725'!I78+'00498'!I78+'00551'!I78+'00585'!I78+'00982'!I78+'00986'!I78+'00989'!I78+'01019'!I78+'01083'!I78+'01084'!I78+'01144'!I78+'01154'!I78+'01171'!I78+'00446'!I78</f>
        <v>206820</v>
      </c>
      <c r="J78" s="100">
        <f>'00111'!J78+'00192'!J78+'00200'!J78+'00226'!J78+'00282'!J78+'00328'!J78+'00368'!J78+'10725'!J78+'00498'!J78+'00551'!J78+'00585'!J78+'00982'!J78+'00986'!J78+'00989'!J78+'01019'!J78+'01083'!J78+'01084'!J78+'01144'!J78+'01154'!J78+'01171'!J78+'00446'!J78</f>
        <v>206820</v>
      </c>
      <c r="K78" s="100">
        <f>'00111'!K78+'00192'!K78+'00200'!K78+'00226'!K78+'00282'!K78+'00328'!K78+'00368'!K78+'10725'!K78+'00498'!K78+'00551'!K78+'00585'!K78+'00982'!K78+'00986'!K78+'00989'!K78+'01019'!K78+'01083'!K78+'01084'!K78+'01144'!K78+'01154'!K78+'01171'!K78+'00446'!K78</f>
        <v>574500</v>
      </c>
      <c r="L78" s="100">
        <f>'00111'!L78+'00192'!L78+'00200'!L78+'00226'!L78+'00282'!L78+'00328'!L78+'00368'!L78+'10725'!L78+'00498'!L78+'00551'!L78+'00585'!L78+'00982'!L78+'00986'!L78+'00989'!L78+'01019'!L78+'01083'!L78+'01084'!L78+'01144'!L78+'01154'!L78+'01171'!L78+'00446'!L78</f>
        <v>206820</v>
      </c>
      <c r="M78" s="100">
        <f>'00111'!M78+'00192'!M78+'00200'!M78+'00226'!M78+'00282'!M78+'00328'!M78+'00368'!M78+'10725'!M78+'00498'!M78+'00551'!M78+'00585'!M78+'00982'!M78+'00986'!M78+'00989'!M78+'01019'!M78+'01083'!M78+'01084'!M78+'01144'!M78+'01154'!M78+'01171'!M78+'00446'!M78</f>
        <v>206820</v>
      </c>
      <c r="N78" s="100">
        <f>'00111'!N78+'00192'!N78+'00200'!N78+'00226'!N78+'00282'!N78+'00328'!N78+'00368'!N78+'10725'!N78+'00498'!N78+'00551'!N78+'00585'!N78+'00982'!N78+'00986'!N78+'00989'!N78+'01019'!N78+'01083'!N78+'01084'!N78+'01144'!N78+'01154'!N78+'01171'!N78+'00446'!N78</f>
        <v>206820</v>
      </c>
      <c r="O78" s="100">
        <f>'00111'!O78+'00192'!O78+'00200'!O78+'00226'!O78+'00282'!O78+'00328'!O78+'00368'!O78+'10725'!O78+'00498'!O78+'00551'!O78+'00585'!O78+'00982'!O78+'00986'!O78+'00989'!O78+'01019'!O78+'01083'!O78+'01084'!O78+'01144'!O78+'01154'!O78+'01171'!O78+'00446'!O78</f>
        <v>620460</v>
      </c>
      <c r="P78" s="100">
        <f>'00111'!P78+'00192'!P78+'00200'!P78+'00226'!P78+'00282'!P78+'00328'!P78+'00368'!P78+'10725'!P78+'00498'!P78+'00551'!P78+'00585'!P78+'00982'!P78+'00986'!P78+'00989'!P78+'01019'!P78+'01083'!P78+'01084'!P78+'01144'!P78+'01154'!P78+'01171'!P78+'00446'!P78</f>
        <v>229800</v>
      </c>
      <c r="Q78" s="100">
        <f>'00111'!Q78+'00192'!Q78+'00200'!Q78+'00226'!Q78+'00282'!Q78+'00328'!Q78+'00368'!Q78+'10725'!Q78+'00498'!Q78+'00551'!Q78+'00585'!Q78+'00982'!Q78+'00986'!Q78+'00989'!Q78+'01019'!Q78+'01083'!Q78+'01084'!Q78+'01144'!Q78+'01154'!Q78+'01171'!Q78+'00446'!Q78</f>
        <v>229800</v>
      </c>
      <c r="R78" s="100">
        <f>'00111'!R78+'00192'!R78+'00200'!R78+'00226'!R78+'00282'!R78+'00328'!R78+'00368'!R78+'10725'!R78+'00498'!R78+'00551'!R78+'00585'!R78+'00982'!R78+'00986'!R78+'00989'!R78+'01019'!R78+'01083'!R78+'01084'!R78+'01144'!R78+'01154'!R78+'01171'!R78+'00446'!R78</f>
        <v>229800</v>
      </c>
      <c r="S78" s="100">
        <f>'00111'!S78+'00192'!S78+'00200'!S78+'00226'!S78+'00282'!S78+'00328'!S78+'00368'!S78+'10725'!S78+'00498'!S78+'00551'!S78+'00585'!S78+'00982'!S78+'00986'!S78+'00989'!S78+'01019'!S78+'01083'!S78+'01084'!S78+'01144'!S78+'01154'!S78+'01171'!S78+'00446'!S78</f>
        <v>689400</v>
      </c>
      <c r="T78" s="103"/>
      <c r="U78" s="180">
        <f>SUM('00111:01171'!C77)</f>
        <v>118210</v>
      </c>
      <c r="W78" s="107">
        <f t="shared" si="1"/>
        <v>2179790</v>
      </c>
      <c r="X78" s="199">
        <f>'00111'!T78+'00192'!T78+'00200'!T78+'00226'!T78+'00282'!T78+'00328'!T78+'00368'!T78+'10725'!T78+'00498'!T78+'00551'!T78+'00585'!T78+'00982'!T78+'00986'!T78+'00989'!T78+'01019'!T78+'01083'!T78+'01084'!T78+'01144'!T78+'01154'!T78+'01171'!T78</f>
        <v>1506600</v>
      </c>
    </row>
    <row r="79" spans="1:24" s="107" customFormat="1" ht="32.25" customHeight="1" x14ac:dyDescent="0.2">
      <c r="A79" s="61">
        <v>56400</v>
      </c>
      <c r="B79" s="61" t="s">
        <v>87</v>
      </c>
      <c r="C79" s="101">
        <f>'00111'!C79+'00192'!C79+'00200'!C79+'00226'!C79+'00282'!C79+'00328'!C79+'00368'!C79+'10725'!C79+'00498'!C79+'00551'!C79+'00585'!C79+'00982'!C79+'00986'!C79+'00989'!C79+'01019'!C79+'01083'!C79+'01084'!C79+'01144'!C79+'01154'!C79+'01171'!C79+'00446'!C79</f>
        <v>13825000</v>
      </c>
      <c r="D79" s="101">
        <f>'00111'!D79+'00192'!D79+'00200'!D79+'00226'!D79+'00282'!D79+'00328'!D79+'00368'!D79+'10725'!D79+'00498'!D79+'00551'!D79+'00585'!D79+'00982'!D79+'00986'!D79+'00989'!D79+'01019'!D79+'01083'!D79+'01084'!D79+'01144'!D79+'01154'!D79+'01171'!D79+'00446'!D79</f>
        <v>829500</v>
      </c>
      <c r="E79" s="101">
        <f>'00111'!E79+'00192'!E79+'00200'!E79+'00226'!E79+'00282'!E79+'00328'!E79+'00368'!E79+'10725'!E79+'00498'!E79+'00551'!E79+'00585'!E79+'00982'!E79+'00986'!E79+'00989'!E79+'01019'!E79+'01083'!E79+'01084'!E79+'01144'!E79+'01154'!E79+'01171'!E79+'00446'!E79</f>
        <v>829500</v>
      </c>
      <c r="F79" s="101">
        <f>'00111'!F79+'00192'!F79+'00200'!F79+'00226'!F79+'00282'!F79+'00328'!F79+'00368'!F79+'10725'!F79+'00498'!F79+'00551'!F79+'00585'!F79+'00982'!F79+'00986'!F79+'00989'!F79+'01019'!F79+'01083'!F79+'01084'!F79+'01144'!F79+'01154'!F79+'01171'!F79+'00446'!F79</f>
        <v>829500</v>
      </c>
      <c r="G79" s="101">
        <f>'00111'!G79+'00192'!G79+'00200'!G79+'00226'!G79+'00282'!G79+'00328'!G79+'00368'!G79+'10725'!G79+'00498'!G79+'00551'!G79+'00585'!G79+'00982'!G79+'00986'!G79+'00989'!G79+'01019'!G79+'01083'!G79+'01084'!G79+'01144'!G79+'01154'!G79+'01171'!G79+'00446'!G79</f>
        <v>2488500</v>
      </c>
      <c r="H79" s="101">
        <f>'00111'!H79+'00192'!H79+'00200'!H79+'00226'!H79+'00282'!H79+'00328'!H79+'00368'!H79+'10725'!H79+'00498'!H79+'00551'!H79+'00585'!H79+'00982'!H79+'00986'!H79+'00989'!H79+'01019'!H79+'01083'!H79+'01084'!H79+'01144'!H79+'01154'!H79+'01171'!H79+'00446'!H79</f>
        <v>967750</v>
      </c>
      <c r="I79" s="101">
        <f>'00111'!I79+'00192'!I79+'00200'!I79+'00226'!I79+'00282'!I79+'00328'!I79+'00368'!I79+'10725'!I79+'00498'!I79+'00551'!I79+'00585'!I79+'00982'!I79+'00986'!I79+'00989'!I79+'01019'!I79+'01083'!I79+'01084'!I79+'01144'!I79+'01154'!I79+'01171'!I79+'00446'!I79</f>
        <v>1244250</v>
      </c>
      <c r="J79" s="101">
        <f>'00111'!J79+'00192'!J79+'00200'!J79+'00226'!J79+'00282'!J79+'00328'!J79+'00368'!J79+'10725'!J79+'00498'!J79+'00551'!J79+'00585'!J79+'00982'!J79+'00986'!J79+'00989'!J79+'01019'!J79+'01083'!J79+'01084'!J79+'01144'!J79+'01154'!J79+'01171'!J79+'00446'!J79</f>
        <v>1244250</v>
      </c>
      <c r="K79" s="101">
        <f>'00111'!K79+'00192'!K79+'00200'!K79+'00226'!K79+'00282'!K79+'00328'!K79+'00368'!K79+'10725'!K79+'00498'!K79+'00551'!K79+'00585'!K79+'00982'!K79+'00986'!K79+'00989'!K79+'01019'!K79+'01083'!K79+'01084'!K79+'01144'!K79+'01154'!K79+'01171'!K79+'00446'!K79</f>
        <v>3456250</v>
      </c>
      <c r="L79" s="101">
        <f>'00111'!L79+'00192'!L79+'00200'!L79+'00226'!L79+'00282'!L79+'00328'!L79+'00368'!L79+'10725'!L79+'00498'!L79+'00551'!L79+'00585'!L79+'00982'!L79+'00986'!L79+'00989'!L79+'01019'!L79+'01083'!L79+'01084'!L79+'01144'!L79+'01154'!L79+'01171'!L79+'00446'!L79</f>
        <v>1244250</v>
      </c>
      <c r="M79" s="101">
        <f>'00111'!M79+'00192'!M79+'00200'!M79+'00226'!M79+'00282'!M79+'00328'!M79+'00368'!M79+'10725'!M79+'00498'!M79+'00551'!M79+'00585'!M79+'00982'!M79+'00986'!M79+'00989'!M79+'01019'!M79+'01083'!M79+'01084'!M79+'01144'!M79+'01154'!M79+'01171'!M79+'00446'!M79</f>
        <v>1244250</v>
      </c>
      <c r="N79" s="101">
        <f>'00111'!N79+'00192'!N79+'00200'!N79+'00226'!N79+'00282'!N79+'00328'!N79+'00368'!N79+'10725'!N79+'00498'!N79+'00551'!N79+'00585'!N79+'00982'!N79+'00986'!N79+'00989'!N79+'01019'!N79+'01083'!N79+'01084'!N79+'01144'!N79+'01154'!N79+'01171'!N79+'00446'!N79</f>
        <v>1244250</v>
      </c>
      <c r="O79" s="101">
        <f>'00111'!O79+'00192'!O79+'00200'!O79+'00226'!O79+'00282'!O79+'00328'!O79+'00368'!O79+'10725'!O79+'00498'!O79+'00551'!O79+'00585'!O79+'00982'!O79+'00986'!O79+'00989'!O79+'01019'!O79+'01083'!O79+'01084'!O79+'01144'!O79+'01154'!O79+'01171'!O79+'00446'!O79</f>
        <v>3732750</v>
      </c>
      <c r="P79" s="101">
        <f>'00111'!P79+'00192'!P79+'00200'!P79+'00226'!P79+'00282'!P79+'00328'!P79+'00368'!P79+'10725'!P79+'00498'!P79+'00551'!P79+'00585'!P79+'00982'!P79+'00986'!P79+'00989'!P79+'01019'!P79+'01083'!P79+'01084'!P79+'01144'!P79+'01154'!P79+'01171'!P79+'00446'!P79</f>
        <v>1382500</v>
      </c>
      <c r="Q79" s="101">
        <f>'00111'!Q79+'00192'!Q79+'00200'!Q79+'00226'!Q79+'00282'!Q79+'00328'!Q79+'00368'!Q79+'10725'!Q79+'00498'!Q79+'00551'!Q79+'00585'!Q79+'00982'!Q79+'00986'!Q79+'00989'!Q79+'01019'!Q79+'01083'!Q79+'01084'!Q79+'01144'!Q79+'01154'!Q79+'01171'!Q79+'00446'!Q79</f>
        <v>1382500</v>
      </c>
      <c r="R79" s="101">
        <f>'00111'!R79+'00192'!R79+'00200'!R79+'00226'!R79+'00282'!R79+'00328'!R79+'00368'!R79+'10725'!R79+'00498'!R79+'00551'!R79+'00585'!R79+'00982'!R79+'00986'!R79+'00989'!R79+'01019'!R79+'01083'!R79+'01084'!R79+'01144'!R79+'01154'!R79+'01171'!R79+'00446'!R79</f>
        <v>1382500</v>
      </c>
      <c r="S79" s="101">
        <f>'00111'!S79+'00192'!S79+'00200'!S79+'00226'!S79+'00282'!S79+'00328'!S79+'00368'!S79+'10725'!S79+'00498'!S79+'00551'!S79+'00585'!S79+'00982'!S79+'00986'!S79+'00989'!S79+'01019'!S79+'01083'!S79+'01084'!S79+'01144'!S79+'01154'!S79+'01171'!S79+'00446'!S79</f>
        <v>4147500</v>
      </c>
      <c r="T79" s="185"/>
      <c r="U79" s="180">
        <f>SUM('00111:01171'!C78)</f>
        <v>1674000</v>
      </c>
      <c r="W79" s="107">
        <f t="shared" ref="W79:W99" si="2">C79-U79</f>
        <v>12151000</v>
      </c>
      <c r="X79" s="199">
        <f>'00111'!T79+'00192'!T79+'00200'!T79+'00226'!T79+'00282'!T79+'00328'!T79+'00368'!T79+'10725'!T79+'00498'!T79+'00551'!T79+'00585'!T79+'00982'!T79+'00986'!T79+'00989'!T79+'01019'!T79+'01083'!T79+'01084'!T79+'01144'!T79+'01154'!T79+'01171'!T79</f>
        <v>11754900</v>
      </c>
    </row>
    <row r="80" spans="1:24" ht="32.25" customHeight="1" x14ac:dyDescent="0.25">
      <c r="A80" s="79">
        <v>56402</v>
      </c>
      <c r="B80" s="82" t="s">
        <v>88</v>
      </c>
      <c r="C80" s="100">
        <f>'00111'!C80+'00192'!C80+'00200'!C80+'00226'!C80+'00282'!C80+'00328'!C80+'00368'!C80+'10725'!C80+'00498'!C80+'00551'!C80+'00585'!C80+'00982'!C80+'00986'!C80+'00989'!C80+'01019'!C80+'01083'!C80+'01084'!C80+'01144'!C80+'01154'!C80+'01171'!C80+'00446'!C80</f>
        <v>2100000</v>
      </c>
      <c r="D80" s="100">
        <f>'00111'!D80+'00192'!D80+'00200'!D80+'00226'!D80+'00282'!D80+'00328'!D80+'00368'!D80+'10725'!D80+'00498'!D80+'00551'!D80+'00585'!D80+'00982'!D80+'00986'!D80+'00989'!D80+'01019'!D80+'01083'!D80+'01084'!D80+'01144'!D80+'01154'!D80+'01171'!D80+'00446'!D80</f>
        <v>126000</v>
      </c>
      <c r="E80" s="100">
        <f>'00111'!E80+'00192'!E80+'00200'!E80+'00226'!E80+'00282'!E80+'00328'!E80+'00368'!E80+'10725'!E80+'00498'!E80+'00551'!E80+'00585'!E80+'00982'!E80+'00986'!E80+'00989'!E80+'01019'!E80+'01083'!E80+'01084'!E80+'01144'!E80+'01154'!E80+'01171'!E80+'00446'!E80</f>
        <v>126000</v>
      </c>
      <c r="F80" s="100">
        <f>'00111'!F80+'00192'!F80+'00200'!F80+'00226'!F80+'00282'!F80+'00328'!F80+'00368'!F80+'10725'!F80+'00498'!F80+'00551'!F80+'00585'!F80+'00982'!F80+'00986'!F80+'00989'!F80+'01019'!F80+'01083'!F80+'01084'!F80+'01144'!F80+'01154'!F80+'01171'!F80+'00446'!F80</f>
        <v>126000</v>
      </c>
      <c r="G80" s="100">
        <f>'00111'!G80+'00192'!G80+'00200'!G80+'00226'!G80+'00282'!G80+'00328'!G80+'00368'!G80+'10725'!G80+'00498'!G80+'00551'!G80+'00585'!G80+'00982'!G80+'00986'!G80+'00989'!G80+'01019'!G80+'01083'!G80+'01084'!G80+'01144'!G80+'01154'!G80+'01171'!G80+'00446'!G80</f>
        <v>378000</v>
      </c>
      <c r="H80" s="100">
        <f>'00111'!H80+'00192'!H80+'00200'!H80+'00226'!H80+'00282'!H80+'00328'!H80+'00368'!H80+'10725'!H80+'00498'!H80+'00551'!H80+'00585'!H80+'00982'!H80+'00986'!H80+'00989'!H80+'01019'!H80+'01083'!H80+'01084'!H80+'01144'!H80+'01154'!H80+'01171'!H80+'00446'!H80</f>
        <v>147000</v>
      </c>
      <c r="I80" s="100">
        <f>'00111'!I80+'00192'!I80+'00200'!I80+'00226'!I80+'00282'!I80+'00328'!I80+'00368'!I80+'10725'!I80+'00498'!I80+'00551'!I80+'00585'!I80+'00982'!I80+'00986'!I80+'00989'!I80+'01019'!I80+'01083'!I80+'01084'!I80+'01144'!I80+'01154'!I80+'01171'!I80+'00446'!I80</f>
        <v>189000</v>
      </c>
      <c r="J80" s="100">
        <f>'00111'!J80+'00192'!J80+'00200'!J80+'00226'!J80+'00282'!J80+'00328'!J80+'00368'!J80+'10725'!J80+'00498'!J80+'00551'!J80+'00585'!J80+'00982'!J80+'00986'!J80+'00989'!J80+'01019'!J80+'01083'!J80+'01084'!J80+'01144'!J80+'01154'!J80+'01171'!J80+'00446'!J80</f>
        <v>189000</v>
      </c>
      <c r="K80" s="100">
        <f>'00111'!K80+'00192'!K80+'00200'!K80+'00226'!K80+'00282'!K80+'00328'!K80+'00368'!K80+'10725'!K80+'00498'!K80+'00551'!K80+'00585'!K80+'00982'!K80+'00986'!K80+'00989'!K80+'01019'!K80+'01083'!K80+'01084'!K80+'01144'!K80+'01154'!K80+'01171'!K80+'00446'!K80</f>
        <v>525000</v>
      </c>
      <c r="L80" s="100">
        <f>'00111'!L80+'00192'!L80+'00200'!L80+'00226'!L80+'00282'!L80+'00328'!L80+'00368'!L80+'10725'!L80+'00498'!L80+'00551'!L80+'00585'!L80+'00982'!L80+'00986'!L80+'00989'!L80+'01019'!L80+'01083'!L80+'01084'!L80+'01144'!L80+'01154'!L80+'01171'!L80+'00446'!L80</f>
        <v>189000</v>
      </c>
      <c r="M80" s="100">
        <f>'00111'!M80+'00192'!M80+'00200'!M80+'00226'!M80+'00282'!M80+'00328'!M80+'00368'!M80+'10725'!M80+'00498'!M80+'00551'!M80+'00585'!M80+'00982'!M80+'00986'!M80+'00989'!M80+'01019'!M80+'01083'!M80+'01084'!M80+'01144'!M80+'01154'!M80+'01171'!M80+'00446'!M80</f>
        <v>189000</v>
      </c>
      <c r="N80" s="100">
        <f>'00111'!N80+'00192'!N80+'00200'!N80+'00226'!N80+'00282'!N80+'00328'!N80+'00368'!N80+'10725'!N80+'00498'!N80+'00551'!N80+'00585'!N80+'00982'!N80+'00986'!N80+'00989'!N80+'01019'!N80+'01083'!N80+'01084'!N80+'01144'!N80+'01154'!N80+'01171'!N80+'00446'!N80</f>
        <v>189000</v>
      </c>
      <c r="O80" s="100">
        <f>'00111'!O80+'00192'!O80+'00200'!O80+'00226'!O80+'00282'!O80+'00328'!O80+'00368'!O80+'10725'!O80+'00498'!O80+'00551'!O80+'00585'!O80+'00982'!O80+'00986'!O80+'00989'!O80+'01019'!O80+'01083'!O80+'01084'!O80+'01144'!O80+'01154'!O80+'01171'!O80+'00446'!O80</f>
        <v>567000</v>
      </c>
      <c r="P80" s="100">
        <f>'00111'!P80+'00192'!P80+'00200'!P80+'00226'!P80+'00282'!P80+'00328'!P80+'00368'!P80+'10725'!P80+'00498'!P80+'00551'!P80+'00585'!P80+'00982'!P80+'00986'!P80+'00989'!P80+'01019'!P80+'01083'!P80+'01084'!P80+'01144'!P80+'01154'!P80+'01171'!P80+'00446'!P80</f>
        <v>210000</v>
      </c>
      <c r="Q80" s="100">
        <f>'00111'!Q80+'00192'!Q80+'00200'!Q80+'00226'!Q80+'00282'!Q80+'00328'!Q80+'00368'!Q80+'10725'!Q80+'00498'!Q80+'00551'!Q80+'00585'!Q80+'00982'!Q80+'00986'!Q80+'00989'!Q80+'01019'!Q80+'01083'!Q80+'01084'!Q80+'01144'!Q80+'01154'!Q80+'01171'!Q80+'00446'!Q80</f>
        <v>210000</v>
      </c>
      <c r="R80" s="100">
        <f>'00111'!R80+'00192'!R80+'00200'!R80+'00226'!R80+'00282'!R80+'00328'!R80+'00368'!R80+'10725'!R80+'00498'!R80+'00551'!R80+'00585'!R80+'00982'!R80+'00986'!R80+'00989'!R80+'01019'!R80+'01083'!R80+'01084'!R80+'01144'!R80+'01154'!R80+'01171'!R80+'00446'!R80</f>
        <v>210000</v>
      </c>
      <c r="S80" s="100">
        <f>'00111'!S80+'00192'!S80+'00200'!S80+'00226'!S80+'00282'!S80+'00328'!S80+'00368'!S80+'10725'!S80+'00498'!S80+'00551'!S80+'00585'!S80+'00982'!S80+'00986'!S80+'00989'!S80+'01019'!S80+'01083'!S80+'01084'!S80+'01144'!S80+'01154'!S80+'01171'!S80+'00446'!S80</f>
        <v>630000</v>
      </c>
      <c r="T80" s="103"/>
      <c r="U80" s="180">
        <f>SUM('00111:01171'!C79)</f>
        <v>13061000</v>
      </c>
      <c r="W80" s="107">
        <f t="shared" si="2"/>
        <v>-10961000</v>
      </c>
      <c r="X80" s="199">
        <f>'00111'!T80+'00192'!T80+'00200'!T80+'00226'!T80+'00282'!T80+'00328'!T80+'00368'!T80+'10725'!T80+'00498'!T80+'00551'!T80+'00585'!T80+'00982'!T80+'00986'!T80+'00989'!T80+'01019'!T80+'01083'!T80+'01084'!T80+'01144'!T80+'01154'!T80+'01171'!T80</f>
        <v>1755000</v>
      </c>
    </row>
    <row r="81" spans="1:24" s="112" customFormat="1" ht="32.25" customHeight="1" x14ac:dyDescent="0.2">
      <c r="A81" s="104">
        <v>56406</v>
      </c>
      <c r="B81" s="83" t="s">
        <v>111</v>
      </c>
      <c r="C81" s="102">
        <f>'00111'!C81+'00192'!C81+'00200'!C81+'00226'!C81+'00282'!C81+'00328'!C81+'00368'!C81+'10725'!C81+'00498'!C81+'00551'!C81+'00585'!C81+'00982'!C81+'00986'!C81+'00989'!C81+'01019'!C81+'01083'!C81+'01084'!C81+'01144'!C81+'01154'!C81+'01171'!C81+'00446'!C81</f>
        <v>7962000</v>
      </c>
      <c r="D81" s="102">
        <f>'00111'!D81+'00192'!D81+'00200'!D81+'00226'!D81+'00282'!D81+'00328'!D81+'00368'!D81+'10725'!D81+'00498'!D81+'00551'!D81+'00585'!D81+'00982'!D81+'00986'!D81+'00989'!D81+'01019'!D81+'01083'!D81+'01084'!D81+'01144'!D81+'01154'!D81+'01171'!D81+'00446'!D81</f>
        <v>477720</v>
      </c>
      <c r="E81" s="102">
        <f>'00111'!E81+'00192'!E81+'00200'!E81+'00226'!E81+'00282'!E81+'00328'!E81+'00368'!E81+'10725'!E81+'00498'!E81+'00551'!E81+'00585'!E81+'00982'!E81+'00986'!E81+'00989'!E81+'01019'!E81+'01083'!E81+'01084'!E81+'01144'!E81+'01154'!E81+'01171'!E81+'00446'!E81</f>
        <v>477720</v>
      </c>
      <c r="F81" s="102">
        <f>'00111'!F81+'00192'!F81+'00200'!F81+'00226'!F81+'00282'!F81+'00328'!F81+'00368'!F81+'10725'!F81+'00498'!F81+'00551'!F81+'00585'!F81+'00982'!F81+'00986'!F81+'00989'!F81+'01019'!F81+'01083'!F81+'01084'!F81+'01144'!F81+'01154'!F81+'01171'!F81+'00446'!F81</f>
        <v>477720</v>
      </c>
      <c r="G81" s="102">
        <f>'00111'!G81+'00192'!G81+'00200'!G81+'00226'!G81+'00282'!G81+'00328'!G81+'00368'!G81+'10725'!G81+'00498'!G81+'00551'!G81+'00585'!G81+'00982'!G81+'00986'!G81+'00989'!G81+'01019'!G81+'01083'!G81+'01084'!G81+'01144'!G81+'01154'!G81+'01171'!G81+'00446'!G81</f>
        <v>1433160</v>
      </c>
      <c r="H81" s="102">
        <f>'00111'!H81+'00192'!H81+'00200'!H81+'00226'!H81+'00282'!H81+'00328'!H81+'00368'!H81+'10725'!H81+'00498'!H81+'00551'!H81+'00585'!H81+'00982'!H81+'00986'!H81+'00989'!H81+'01019'!H81+'01083'!H81+'01084'!H81+'01144'!H81+'01154'!H81+'01171'!H81+'00446'!H81</f>
        <v>557340</v>
      </c>
      <c r="I81" s="102">
        <f>'00111'!I81+'00192'!I81+'00200'!I81+'00226'!I81+'00282'!I81+'00328'!I81+'00368'!I81+'10725'!I81+'00498'!I81+'00551'!I81+'00585'!I81+'00982'!I81+'00986'!I81+'00989'!I81+'01019'!I81+'01083'!I81+'01084'!I81+'01144'!I81+'01154'!I81+'01171'!I81+'00446'!I81</f>
        <v>716580</v>
      </c>
      <c r="J81" s="102">
        <f>'00111'!J81+'00192'!J81+'00200'!J81+'00226'!J81+'00282'!J81+'00328'!J81+'00368'!J81+'10725'!J81+'00498'!J81+'00551'!J81+'00585'!J81+'00982'!J81+'00986'!J81+'00989'!J81+'01019'!J81+'01083'!J81+'01084'!J81+'01144'!J81+'01154'!J81+'01171'!J81+'00446'!J81</f>
        <v>716580</v>
      </c>
      <c r="K81" s="102">
        <f>'00111'!K81+'00192'!K81+'00200'!K81+'00226'!K81+'00282'!K81+'00328'!K81+'00368'!K81+'10725'!K81+'00498'!K81+'00551'!K81+'00585'!K81+'00982'!K81+'00986'!K81+'00989'!K81+'01019'!K81+'01083'!K81+'01084'!K81+'01144'!K81+'01154'!K81+'01171'!K81+'00446'!K81</f>
        <v>1990500</v>
      </c>
      <c r="L81" s="102">
        <f>'00111'!L81+'00192'!L81+'00200'!L81+'00226'!L81+'00282'!L81+'00328'!L81+'00368'!L81+'10725'!L81+'00498'!L81+'00551'!L81+'00585'!L81+'00982'!L81+'00986'!L81+'00989'!L81+'01019'!L81+'01083'!L81+'01084'!L81+'01144'!L81+'01154'!L81+'01171'!L81+'00446'!L81</f>
        <v>716580</v>
      </c>
      <c r="M81" s="102">
        <f>'00111'!M81+'00192'!M81+'00200'!M81+'00226'!M81+'00282'!M81+'00328'!M81+'00368'!M81+'10725'!M81+'00498'!M81+'00551'!M81+'00585'!M81+'00982'!M81+'00986'!M81+'00989'!M81+'01019'!M81+'01083'!M81+'01084'!M81+'01144'!M81+'01154'!M81+'01171'!M81+'00446'!M81</f>
        <v>716580</v>
      </c>
      <c r="N81" s="102">
        <f>'00111'!N81+'00192'!N81+'00200'!N81+'00226'!N81+'00282'!N81+'00328'!N81+'00368'!N81+'10725'!N81+'00498'!N81+'00551'!N81+'00585'!N81+'00982'!N81+'00986'!N81+'00989'!N81+'01019'!N81+'01083'!N81+'01084'!N81+'01144'!N81+'01154'!N81+'01171'!N81+'00446'!N81</f>
        <v>716580</v>
      </c>
      <c r="O81" s="102">
        <f>'00111'!O81+'00192'!O81+'00200'!O81+'00226'!O81+'00282'!O81+'00328'!O81+'00368'!O81+'10725'!O81+'00498'!O81+'00551'!O81+'00585'!O81+'00982'!O81+'00986'!O81+'00989'!O81+'01019'!O81+'01083'!O81+'01084'!O81+'01144'!O81+'01154'!O81+'01171'!O81+'00446'!O81</f>
        <v>2149740</v>
      </c>
      <c r="P81" s="102">
        <f>'00111'!P81+'00192'!P81+'00200'!P81+'00226'!P81+'00282'!P81+'00328'!P81+'00368'!P81+'10725'!P81+'00498'!P81+'00551'!P81+'00585'!P81+'00982'!P81+'00986'!P81+'00989'!P81+'01019'!P81+'01083'!P81+'01084'!P81+'01144'!P81+'01154'!P81+'01171'!P81+'00446'!P81</f>
        <v>796200</v>
      </c>
      <c r="Q81" s="102">
        <f>'00111'!Q81+'00192'!Q81+'00200'!Q81+'00226'!Q81+'00282'!Q81+'00328'!Q81+'00368'!Q81+'10725'!Q81+'00498'!Q81+'00551'!Q81+'00585'!Q81+'00982'!Q81+'00986'!Q81+'00989'!Q81+'01019'!Q81+'01083'!Q81+'01084'!Q81+'01144'!Q81+'01154'!Q81+'01171'!Q81+'00446'!Q81</f>
        <v>796200</v>
      </c>
      <c r="R81" s="102">
        <f>'00111'!R81+'00192'!R81+'00200'!R81+'00226'!R81+'00282'!R81+'00328'!R81+'00368'!R81+'10725'!R81+'00498'!R81+'00551'!R81+'00585'!R81+'00982'!R81+'00986'!R81+'00989'!R81+'01019'!R81+'01083'!R81+'01084'!R81+'01144'!R81+'01154'!R81+'01171'!R81+'00446'!R81</f>
        <v>796200</v>
      </c>
      <c r="S81" s="102">
        <f>'00111'!S81+'00192'!S81+'00200'!S81+'00226'!S81+'00282'!S81+'00328'!S81+'00368'!S81+'10725'!S81+'00498'!S81+'00551'!S81+'00585'!S81+'00982'!S81+'00986'!S81+'00989'!S81+'01019'!S81+'01083'!S81+'01084'!S81+'01144'!S81+'01154'!S81+'01171'!S81+'00446'!S81</f>
        <v>2388600</v>
      </c>
      <c r="T81" s="185"/>
      <c r="U81" s="180">
        <f>SUM('00111:01171'!C80)</f>
        <v>1950000</v>
      </c>
      <c r="W81" s="107">
        <f t="shared" si="2"/>
        <v>6012000</v>
      </c>
      <c r="X81" s="199">
        <f>'00111'!T81+'00192'!T81+'00200'!T81+'00226'!T81+'00282'!T81+'00328'!T81+'00368'!T81+'10725'!T81+'00498'!T81+'00551'!T81+'00585'!T81+'00982'!T81+'00986'!T81+'00989'!T81+'01019'!T81+'01083'!T81+'01084'!T81+'01144'!T81+'01154'!T81+'01171'!T81</f>
        <v>6732900</v>
      </c>
    </row>
    <row r="82" spans="1:24" s="112" customFormat="1" ht="32.25" customHeight="1" x14ac:dyDescent="0.2">
      <c r="A82" s="104" t="s">
        <v>100</v>
      </c>
      <c r="B82" s="83" t="s">
        <v>114</v>
      </c>
      <c r="C82" s="102">
        <f>'00111'!C82+'00192'!C82+'00200'!C82+'00226'!C82+'00282'!C82+'00328'!C82+'00368'!C82+'10725'!C82+'00498'!C82+'00551'!C82+'00585'!C82+'00982'!C82+'00986'!C82+'00989'!C82+'01019'!C82+'01083'!C82+'01084'!C82+'01144'!C82+'01154'!C82+'01171'!C82+'00446'!C82</f>
        <v>3301000</v>
      </c>
      <c r="D82" s="102">
        <f>'00111'!D82+'00192'!D82+'00200'!D82+'00226'!D82+'00282'!D82+'00328'!D82+'00368'!D82+'10725'!D82+'00498'!D82+'00551'!D82+'00585'!D82+'00982'!D82+'00986'!D82+'00989'!D82+'01019'!D82+'01083'!D82+'01084'!D82+'01144'!D82+'01154'!D82+'01171'!D82+'00446'!D82</f>
        <v>198060</v>
      </c>
      <c r="E82" s="102">
        <f>'00111'!E82+'00192'!E82+'00200'!E82+'00226'!E82+'00282'!E82+'00328'!E82+'00368'!E82+'10725'!E82+'00498'!E82+'00551'!E82+'00585'!E82+'00982'!E82+'00986'!E82+'00989'!E82+'01019'!E82+'01083'!E82+'01084'!E82+'01144'!E82+'01154'!E82+'01171'!E82+'00446'!E82</f>
        <v>198060</v>
      </c>
      <c r="F82" s="102">
        <f>'00111'!F82+'00192'!F82+'00200'!F82+'00226'!F82+'00282'!F82+'00328'!F82+'00368'!F82+'10725'!F82+'00498'!F82+'00551'!F82+'00585'!F82+'00982'!F82+'00986'!F82+'00989'!F82+'01019'!F82+'01083'!F82+'01084'!F82+'01144'!F82+'01154'!F82+'01171'!F82+'00446'!F82</f>
        <v>198060</v>
      </c>
      <c r="G82" s="102">
        <f>'00111'!G82+'00192'!G82+'00200'!G82+'00226'!G82+'00282'!G82+'00328'!G82+'00368'!G82+'10725'!G82+'00498'!G82+'00551'!G82+'00585'!G82+'00982'!G82+'00986'!G82+'00989'!G82+'01019'!G82+'01083'!G82+'01084'!G82+'01144'!G82+'01154'!G82+'01171'!G82+'00446'!G82</f>
        <v>594180</v>
      </c>
      <c r="H82" s="102">
        <f>'00111'!H82+'00192'!H82+'00200'!H82+'00226'!H82+'00282'!H82+'00328'!H82+'00368'!H82+'10725'!H82+'00498'!H82+'00551'!H82+'00585'!H82+'00982'!H82+'00986'!H82+'00989'!H82+'01019'!H82+'01083'!H82+'01084'!H82+'01144'!H82+'01154'!H82+'01171'!H82+'00446'!H82</f>
        <v>231070.00000000003</v>
      </c>
      <c r="I82" s="102">
        <f>'00111'!I82+'00192'!I82+'00200'!I82+'00226'!I82+'00282'!I82+'00328'!I82+'00368'!I82+'10725'!I82+'00498'!I82+'00551'!I82+'00585'!I82+'00982'!I82+'00986'!I82+'00989'!I82+'01019'!I82+'01083'!I82+'01084'!I82+'01144'!I82+'01154'!I82+'01171'!I82+'00446'!I82</f>
        <v>297090</v>
      </c>
      <c r="J82" s="102">
        <f>'00111'!J82+'00192'!J82+'00200'!J82+'00226'!J82+'00282'!J82+'00328'!J82+'00368'!J82+'10725'!J82+'00498'!J82+'00551'!J82+'00585'!J82+'00982'!J82+'00986'!J82+'00989'!J82+'01019'!J82+'01083'!J82+'01084'!J82+'01144'!J82+'01154'!J82+'01171'!J82+'00446'!J82</f>
        <v>297090</v>
      </c>
      <c r="K82" s="102">
        <f>'00111'!K82+'00192'!K82+'00200'!K82+'00226'!K82+'00282'!K82+'00328'!K82+'00368'!K82+'10725'!K82+'00498'!K82+'00551'!K82+'00585'!K82+'00982'!K82+'00986'!K82+'00989'!K82+'01019'!K82+'01083'!K82+'01084'!K82+'01144'!K82+'01154'!K82+'01171'!K82+'00446'!K82</f>
        <v>825250</v>
      </c>
      <c r="L82" s="102">
        <f>'00111'!L82+'00192'!L82+'00200'!L82+'00226'!L82+'00282'!L82+'00328'!L82+'00368'!L82+'10725'!L82+'00498'!L82+'00551'!L82+'00585'!L82+'00982'!L82+'00986'!L82+'00989'!L82+'01019'!L82+'01083'!L82+'01084'!L82+'01144'!L82+'01154'!L82+'01171'!L82+'00446'!L82</f>
        <v>297090</v>
      </c>
      <c r="M82" s="102">
        <f>'00111'!M82+'00192'!M82+'00200'!M82+'00226'!M82+'00282'!M82+'00328'!M82+'00368'!M82+'10725'!M82+'00498'!M82+'00551'!M82+'00585'!M82+'00982'!M82+'00986'!M82+'00989'!M82+'01019'!M82+'01083'!M82+'01084'!M82+'01144'!M82+'01154'!M82+'01171'!M82+'00446'!M82</f>
        <v>297090</v>
      </c>
      <c r="N82" s="102">
        <f>'00111'!N82+'00192'!N82+'00200'!N82+'00226'!N82+'00282'!N82+'00328'!N82+'00368'!N82+'10725'!N82+'00498'!N82+'00551'!N82+'00585'!N82+'00982'!N82+'00986'!N82+'00989'!N82+'01019'!N82+'01083'!N82+'01084'!N82+'01144'!N82+'01154'!N82+'01171'!N82+'00446'!N82</f>
        <v>297090</v>
      </c>
      <c r="O82" s="102">
        <f>'00111'!O82+'00192'!O82+'00200'!O82+'00226'!O82+'00282'!O82+'00328'!O82+'00368'!O82+'10725'!O82+'00498'!O82+'00551'!O82+'00585'!O82+'00982'!O82+'00986'!O82+'00989'!O82+'01019'!O82+'01083'!O82+'01084'!O82+'01144'!O82+'01154'!O82+'01171'!O82+'00446'!O82</f>
        <v>891270</v>
      </c>
      <c r="P82" s="102">
        <f>'00111'!P82+'00192'!P82+'00200'!P82+'00226'!P82+'00282'!P82+'00328'!P82+'00368'!P82+'10725'!P82+'00498'!P82+'00551'!P82+'00585'!P82+'00982'!P82+'00986'!P82+'00989'!P82+'01019'!P82+'01083'!P82+'01084'!P82+'01144'!P82+'01154'!P82+'01171'!P82+'00446'!P82</f>
        <v>330100</v>
      </c>
      <c r="Q82" s="102">
        <f>'00111'!Q82+'00192'!Q82+'00200'!Q82+'00226'!Q82+'00282'!Q82+'00328'!Q82+'00368'!Q82+'10725'!Q82+'00498'!Q82+'00551'!Q82+'00585'!Q82+'00982'!Q82+'00986'!Q82+'00989'!Q82+'01019'!Q82+'01083'!Q82+'01084'!Q82+'01144'!Q82+'01154'!Q82+'01171'!Q82+'00446'!Q82</f>
        <v>330100</v>
      </c>
      <c r="R82" s="102">
        <f>'00111'!R82+'00192'!R82+'00200'!R82+'00226'!R82+'00282'!R82+'00328'!R82+'00368'!R82+'10725'!R82+'00498'!R82+'00551'!R82+'00585'!R82+'00982'!R82+'00986'!R82+'00989'!R82+'01019'!R82+'01083'!R82+'01084'!R82+'01144'!R82+'01154'!R82+'01171'!R82+'00446'!R82</f>
        <v>330100</v>
      </c>
      <c r="S82" s="102">
        <f>'00111'!S82+'00192'!S82+'00200'!S82+'00226'!S82+'00282'!S82+'00328'!S82+'00368'!S82+'10725'!S82+'00498'!S82+'00551'!S82+'00585'!S82+'00982'!S82+'00986'!S82+'00989'!S82+'01019'!S82+'01083'!S82+'01084'!S82+'01144'!S82+'01154'!S82+'01171'!S82+'00446'!S82</f>
        <v>990300</v>
      </c>
      <c r="T82" s="185"/>
      <c r="U82" s="180">
        <f>SUM('00111:01171'!C81)</f>
        <v>7481000</v>
      </c>
      <c r="W82" s="107">
        <f t="shared" si="2"/>
        <v>-4180000</v>
      </c>
      <c r="X82" s="199">
        <f>'00111'!T82+'00192'!T82+'00200'!T82+'00226'!T82+'00282'!T82+'00328'!T82+'00368'!T82+'10725'!T82+'00498'!T82+'00551'!T82+'00585'!T82+'00982'!T82+'00986'!T82+'00989'!T82+'01019'!T82+'01083'!T82+'01084'!T82+'01144'!T82+'01154'!T82+'01171'!T82</f>
        <v>2864700</v>
      </c>
    </row>
    <row r="83" spans="1:24" s="112" customFormat="1" ht="32.25" customHeight="1" x14ac:dyDescent="0.2">
      <c r="A83" s="104">
        <v>56418</v>
      </c>
      <c r="B83" s="83" t="s">
        <v>113</v>
      </c>
      <c r="C83" s="102">
        <f>'00111'!C83+'00192'!C83+'00200'!C83+'00226'!C83+'00282'!C83+'00328'!C83+'00368'!C83+'10725'!C83+'00498'!C83+'00551'!C83+'00585'!C83+'00982'!C83+'00986'!C83+'00989'!C83+'01019'!C83+'01083'!C83+'01084'!C83+'01144'!C83+'01154'!C83+'01171'!C83+'00446'!C83</f>
        <v>462000</v>
      </c>
      <c r="D83" s="102">
        <f>'00111'!D83+'00192'!D83+'00200'!D83+'00226'!D83+'00282'!D83+'00328'!D83+'00368'!D83+'10725'!D83+'00498'!D83+'00551'!D83+'00585'!D83+'00982'!D83+'00986'!D83+'00989'!D83+'01019'!D83+'01083'!D83+'01084'!D83+'01144'!D83+'01154'!D83+'01171'!D83+'00446'!D83</f>
        <v>27720</v>
      </c>
      <c r="E83" s="102">
        <f>'00111'!E83+'00192'!E83+'00200'!E83+'00226'!E83+'00282'!E83+'00328'!E83+'00368'!E83+'10725'!E83+'00498'!E83+'00551'!E83+'00585'!E83+'00982'!E83+'00986'!E83+'00989'!E83+'01019'!E83+'01083'!E83+'01084'!E83+'01144'!E83+'01154'!E83+'01171'!E83+'00446'!E83</f>
        <v>27720</v>
      </c>
      <c r="F83" s="102">
        <f>'00111'!F83+'00192'!F83+'00200'!F83+'00226'!F83+'00282'!F83+'00328'!F83+'00368'!F83+'10725'!F83+'00498'!F83+'00551'!F83+'00585'!F83+'00982'!F83+'00986'!F83+'00989'!F83+'01019'!F83+'01083'!F83+'01084'!F83+'01144'!F83+'01154'!F83+'01171'!F83+'00446'!F83</f>
        <v>27720</v>
      </c>
      <c r="G83" s="102">
        <f>'00111'!G83+'00192'!G83+'00200'!G83+'00226'!G83+'00282'!G83+'00328'!G83+'00368'!G83+'10725'!G83+'00498'!G83+'00551'!G83+'00585'!G83+'00982'!G83+'00986'!G83+'00989'!G83+'01019'!G83+'01083'!G83+'01084'!G83+'01144'!G83+'01154'!G83+'01171'!G83+'00446'!G83</f>
        <v>83160</v>
      </c>
      <c r="H83" s="102">
        <f>'00111'!H83+'00192'!H83+'00200'!H83+'00226'!H83+'00282'!H83+'00328'!H83+'00368'!H83+'10725'!H83+'00498'!H83+'00551'!H83+'00585'!H83+'00982'!H83+'00986'!H83+'00989'!H83+'01019'!H83+'01083'!H83+'01084'!H83+'01144'!H83+'01154'!H83+'01171'!H83+'00446'!H83</f>
        <v>32340</v>
      </c>
      <c r="I83" s="102">
        <f>'00111'!I83+'00192'!I83+'00200'!I83+'00226'!I83+'00282'!I83+'00328'!I83+'00368'!I83+'10725'!I83+'00498'!I83+'00551'!I83+'00585'!I83+'00982'!I83+'00986'!I83+'00989'!I83+'01019'!I83+'01083'!I83+'01084'!I83+'01144'!I83+'01154'!I83+'01171'!I83+'00446'!I83</f>
        <v>41580</v>
      </c>
      <c r="J83" s="102">
        <f>'00111'!J83+'00192'!J83+'00200'!J83+'00226'!J83+'00282'!J83+'00328'!J83+'00368'!J83+'10725'!J83+'00498'!J83+'00551'!J83+'00585'!J83+'00982'!J83+'00986'!J83+'00989'!J83+'01019'!J83+'01083'!J83+'01084'!J83+'01144'!J83+'01154'!J83+'01171'!J83+'00446'!J83</f>
        <v>41580</v>
      </c>
      <c r="K83" s="102">
        <f>'00111'!K83+'00192'!K83+'00200'!K83+'00226'!K83+'00282'!K83+'00328'!K83+'00368'!K83+'10725'!K83+'00498'!K83+'00551'!K83+'00585'!K83+'00982'!K83+'00986'!K83+'00989'!K83+'01019'!K83+'01083'!K83+'01084'!K83+'01144'!K83+'01154'!K83+'01171'!K83+'00446'!K83</f>
        <v>115500</v>
      </c>
      <c r="L83" s="102">
        <f>'00111'!L83+'00192'!L83+'00200'!L83+'00226'!L83+'00282'!L83+'00328'!L83+'00368'!L83+'10725'!L83+'00498'!L83+'00551'!L83+'00585'!L83+'00982'!L83+'00986'!L83+'00989'!L83+'01019'!L83+'01083'!L83+'01084'!L83+'01144'!L83+'01154'!L83+'01171'!L83+'00446'!L83</f>
        <v>41580</v>
      </c>
      <c r="M83" s="102">
        <f>'00111'!M83+'00192'!M83+'00200'!M83+'00226'!M83+'00282'!M83+'00328'!M83+'00368'!M83+'10725'!M83+'00498'!M83+'00551'!M83+'00585'!M83+'00982'!M83+'00986'!M83+'00989'!M83+'01019'!M83+'01083'!M83+'01084'!M83+'01144'!M83+'01154'!M83+'01171'!M83+'00446'!M83</f>
        <v>41580</v>
      </c>
      <c r="N83" s="102">
        <f>'00111'!N83+'00192'!N83+'00200'!N83+'00226'!N83+'00282'!N83+'00328'!N83+'00368'!N83+'10725'!N83+'00498'!N83+'00551'!N83+'00585'!N83+'00982'!N83+'00986'!N83+'00989'!N83+'01019'!N83+'01083'!N83+'01084'!N83+'01144'!N83+'01154'!N83+'01171'!N83+'00446'!N83</f>
        <v>41580</v>
      </c>
      <c r="O83" s="102">
        <f>'00111'!O83+'00192'!O83+'00200'!O83+'00226'!O83+'00282'!O83+'00328'!O83+'00368'!O83+'10725'!O83+'00498'!O83+'00551'!O83+'00585'!O83+'00982'!O83+'00986'!O83+'00989'!O83+'01019'!O83+'01083'!O83+'01084'!O83+'01144'!O83+'01154'!O83+'01171'!O83+'00446'!O83</f>
        <v>124740</v>
      </c>
      <c r="P83" s="102">
        <f>'00111'!P83+'00192'!P83+'00200'!P83+'00226'!P83+'00282'!P83+'00328'!P83+'00368'!P83+'10725'!P83+'00498'!P83+'00551'!P83+'00585'!P83+'00982'!P83+'00986'!P83+'00989'!P83+'01019'!P83+'01083'!P83+'01084'!P83+'01144'!P83+'01154'!P83+'01171'!P83+'00446'!P83</f>
        <v>46200</v>
      </c>
      <c r="Q83" s="102">
        <f>'00111'!Q83+'00192'!Q83+'00200'!Q83+'00226'!Q83+'00282'!Q83+'00328'!Q83+'00368'!Q83+'10725'!Q83+'00498'!Q83+'00551'!Q83+'00585'!Q83+'00982'!Q83+'00986'!Q83+'00989'!Q83+'01019'!Q83+'01083'!Q83+'01084'!Q83+'01144'!Q83+'01154'!Q83+'01171'!Q83+'00446'!Q83</f>
        <v>46200</v>
      </c>
      <c r="R83" s="102">
        <f>'00111'!R83+'00192'!R83+'00200'!R83+'00226'!R83+'00282'!R83+'00328'!R83+'00368'!R83+'10725'!R83+'00498'!R83+'00551'!R83+'00585'!R83+'00982'!R83+'00986'!R83+'00989'!R83+'01019'!R83+'01083'!R83+'01084'!R83+'01144'!R83+'01154'!R83+'01171'!R83+'00446'!R83</f>
        <v>46200</v>
      </c>
      <c r="S83" s="102">
        <f>'00111'!S83+'00192'!S83+'00200'!S83+'00226'!S83+'00282'!S83+'00328'!S83+'00368'!S83+'10725'!S83+'00498'!S83+'00551'!S83+'00585'!S83+'00982'!S83+'00986'!S83+'00989'!S83+'01019'!S83+'01083'!S83+'01084'!S83+'01144'!S83+'01154'!S83+'01171'!S83+'00446'!S83</f>
        <v>138600</v>
      </c>
      <c r="T83" s="185"/>
      <c r="U83" s="180">
        <f>SUM('00111:01171'!C82)</f>
        <v>3183000</v>
      </c>
      <c r="W83" s="107">
        <f t="shared" si="2"/>
        <v>-2721000</v>
      </c>
      <c r="X83" s="199">
        <f>'00111'!T83+'00192'!T83+'00200'!T83+'00226'!T83+'00282'!T83+'00328'!T83+'00368'!T83+'10725'!T83+'00498'!T83+'00551'!T83+'00585'!T83+'00982'!T83+'00986'!T83+'00989'!T83+'01019'!T83+'01083'!T83+'01084'!T83+'01144'!T83+'01154'!T83+'01171'!T83</f>
        <v>402300</v>
      </c>
    </row>
    <row r="84" spans="1:24" s="107" customFormat="1" ht="32.25" customHeight="1" x14ac:dyDescent="0.2">
      <c r="A84" s="61">
        <v>56500</v>
      </c>
      <c r="B84" s="61" t="s">
        <v>89</v>
      </c>
      <c r="C84" s="101">
        <f>'00111'!C84+'00192'!C84+'00200'!C84+'00226'!C84+'00282'!C84+'00328'!C84+'00368'!C84+'10725'!C84+'00498'!C84+'00551'!C84+'00585'!C84+'00982'!C84+'00986'!C84+'00989'!C84+'01019'!C84+'01083'!C84+'01084'!C84+'01144'!C84+'01154'!C84+'01171'!C84+'00446'!C84</f>
        <v>19792838</v>
      </c>
      <c r="D84" s="101">
        <f>'00111'!D84+'00192'!D84+'00200'!D84+'00226'!D84+'00282'!D84+'00328'!D84+'00368'!D84+'10725'!D84+'00498'!D84+'00551'!D84+'00585'!D84+'00982'!D84+'00986'!D84+'00989'!D84+'01019'!D84+'01083'!D84+'01084'!D84+'01144'!D84+'01154'!D84+'01171'!D84+'00446'!D84</f>
        <v>1187570.28</v>
      </c>
      <c r="E84" s="101">
        <f>'00111'!E84+'00192'!E84+'00200'!E84+'00226'!E84+'00282'!E84+'00328'!E84+'00368'!E84+'10725'!E84+'00498'!E84+'00551'!E84+'00585'!E84+'00982'!E84+'00986'!E84+'00989'!E84+'01019'!E84+'01083'!E84+'01084'!E84+'01144'!E84+'01154'!E84+'01171'!E84+'00446'!E84</f>
        <v>1187570.28</v>
      </c>
      <c r="F84" s="101">
        <f>'00111'!F84+'00192'!F84+'00200'!F84+'00226'!F84+'00282'!F84+'00328'!F84+'00368'!F84+'10725'!F84+'00498'!F84+'00551'!F84+'00585'!F84+'00982'!F84+'00986'!F84+'00989'!F84+'01019'!F84+'01083'!F84+'01084'!F84+'01144'!F84+'01154'!F84+'01171'!F84+'00446'!F84</f>
        <v>1187570.28</v>
      </c>
      <c r="G84" s="101">
        <f>'00111'!G84+'00192'!G84+'00200'!G84+'00226'!G84+'00282'!G84+'00328'!G84+'00368'!G84+'10725'!G84+'00498'!G84+'00551'!G84+'00585'!G84+'00982'!G84+'00986'!G84+'00989'!G84+'01019'!G84+'01083'!G84+'01084'!G84+'01144'!G84+'01154'!G84+'01171'!G84+'00446'!G84</f>
        <v>3562710.84</v>
      </c>
      <c r="H84" s="101">
        <f>'00111'!H84+'00192'!H84+'00200'!H84+'00226'!H84+'00282'!H84+'00328'!H84+'00368'!H84+'10725'!H84+'00498'!H84+'00551'!H84+'00585'!H84+'00982'!H84+'00986'!H84+'00989'!H84+'01019'!H84+'01083'!H84+'01084'!H84+'01144'!H84+'01154'!H84+'01171'!H84+'00446'!H84</f>
        <v>1385498.6600000001</v>
      </c>
      <c r="I84" s="101">
        <f>'00111'!I84+'00192'!I84+'00200'!I84+'00226'!I84+'00282'!I84+'00328'!I84+'00368'!I84+'10725'!I84+'00498'!I84+'00551'!I84+'00585'!I84+'00982'!I84+'00986'!I84+'00989'!I84+'01019'!I84+'01083'!I84+'01084'!I84+'01144'!I84+'01154'!I84+'01171'!I84+'00446'!I84</f>
        <v>1781355.42</v>
      </c>
      <c r="J84" s="101">
        <f>'00111'!J84+'00192'!J84+'00200'!J84+'00226'!J84+'00282'!J84+'00328'!J84+'00368'!J84+'10725'!J84+'00498'!J84+'00551'!J84+'00585'!J84+'00982'!J84+'00986'!J84+'00989'!J84+'01019'!J84+'01083'!J84+'01084'!J84+'01144'!J84+'01154'!J84+'01171'!J84+'00446'!J84</f>
        <v>1781355.42</v>
      </c>
      <c r="K84" s="101">
        <f>'00111'!K84+'00192'!K84+'00200'!K84+'00226'!K84+'00282'!K84+'00328'!K84+'00368'!K84+'10725'!K84+'00498'!K84+'00551'!K84+'00585'!K84+'00982'!K84+'00986'!K84+'00989'!K84+'01019'!K84+'01083'!K84+'01084'!K84+'01144'!K84+'01154'!K84+'01171'!K84+'00446'!K84</f>
        <v>4948209.5</v>
      </c>
      <c r="L84" s="101">
        <f>'00111'!L84+'00192'!L84+'00200'!L84+'00226'!L84+'00282'!L84+'00328'!L84+'00368'!L84+'10725'!L84+'00498'!L84+'00551'!L84+'00585'!L84+'00982'!L84+'00986'!L84+'00989'!L84+'01019'!L84+'01083'!L84+'01084'!L84+'01144'!L84+'01154'!L84+'01171'!L84+'00446'!L84</f>
        <v>1781355.42</v>
      </c>
      <c r="M84" s="101">
        <f>'00111'!M84+'00192'!M84+'00200'!M84+'00226'!M84+'00282'!M84+'00328'!M84+'00368'!M84+'10725'!M84+'00498'!M84+'00551'!M84+'00585'!M84+'00982'!M84+'00986'!M84+'00989'!M84+'01019'!M84+'01083'!M84+'01084'!M84+'01144'!M84+'01154'!M84+'01171'!M84+'00446'!M84</f>
        <v>1781355.42</v>
      </c>
      <c r="N84" s="101">
        <f>'00111'!N84+'00192'!N84+'00200'!N84+'00226'!N84+'00282'!N84+'00328'!N84+'00368'!N84+'10725'!N84+'00498'!N84+'00551'!N84+'00585'!N84+'00982'!N84+'00986'!N84+'00989'!N84+'01019'!N84+'01083'!N84+'01084'!N84+'01144'!N84+'01154'!N84+'01171'!N84+'00446'!N84</f>
        <v>1781355.42</v>
      </c>
      <c r="O84" s="101">
        <f>'00111'!O84+'00192'!O84+'00200'!O84+'00226'!O84+'00282'!O84+'00328'!O84+'00368'!O84+'10725'!O84+'00498'!O84+'00551'!O84+'00585'!O84+'00982'!O84+'00986'!O84+'00989'!O84+'01019'!O84+'01083'!O84+'01084'!O84+'01144'!O84+'01154'!O84+'01171'!O84+'00446'!O84</f>
        <v>5344066.26</v>
      </c>
      <c r="P84" s="101">
        <f>'00111'!P84+'00192'!P84+'00200'!P84+'00226'!P84+'00282'!P84+'00328'!P84+'00368'!P84+'10725'!P84+'00498'!P84+'00551'!P84+'00585'!P84+'00982'!P84+'00986'!P84+'00989'!P84+'01019'!P84+'01083'!P84+'01084'!P84+'01144'!P84+'01154'!P84+'01171'!P84+'00446'!P84</f>
        <v>1979283.8</v>
      </c>
      <c r="Q84" s="101">
        <f>'00111'!Q84+'00192'!Q84+'00200'!Q84+'00226'!Q84+'00282'!Q84+'00328'!Q84+'00368'!Q84+'10725'!Q84+'00498'!Q84+'00551'!Q84+'00585'!Q84+'00982'!Q84+'00986'!Q84+'00989'!Q84+'01019'!Q84+'01083'!Q84+'01084'!Q84+'01144'!Q84+'01154'!Q84+'01171'!Q84+'00446'!Q84</f>
        <v>1979283.8</v>
      </c>
      <c r="R84" s="101">
        <f>'00111'!R84+'00192'!R84+'00200'!R84+'00226'!R84+'00282'!R84+'00328'!R84+'00368'!R84+'10725'!R84+'00498'!R84+'00551'!R84+'00585'!R84+'00982'!R84+'00986'!R84+'00989'!R84+'01019'!R84+'01083'!R84+'01084'!R84+'01144'!R84+'01154'!R84+'01171'!R84+'00446'!R84</f>
        <v>1979283.8</v>
      </c>
      <c r="S84" s="101">
        <f>'00111'!S84+'00192'!S84+'00200'!S84+'00226'!S84+'00282'!S84+'00328'!S84+'00368'!S84+'10725'!S84+'00498'!S84+'00551'!S84+'00585'!S84+'00982'!S84+'00986'!S84+'00989'!S84+'01019'!S84+'01083'!S84+'01084'!S84+'01144'!S84+'01154'!S84+'01171'!S84+'00446'!S84</f>
        <v>5937851.4000000004</v>
      </c>
      <c r="T84" s="185"/>
      <c r="U84" s="180">
        <f>SUM('00111:01171'!C83)</f>
        <v>447000</v>
      </c>
      <c r="W84" s="107">
        <f t="shared" si="2"/>
        <v>19345838</v>
      </c>
      <c r="X84" s="199">
        <f>'00111'!T84+'00192'!T84+'00200'!T84+'00226'!T84+'00282'!T84+'00328'!T84+'00368'!T84+'10725'!T84+'00498'!T84+'00551'!T84+'00585'!T84+'00982'!T84+'00986'!T84+'00989'!T84+'01019'!T84+'01083'!T84+'01084'!T84+'01144'!T84+'01154'!T84+'01171'!T84</f>
        <v>14115004.199999999</v>
      </c>
    </row>
    <row r="85" spans="1:24" s="109" customFormat="1" ht="32.25" customHeight="1" x14ac:dyDescent="0.25">
      <c r="A85" s="77" t="s">
        <v>116</v>
      </c>
      <c r="B85" s="71" t="s">
        <v>117</v>
      </c>
      <c r="C85" s="100">
        <f>'00111'!C85+'00192'!C85+'00200'!C85+'00226'!C85+'00282'!C85+'00328'!C85+'00368'!C85+'10725'!C85+'00498'!C85+'00551'!C85+'00585'!C85+'00982'!C85+'00986'!C85+'00989'!C85+'01019'!C85+'01083'!C85+'01084'!C85+'01144'!C85+'01154'!C85+'01171'!C85+'00446'!C85</f>
        <v>1436838</v>
      </c>
      <c r="D85" s="100">
        <f>'00111'!D85+'00192'!D85+'00200'!D85+'00226'!D85+'00282'!D85+'00328'!D85+'00368'!D85+'10725'!D85+'00498'!D85+'00551'!D85+'00585'!D85+'00982'!D85+'00986'!D85+'00989'!D85+'01019'!D85+'01083'!D85+'01084'!D85+'01144'!D85+'01154'!D85+'01171'!D85+'00446'!D85</f>
        <v>86210.28</v>
      </c>
      <c r="E85" s="100">
        <f>'00111'!E85+'00192'!E85+'00200'!E85+'00226'!E85+'00282'!E85+'00328'!E85+'00368'!E85+'10725'!E85+'00498'!E85+'00551'!E85+'00585'!E85+'00982'!E85+'00986'!E85+'00989'!E85+'01019'!E85+'01083'!E85+'01084'!E85+'01144'!E85+'01154'!E85+'01171'!E85+'00446'!E85</f>
        <v>86210.28</v>
      </c>
      <c r="F85" s="100">
        <f>'00111'!F85+'00192'!F85+'00200'!F85+'00226'!F85+'00282'!F85+'00328'!F85+'00368'!F85+'10725'!F85+'00498'!F85+'00551'!F85+'00585'!F85+'00982'!F85+'00986'!F85+'00989'!F85+'01019'!F85+'01083'!F85+'01084'!F85+'01144'!F85+'01154'!F85+'01171'!F85+'00446'!F85</f>
        <v>86210.28</v>
      </c>
      <c r="G85" s="100">
        <f>'00111'!G85+'00192'!G85+'00200'!G85+'00226'!G85+'00282'!G85+'00328'!G85+'00368'!G85+'10725'!G85+'00498'!G85+'00551'!G85+'00585'!G85+'00982'!G85+'00986'!G85+'00989'!G85+'01019'!G85+'01083'!G85+'01084'!G85+'01144'!G85+'01154'!G85+'01171'!G85+'00446'!G85</f>
        <v>258630.84</v>
      </c>
      <c r="H85" s="100">
        <f>'00111'!H85+'00192'!H85+'00200'!H85+'00226'!H85+'00282'!H85+'00328'!H85+'00368'!H85+'10725'!H85+'00498'!H85+'00551'!H85+'00585'!H85+'00982'!H85+'00986'!H85+'00989'!H85+'01019'!H85+'01083'!H85+'01084'!H85+'01144'!H85+'01154'!H85+'01171'!H85+'00446'!H85</f>
        <v>100578.66</v>
      </c>
      <c r="I85" s="100">
        <f>'00111'!I85+'00192'!I85+'00200'!I85+'00226'!I85+'00282'!I85+'00328'!I85+'00368'!I85+'10725'!I85+'00498'!I85+'00551'!I85+'00585'!I85+'00982'!I85+'00986'!I85+'00989'!I85+'01019'!I85+'01083'!I85+'01084'!I85+'01144'!I85+'01154'!I85+'01171'!I85+'00446'!I85</f>
        <v>129315.42</v>
      </c>
      <c r="J85" s="100">
        <f>'00111'!J85+'00192'!J85+'00200'!J85+'00226'!J85+'00282'!J85+'00328'!J85+'00368'!J85+'10725'!J85+'00498'!J85+'00551'!J85+'00585'!J85+'00982'!J85+'00986'!J85+'00989'!J85+'01019'!J85+'01083'!J85+'01084'!J85+'01144'!J85+'01154'!J85+'01171'!J85+'00446'!J85</f>
        <v>129315.42</v>
      </c>
      <c r="K85" s="100">
        <f>'00111'!K85+'00192'!K85+'00200'!K85+'00226'!K85+'00282'!K85+'00328'!K85+'00368'!K85+'10725'!K85+'00498'!K85+'00551'!K85+'00585'!K85+'00982'!K85+'00986'!K85+'00989'!K85+'01019'!K85+'01083'!K85+'01084'!K85+'01144'!K85+'01154'!K85+'01171'!K85+'00446'!K85</f>
        <v>359209.5</v>
      </c>
      <c r="L85" s="100">
        <f>'00111'!L85+'00192'!L85+'00200'!L85+'00226'!L85+'00282'!L85+'00328'!L85+'00368'!L85+'10725'!L85+'00498'!L85+'00551'!L85+'00585'!L85+'00982'!L85+'00986'!L85+'00989'!L85+'01019'!L85+'01083'!L85+'01084'!L85+'01144'!L85+'01154'!L85+'01171'!L85+'00446'!L85</f>
        <v>129315.42</v>
      </c>
      <c r="M85" s="100">
        <f>'00111'!M85+'00192'!M85+'00200'!M85+'00226'!M85+'00282'!M85+'00328'!M85+'00368'!M85+'10725'!M85+'00498'!M85+'00551'!M85+'00585'!M85+'00982'!M85+'00986'!M85+'00989'!M85+'01019'!M85+'01083'!M85+'01084'!M85+'01144'!M85+'01154'!M85+'01171'!M85+'00446'!M85</f>
        <v>129315.42</v>
      </c>
      <c r="N85" s="100">
        <f>'00111'!N85+'00192'!N85+'00200'!N85+'00226'!N85+'00282'!N85+'00328'!N85+'00368'!N85+'10725'!N85+'00498'!N85+'00551'!N85+'00585'!N85+'00982'!N85+'00986'!N85+'00989'!N85+'01019'!N85+'01083'!N85+'01084'!N85+'01144'!N85+'01154'!N85+'01171'!N85+'00446'!N85</f>
        <v>129315.42</v>
      </c>
      <c r="O85" s="100">
        <f>'00111'!O85+'00192'!O85+'00200'!O85+'00226'!O85+'00282'!O85+'00328'!O85+'00368'!O85+'10725'!O85+'00498'!O85+'00551'!O85+'00585'!O85+'00982'!O85+'00986'!O85+'00989'!O85+'01019'!O85+'01083'!O85+'01084'!O85+'01144'!O85+'01154'!O85+'01171'!O85+'00446'!O85</f>
        <v>387946.26</v>
      </c>
      <c r="P85" s="100">
        <f>'00111'!P85+'00192'!P85+'00200'!P85+'00226'!P85+'00282'!P85+'00328'!P85+'00368'!P85+'10725'!P85+'00498'!P85+'00551'!P85+'00585'!P85+'00982'!P85+'00986'!P85+'00989'!P85+'01019'!P85+'01083'!P85+'01084'!P85+'01144'!P85+'01154'!P85+'01171'!P85+'00446'!P85</f>
        <v>143683.79999999999</v>
      </c>
      <c r="Q85" s="100">
        <f>'00111'!Q85+'00192'!Q85+'00200'!Q85+'00226'!Q85+'00282'!Q85+'00328'!Q85+'00368'!Q85+'10725'!Q85+'00498'!Q85+'00551'!Q85+'00585'!Q85+'00982'!Q85+'00986'!Q85+'00989'!Q85+'01019'!Q85+'01083'!Q85+'01084'!Q85+'01144'!Q85+'01154'!Q85+'01171'!Q85+'00446'!Q85</f>
        <v>143683.79999999999</v>
      </c>
      <c r="R85" s="100">
        <f>'00111'!R85+'00192'!R85+'00200'!R85+'00226'!R85+'00282'!R85+'00328'!R85+'00368'!R85+'10725'!R85+'00498'!R85+'00551'!R85+'00585'!R85+'00982'!R85+'00986'!R85+'00989'!R85+'01019'!R85+'01083'!R85+'01084'!R85+'01144'!R85+'01154'!R85+'01171'!R85+'00446'!R85</f>
        <v>143683.79999999999</v>
      </c>
      <c r="S85" s="100">
        <f>'00111'!S85+'00192'!S85+'00200'!S85+'00226'!S85+'00282'!S85+'00328'!S85+'00368'!S85+'10725'!S85+'00498'!S85+'00551'!S85+'00585'!S85+'00982'!S85+'00986'!S85+'00989'!S85+'01019'!S85+'01083'!S85+'01084'!S85+'01144'!S85+'01154'!S85+'01171'!S85+'00446'!S85</f>
        <v>431051.4</v>
      </c>
      <c r="T85" s="103"/>
      <c r="U85" s="180">
        <f>SUM('00111:01171'!C84)</f>
        <v>15683338</v>
      </c>
      <c r="W85" s="107">
        <f t="shared" si="2"/>
        <v>-14246500</v>
      </c>
      <c r="X85" s="199">
        <f>'00111'!T85+'00192'!T85+'00200'!T85+'00226'!T85+'00282'!T85+'00328'!T85+'00368'!T85+'10725'!T85+'00498'!T85+'00551'!T85+'00585'!T85+'00982'!T85+'00986'!T85+'00989'!T85+'01019'!T85+'01083'!T85+'01084'!T85+'01144'!T85+'01154'!T85+'01171'!T85</f>
        <v>1243204.2000000002</v>
      </c>
    </row>
    <row r="86" spans="1:24" s="109" customFormat="1" ht="32.25" customHeight="1" x14ac:dyDescent="0.25">
      <c r="A86" s="77">
        <v>56506</v>
      </c>
      <c r="B86" s="71" t="s">
        <v>103</v>
      </c>
      <c r="C86" s="100">
        <f>'00111'!C86+'00192'!C86+'00200'!C86+'00226'!C86+'00282'!C86+'00328'!C86+'00368'!C86+'10725'!C86+'00498'!C86+'00551'!C86+'00585'!C86+'00982'!C86+'00986'!C86+'00989'!C86+'01019'!C86+'01083'!C86+'01084'!C86+'01144'!C86+'01154'!C86+'01171'!C86+'00446'!C86</f>
        <v>13156000</v>
      </c>
      <c r="D86" s="100">
        <f>'00111'!D86+'00192'!D86+'00200'!D86+'00226'!D86+'00282'!D86+'00328'!D86+'00368'!D86+'10725'!D86+'00498'!D86+'00551'!D86+'00585'!D86+'00982'!D86+'00986'!D86+'00989'!D86+'01019'!D86+'01083'!D86+'01084'!D86+'01144'!D86+'01154'!D86+'01171'!D86+'00446'!D86</f>
        <v>789360</v>
      </c>
      <c r="E86" s="100">
        <f>'00111'!E86+'00192'!E86+'00200'!E86+'00226'!E86+'00282'!E86+'00328'!E86+'00368'!E86+'10725'!E86+'00498'!E86+'00551'!E86+'00585'!E86+'00982'!E86+'00986'!E86+'00989'!E86+'01019'!E86+'01083'!E86+'01084'!E86+'01144'!E86+'01154'!E86+'01171'!E86+'00446'!E86</f>
        <v>789360</v>
      </c>
      <c r="F86" s="100">
        <f>'00111'!F86+'00192'!F86+'00200'!F86+'00226'!F86+'00282'!F86+'00328'!F86+'00368'!F86+'10725'!F86+'00498'!F86+'00551'!F86+'00585'!F86+'00982'!F86+'00986'!F86+'00989'!F86+'01019'!F86+'01083'!F86+'01084'!F86+'01144'!F86+'01154'!F86+'01171'!F86+'00446'!F86</f>
        <v>789360</v>
      </c>
      <c r="G86" s="100">
        <f>'00111'!G86+'00192'!G86+'00200'!G86+'00226'!G86+'00282'!G86+'00328'!G86+'00368'!G86+'10725'!G86+'00498'!G86+'00551'!G86+'00585'!G86+'00982'!G86+'00986'!G86+'00989'!G86+'01019'!G86+'01083'!G86+'01084'!G86+'01144'!G86+'01154'!G86+'01171'!G86+'00446'!G86</f>
        <v>2368080</v>
      </c>
      <c r="H86" s="100">
        <f>'00111'!H86+'00192'!H86+'00200'!H86+'00226'!H86+'00282'!H86+'00328'!H86+'00368'!H86+'10725'!H86+'00498'!H86+'00551'!H86+'00585'!H86+'00982'!H86+'00986'!H86+'00989'!H86+'01019'!H86+'01083'!H86+'01084'!H86+'01144'!H86+'01154'!H86+'01171'!H86+'00446'!H86</f>
        <v>920920</v>
      </c>
      <c r="I86" s="100">
        <f>'00111'!I86+'00192'!I86+'00200'!I86+'00226'!I86+'00282'!I86+'00328'!I86+'00368'!I86+'10725'!I86+'00498'!I86+'00551'!I86+'00585'!I86+'00982'!I86+'00986'!I86+'00989'!I86+'01019'!I86+'01083'!I86+'01084'!I86+'01144'!I86+'01154'!I86+'01171'!I86+'00446'!I86</f>
        <v>1184040</v>
      </c>
      <c r="J86" s="100">
        <f>'00111'!J86+'00192'!J86+'00200'!J86+'00226'!J86+'00282'!J86+'00328'!J86+'00368'!J86+'10725'!J86+'00498'!J86+'00551'!J86+'00585'!J86+'00982'!J86+'00986'!J86+'00989'!J86+'01019'!J86+'01083'!J86+'01084'!J86+'01144'!J86+'01154'!J86+'01171'!J86+'00446'!J86</f>
        <v>1184040</v>
      </c>
      <c r="K86" s="100">
        <f>'00111'!K86+'00192'!K86+'00200'!K86+'00226'!K86+'00282'!K86+'00328'!K86+'00368'!K86+'10725'!K86+'00498'!K86+'00551'!K86+'00585'!K86+'00982'!K86+'00986'!K86+'00989'!K86+'01019'!K86+'01083'!K86+'01084'!K86+'01144'!K86+'01154'!K86+'01171'!K86+'00446'!K86</f>
        <v>3289000</v>
      </c>
      <c r="L86" s="100">
        <f>'00111'!L86+'00192'!L86+'00200'!L86+'00226'!L86+'00282'!L86+'00328'!L86+'00368'!L86+'10725'!L86+'00498'!L86+'00551'!L86+'00585'!L86+'00982'!L86+'00986'!L86+'00989'!L86+'01019'!L86+'01083'!L86+'01084'!L86+'01144'!L86+'01154'!L86+'01171'!L86+'00446'!L86</f>
        <v>1184040</v>
      </c>
      <c r="M86" s="100">
        <f>'00111'!M86+'00192'!M86+'00200'!M86+'00226'!M86+'00282'!M86+'00328'!M86+'00368'!M86+'10725'!M86+'00498'!M86+'00551'!M86+'00585'!M86+'00982'!M86+'00986'!M86+'00989'!M86+'01019'!M86+'01083'!M86+'01084'!M86+'01144'!M86+'01154'!M86+'01171'!M86+'00446'!M86</f>
        <v>1184040</v>
      </c>
      <c r="N86" s="100">
        <f>'00111'!N86+'00192'!N86+'00200'!N86+'00226'!N86+'00282'!N86+'00328'!N86+'00368'!N86+'10725'!N86+'00498'!N86+'00551'!N86+'00585'!N86+'00982'!N86+'00986'!N86+'00989'!N86+'01019'!N86+'01083'!N86+'01084'!N86+'01144'!N86+'01154'!N86+'01171'!N86+'00446'!N86</f>
        <v>1184040</v>
      </c>
      <c r="O86" s="100">
        <f>'00111'!O86+'00192'!O86+'00200'!O86+'00226'!O86+'00282'!O86+'00328'!O86+'00368'!O86+'10725'!O86+'00498'!O86+'00551'!O86+'00585'!O86+'00982'!O86+'00986'!O86+'00989'!O86+'01019'!O86+'01083'!O86+'01084'!O86+'01144'!O86+'01154'!O86+'01171'!O86+'00446'!O86</f>
        <v>3552120</v>
      </c>
      <c r="P86" s="100">
        <f>'00111'!P86+'00192'!P86+'00200'!P86+'00226'!P86+'00282'!P86+'00328'!P86+'00368'!P86+'10725'!P86+'00498'!P86+'00551'!P86+'00585'!P86+'00982'!P86+'00986'!P86+'00989'!P86+'01019'!P86+'01083'!P86+'01084'!P86+'01144'!P86+'01154'!P86+'01171'!P86+'00446'!P86</f>
        <v>1315600</v>
      </c>
      <c r="Q86" s="100">
        <f>'00111'!Q86+'00192'!Q86+'00200'!Q86+'00226'!Q86+'00282'!Q86+'00328'!Q86+'00368'!Q86+'10725'!Q86+'00498'!Q86+'00551'!Q86+'00585'!Q86+'00982'!Q86+'00986'!Q86+'00989'!Q86+'01019'!Q86+'01083'!Q86+'01084'!Q86+'01144'!Q86+'01154'!Q86+'01171'!Q86+'00446'!Q86</f>
        <v>1315600</v>
      </c>
      <c r="R86" s="100">
        <f>'00111'!R86+'00192'!R86+'00200'!R86+'00226'!R86+'00282'!R86+'00328'!R86+'00368'!R86+'10725'!R86+'00498'!R86+'00551'!R86+'00585'!R86+'00982'!R86+'00986'!R86+'00989'!R86+'01019'!R86+'01083'!R86+'01084'!R86+'01144'!R86+'01154'!R86+'01171'!R86+'00446'!R86</f>
        <v>1315600</v>
      </c>
      <c r="S86" s="100">
        <f>'00111'!S86+'00192'!S86+'00200'!S86+'00226'!S86+'00282'!S86+'00328'!S86+'00368'!S86+'10725'!S86+'00498'!S86+'00551'!S86+'00585'!S86+'00982'!S86+'00986'!S86+'00989'!S86+'01019'!S86+'01083'!S86+'01084'!S86+'01144'!S86+'01154'!S86+'01171'!S86+'00446'!S86</f>
        <v>3946800</v>
      </c>
      <c r="T86" s="103"/>
      <c r="U86" s="180">
        <f>SUM('00111:01171'!C85)</f>
        <v>1381338</v>
      </c>
      <c r="W86" s="107">
        <f t="shared" si="2"/>
        <v>11774662</v>
      </c>
      <c r="X86" s="199">
        <f>'00111'!T86+'00192'!T86+'00200'!T86+'00226'!T86+'00282'!T86+'00328'!T86+'00368'!T86+'10725'!T86+'00498'!T86+'00551'!T86+'00585'!T86+'00982'!T86+'00986'!T86+'00989'!T86+'01019'!T86+'01083'!T86+'01084'!T86+'01144'!T86+'01154'!T86+'01171'!T86</f>
        <v>11499300</v>
      </c>
    </row>
    <row r="87" spans="1:24" ht="32.25" customHeight="1" x14ac:dyDescent="0.25">
      <c r="A87" s="68" t="s">
        <v>118</v>
      </c>
      <c r="B87" s="71" t="s">
        <v>119</v>
      </c>
      <c r="C87" s="100">
        <f>'00111'!C87+'00192'!C87+'00200'!C87+'00226'!C87+'00282'!C87+'00328'!C87+'00368'!C87+'10725'!C87+'00498'!C87+'00551'!C87+'00585'!C87+'00982'!C87+'00986'!C87+'00989'!C87+'01019'!C87+'01083'!C87+'01084'!C87+'01144'!C87+'01154'!C87+'01171'!C87+'00446'!C87</f>
        <v>5200000</v>
      </c>
      <c r="D87" s="100">
        <f>'00111'!D87+'00192'!D87+'00200'!D87+'00226'!D87+'00282'!D87+'00328'!D87+'00368'!D87+'10725'!D87+'00498'!D87+'00551'!D87+'00585'!D87+'00982'!D87+'00986'!D87+'00989'!D87+'01019'!D87+'01083'!D87+'01084'!D87+'01144'!D87+'01154'!D87+'01171'!D87+'00446'!D87</f>
        <v>312000</v>
      </c>
      <c r="E87" s="100">
        <f>'00111'!E87+'00192'!E87+'00200'!E87+'00226'!E87+'00282'!E87+'00328'!E87+'00368'!E87+'10725'!E87+'00498'!E87+'00551'!E87+'00585'!E87+'00982'!E87+'00986'!E87+'00989'!E87+'01019'!E87+'01083'!E87+'01084'!E87+'01144'!E87+'01154'!E87+'01171'!E87+'00446'!E87</f>
        <v>312000</v>
      </c>
      <c r="F87" s="100">
        <f>'00111'!F87+'00192'!F87+'00200'!F87+'00226'!F87+'00282'!F87+'00328'!F87+'00368'!F87+'10725'!F87+'00498'!F87+'00551'!F87+'00585'!F87+'00982'!F87+'00986'!F87+'00989'!F87+'01019'!F87+'01083'!F87+'01084'!F87+'01144'!F87+'01154'!F87+'01171'!F87+'00446'!F87</f>
        <v>312000</v>
      </c>
      <c r="G87" s="100">
        <f>'00111'!G87+'00192'!G87+'00200'!G87+'00226'!G87+'00282'!G87+'00328'!G87+'00368'!G87+'10725'!G87+'00498'!G87+'00551'!G87+'00585'!G87+'00982'!G87+'00986'!G87+'00989'!G87+'01019'!G87+'01083'!G87+'01084'!G87+'01144'!G87+'01154'!G87+'01171'!G87+'00446'!G87</f>
        <v>936000</v>
      </c>
      <c r="H87" s="100">
        <f>'00111'!H87+'00192'!H87+'00200'!H87+'00226'!H87+'00282'!H87+'00328'!H87+'00368'!H87+'10725'!H87+'00498'!H87+'00551'!H87+'00585'!H87+'00982'!H87+'00986'!H87+'00989'!H87+'01019'!H87+'01083'!H87+'01084'!H87+'01144'!H87+'01154'!H87+'01171'!H87+'00446'!H87</f>
        <v>364000.00000000006</v>
      </c>
      <c r="I87" s="100">
        <f>'00111'!I87+'00192'!I87+'00200'!I87+'00226'!I87+'00282'!I87+'00328'!I87+'00368'!I87+'10725'!I87+'00498'!I87+'00551'!I87+'00585'!I87+'00982'!I87+'00986'!I87+'00989'!I87+'01019'!I87+'01083'!I87+'01084'!I87+'01144'!I87+'01154'!I87+'01171'!I87+'00446'!I87</f>
        <v>468000</v>
      </c>
      <c r="J87" s="100">
        <f>'00111'!J87+'00192'!J87+'00200'!J87+'00226'!J87+'00282'!J87+'00328'!J87+'00368'!J87+'10725'!J87+'00498'!J87+'00551'!J87+'00585'!J87+'00982'!J87+'00986'!J87+'00989'!J87+'01019'!J87+'01083'!J87+'01084'!J87+'01144'!J87+'01154'!J87+'01171'!J87+'00446'!J87</f>
        <v>468000</v>
      </c>
      <c r="K87" s="100">
        <f>'00111'!K87+'00192'!K87+'00200'!K87+'00226'!K87+'00282'!K87+'00328'!K87+'00368'!K87+'10725'!K87+'00498'!K87+'00551'!K87+'00585'!K87+'00982'!K87+'00986'!K87+'00989'!K87+'01019'!K87+'01083'!K87+'01084'!K87+'01144'!K87+'01154'!K87+'01171'!K87+'00446'!K87</f>
        <v>1300000</v>
      </c>
      <c r="L87" s="100">
        <f>'00111'!L87+'00192'!L87+'00200'!L87+'00226'!L87+'00282'!L87+'00328'!L87+'00368'!L87+'10725'!L87+'00498'!L87+'00551'!L87+'00585'!L87+'00982'!L87+'00986'!L87+'00989'!L87+'01019'!L87+'01083'!L87+'01084'!L87+'01144'!L87+'01154'!L87+'01171'!L87+'00446'!L87</f>
        <v>468000</v>
      </c>
      <c r="M87" s="100">
        <f>'00111'!M87+'00192'!M87+'00200'!M87+'00226'!M87+'00282'!M87+'00328'!M87+'00368'!M87+'10725'!M87+'00498'!M87+'00551'!M87+'00585'!M87+'00982'!M87+'00986'!M87+'00989'!M87+'01019'!M87+'01083'!M87+'01084'!M87+'01144'!M87+'01154'!M87+'01171'!M87+'00446'!M87</f>
        <v>468000</v>
      </c>
      <c r="N87" s="100">
        <f>'00111'!N87+'00192'!N87+'00200'!N87+'00226'!N87+'00282'!N87+'00328'!N87+'00368'!N87+'10725'!N87+'00498'!N87+'00551'!N87+'00585'!N87+'00982'!N87+'00986'!N87+'00989'!N87+'01019'!N87+'01083'!N87+'01084'!N87+'01144'!N87+'01154'!N87+'01171'!N87+'00446'!N87</f>
        <v>468000</v>
      </c>
      <c r="O87" s="100">
        <f>'00111'!O87+'00192'!O87+'00200'!O87+'00226'!O87+'00282'!O87+'00328'!O87+'00368'!O87+'10725'!O87+'00498'!O87+'00551'!O87+'00585'!O87+'00982'!O87+'00986'!O87+'00989'!O87+'01019'!O87+'01083'!O87+'01084'!O87+'01144'!O87+'01154'!O87+'01171'!O87+'00446'!O87</f>
        <v>1404000</v>
      </c>
      <c r="P87" s="100">
        <f>'00111'!P87+'00192'!P87+'00200'!P87+'00226'!P87+'00282'!P87+'00328'!P87+'00368'!P87+'10725'!P87+'00498'!P87+'00551'!P87+'00585'!P87+'00982'!P87+'00986'!P87+'00989'!P87+'01019'!P87+'01083'!P87+'01084'!P87+'01144'!P87+'01154'!P87+'01171'!P87+'00446'!P87</f>
        <v>520000</v>
      </c>
      <c r="Q87" s="100">
        <f>'00111'!Q87+'00192'!Q87+'00200'!Q87+'00226'!Q87+'00282'!Q87+'00328'!Q87+'00368'!Q87+'10725'!Q87+'00498'!Q87+'00551'!Q87+'00585'!Q87+'00982'!Q87+'00986'!Q87+'00989'!Q87+'01019'!Q87+'01083'!Q87+'01084'!Q87+'01144'!Q87+'01154'!Q87+'01171'!Q87+'00446'!Q87</f>
        <v>520000</v>
      </c>
      <c r="R87" s="100">
        <f>'00111'!R87+'00192'!R87+'00200'!R87+'00226'!R87+'00282'!R87+'00328'!R87+'00368'!R87+'10725'!R87+'00498'!R87+'00551'!R87+'00585'!R87+'00982'!R87+'00986'!R87+'00989'!R87+'01019'!R87+'01083'!R87+'01084'!R87+'01144'!R87+'01154'!R87+'01171'!R87+'00446'!R87</f>
        <v>520000</v>
      </c>
      <c r="S87" s="100">
        <f>'00111'!S87+'00192'!S87+'00200'!S87+'00226'!S87+'00282'!S87+'00328'!S87+'00368'!S87+'10725'!S87+'00498'!S87+'00551'!S87+'00585'!S87+'00982'!S87+'00986'!S87+'00989'!S87+'01019'!S87+'01083'!S87+'01084'!S87+'01144'!S87+'01154'!S87+'01171'!S87+'00446'!S87</f>
        <v>1560000</v>
      </c>
      <c r="T87" s="103"/>
      <c r="U87" s="180">
        <f>SUM('00111:01171'!C86)</f>
        <v>12777000</v>
      </c>
      <c r="W87" s="107">
        <f t="shared" si="2"/>
        <v>-7577000</v>
      </c>
      <c r="X87" s="199">
        <f>'00111'!T87+'00192'!T87+'00200'!T87+'00226'!T87+'00282'!T87+'00328'!T87+'00368'!T87+'10725'!T87+'00498'!T87+'00551'!T87+'00585'!T87+'00982'!T87+'00986'!T87+'00989'!T87+'01019'!T87+'01083'!T87+'01084'!T87+'01144'!T87+'01154'!T87+'01171'!T87</f>
        <v>1372500</v>
      </c>
    </row>
    <row r="88" spans="1:24" s="107" customFormat="1" ht="32.25" customHeight="1" x14ac:dyDescent="0.2">
      <c r="A88" s="61">
        <v>56600</v>
      </c>
      <c r="B88" s="61" t="s">
        <v>90</v>
      </c>
      <c r="C88" s="101">
        <f>'00111'!C88+'00192'!C88+'00200'!C88+'00226'!C88+'00282'!C88+'00328'!C88+'00368'!C88+'10725'!C88+'00498'!C88+'00551'!C88+'00585'!C88+'00982'!C88+'00986'!C88+'00989'!C88+'01019'!C88+'01083'!C88+'01084'!C88+'01144'!C88+'01154'!C88+'01171'!C88+'00446'!C88</f>
        <v>67701152</v>
      </c>
      <c r="D88" s="101">
        <f>'00111'!D88+'00192'!D88+'00200'!D88+'00226'!D88+'00282'!D88+'00328'!D88+'00368'!D88+'10725'!D88+'00498'!D88+'00551'!D88+'00585'!D88+'00982'!D88+'00986'!D88+'00989'!D88+'01019'!D88+'01083'!D88+'01084'!D88+'01144'!D88+'01154'!D88+'01171'!D88+'00446'!D88</f>
        <v>4062069.12</v>
      </c>
      <c r="E88" s="101">
        <f>'00111'!E88+'00192'!E88+'00200'!E88+'00226'!E88+'00282'!E88+'00328'!E88+'00368'!E88+'10725'!E88+'00498'!E88+'00551'!E88+'00585'!E88+'00982'!E88+'00986'!E88+'00989'!E88+'01019'!E88+'01083'!E88+'01084'!E88+'01144'!E88+'01154'!E88+'01171'!E88+'00446'!E88</f>
        <v>4062069.12</v>
      </c>
      <c r="F88" s="101">
        <f>'00111'!F88+'00192'!F88+'00200'!F88+'00226'!F88+'00282'!F88+'00328'!F88+'00368'!F88+'10725'!F88+'00498'!F88+'00551'!F88+'00585'!F88+'00982'!F88+'00986'!F88+'00989'!F88+'01019'!F88+'01083'!F88+'01084'!F88+'01144'!F88+'01154'!F88+'01171'!F88+'00446'!F88</f>
        <v>4062069.12</v>
      </c>
      <c r="G88" s="101">
        <f>'00111'!G88+'00192'!G88+'00200'!G88+'00226'!G88+'00282'!G88+'00328'!G88+'00368'!G88+'10725'!G88+'00498'!G88+'00551'!G88+'00585'!G88+'00982'!G88+'00986'!G88+'00989'!G88+'01019'!G88+'01083'!G88+'01084'!G88+'01144'!G88+'01154'!G88+'01171'!G88+'00446'!G88</f>
        <v>12186207.359999996</v>
      </c>
      <c r="H88" s="101">
        <f>'00111'!H88+'00192'!H88+'00200'!H88+'00226'!H88+'00282'!H88+'00328'!H88+'00368'!H88+'10725'!H88+'00498'!H88+'00551'!H88+'00585'!H88+'00982'!H88+'00986'!H88+'00989'!H88+'01019'!H88+'01083'!H88+'01084'!H88+'01144'!H88+'01154'!H88+'01171'!H88+'00446'!H88</f>
        <v>4739080.6399999997</v>
      </c>
      <c r="I88" s="101">
        <f>'00111'!I88+'00192'!I88+'00200'!I88+'00226'!I88+'00282'!I88+'00328'!I88+'00368'!I88+'10725'!I88+'00498'!I88+'00551'!I88+'00585'!I88+'00982'!I88+'00986'!I88+'00989'!I88+'01019'!I88+'01083'!I88+'01084'!I88+'01144'!I88+'01154'!I88+'01171'!I88+'00446'!I88</f>
        <v>6093103.6799999978</v>
      </c>
      <c r="J88" s="101">
        <f>'00111'!J88+'00192'!J88+'00200'!J88+'00226'!J88+'00282'!J88+'00328'!J88+'00368'!J88+'10725'!J88+'00498'!J88+'00551'!J88+'00585'!J88+'00982'!J88+'00986'!J88+'00989'!J88+'01019'!J88+'01083'!J88+'01084'!J88+'01144'!J88+'01154'!J88+'01171'!J88+'00446'!J88</f>
        <v>6093103.6799999978</v>
      </c>
      <c r="K88" s="101">
        <f>'00111'!K88+'00192'!K88+'00200'!K88+'00226'!K88+'00282'!K88+'00328'!K88+'00368'!K88+'10725'!K88+'00498'!K88+'00551'!K88+'00585'!K88+'00982'!K88+'00986'!K88+'00989'!K88+'01019'!K88+'01083'!K88+'01084'!K88+'01144'!K88+'01154'!K88+'01171'!K88+'00446'!K88</f>
        <v>16925288</v>
      </c>
      <c r="L88" s="101">
        <f>'00111'!L88+'00192'!L88+'00200'!L88+'00226'!L88+'00282'!L88+'00328'!L88+'00368'!L88+'10725'!L88+'00498'!L88+'00551'!L88+'00585'!L88+'00982'!L88+'00986'!L88+'00989'!L88+'01019'!L88+'01083'!L88+'01084'!L88+'01144'!L88+'01154'!L88+'01171'!L88+'00446'!L88</f>
        <v>6093103.6799999978</v>
      </c>
      <c r="M88" s="101">
        <f>'00111'!M88+'00192'!M88+'00200'!M88+'00226'!M88+'00282'!M88+'00328'!M88+'00368'!M88+'10725'!M88+'00498'!M88+'00551'!M88+'00585'!M88+'00982'!M88+'00986'!M88+'00989'!M88+'01019'!M88+'01083'!M88+'01084'!M88+'01144'!M88+'01154'!M88+'01171'!M88+'00446'!M88</f>
        <v>6093103.6799999978</v>
      </c>
      <c r="N88" s="101">
        <f>'00111'!N88+'00192'!N88+'00200'!N88+'00226'!N88+'00282'!N88+'00328'!N88+'00368'!N88+'10725'!N88+'00498'!N88+'00551'!N88+'00585'!N88+'00982'!N88+'00986'!N88+'00989'!N88+'01019'!N88+'01083'!N88+'01084'!N88+'01144'!N88+'01154'!N88+'01171'!N88+'00446'!N88</f>
        <v>6093103.6799999978</v>
      </c>
      <c r="O88" s="101">
        <f>'00111'!O88+'00192'!O88+'00200'!O88+'00226'!O88+'00282'!O88+'00328'!O88+'00368'!O88+'10725'!O88+'00498'!O88+'00551'!O88+'00585'!O88+'00982'!O88+'00986'!O88+'00989'!O88+'01019'!O88+'01083'!O88+'01084'!O88+'01144'!O88+'01154'!O88+'01171'!O88+'00446'!O88</f>
        <v>18279311.039999995</v>
      </c>
      <c r="P88" s="101">
        <f>'00111'!P88+'00192'!P88+'00200'!P88+'00226'!P88+'00282'!P88+'00328'!P88+'00368'!P88+'10725'!P88+'00498'!P88+'00551'!P88+'00585'!P88+'00982'!P88+'00986'!P88+'00989'!P88+'01019'!P88+'01083'!P88+'01084'!P88+'01144'!P88+'01154'!P88+'01171'!P88+'00446'!P88</f>
        <v>6770115.1999999993</v>
      </c>
      <c r="Q88" s="101">
        <f>'00111'!Q88+'00192'!Q88+'00200'!Q88+'00226'!Q88+'00282'!Q88+'00328'!Q88+'00368'!Q88+'10725'!Q88+'00498'!Q88+'00551'!Q88+'00585'!Q88+'00982'!Q88+'00986'!Q88+'00989'!Q88+'01019'!Q88+'01083'!Q88+'01084'!Q88+'01144'!Q88+'01154'!Q88+'01171'!Q88+'00446'!Q88</f>
        <v>6770115.1999999993</v>
      </c>
      <c r="R88" s="101">
        <f>'00111'!R88+'00192'!R88+'00200'!R88+'00226'!R88+'00282'!R88+'00328'!R88+'00368'!R88+'10725'!R88+'00498'!R88+'00551'!R88+'00585'!R88+'00982'!R88+'00986'!R88+'00989'!R88+'01019'!R88+'01083'!R88+'01084'!R88+'01144'!R88+'01154'!R88+'01171'!R88+'00446'!R88</f>
        <v>6770115.1999999993</v>
      </c>
      <c r="S88" s="101">
        <f>'00111'!S88+'00192'!S88+'00200'!S88+'00226'!S88+'00282'!S88+'00328'!S88+'00368'!S88+'10725'!S88+'00498'!S88+'00551'!S88+'00585'!S88+'00982'!S88+'00986'!S88+'00989'!S88+'01019'!S88+'01083'!S88+'01084'!S88+'01144'!S88+'01154'!S88+'01171'!S88+'00446'!S88</f>
        <v>20310345.600000009</v>
      </c>
      <c r="T88" s="185"/>
      <c r="U88" s="180">
        <f>SUM('00111:01171'!C87)</f>
        <v>1525000</v>
      </c>
      <c r="W88" s="107">
        <f t="shared" si="2"/>
        <v>66176152</v>
      </c>
      <c r="X88" s="199">
        <f>'00111'!T88+'00192'!T88+'00200'!T88+'00226'!T88+'00282'!T88+'00328'!T88+'00368'!T88+'10725'!T88+'00498'!T88+'00551'!T88+'00585'!T88+'00982'!T88+'00986'!T88+'00989'!T88+'01019'!T88+'01083'!T88+'01084'!T88+'01144'!T88+'01154'!T88+'01171'!T88</f>
        <v>45845436.599999987</v>
      </c>
    </row>
    <row r="89" spans="1:24" s="107" customFormat="1" ht="32.25" customHeight="1" x14ac:dyDescent="0.2">
      <c r="A89" s="61">
        <v>56700</v>
      </c>
      <c r="B89" s="61" t="s">
        <v>91</v>
      </c>
      <c r="C89" s="101">
        <f>'00111'!C89+'00192'!C89+'00200'!C89+'00226'!C89+'00282'!C89+'00328'!C89+'00368'!C89+'10725'!C89+'00498'!C89+'00551'!C89+'00585'!C89+'00982'!C89+'00986'!C89+'00989'!C89+'01019'!C89+'01083'!C89+'01084'!C89+'01144'!C89+'01154'!C89+'01171'!C89+'00446'!C89</f>
        <v>15569010</v>
      </c>
      <c r="D89" s="101">
        <f>'00111'!D89+'00192'!D89+'00200'!D89+'00226'!D89+'00282'!D89+'00328'!D89+'00368'!D89+'10725'!D89+'00498'!D89+'00551'!D89+'00585'!D89+'00982'!D89+'00986'!D89+'00989'!D89+'01019'!D89+'01083'!D89+'01084'!D89+'01144'!D89+'01154'!D89+'01171'!D89+'00446'!D89</f>
        <v>934140.60000000009</v>
      </c>
      <c r="E89" s="101">
        <f>'00111'!E89+'00192'!E89+'00200'!E89+'00226'!E89+'00282'!E89+'00328'!E89+'00368'!E89+'10725'!E89+'00498'!E89+'00551'!E89+'00585'!E89+'00982'!E89+'00986'!E89+'00989'!E89+'01019'!E89+'01083'!E89+'01084'!E89+'01144'!E89+'01154'!E89+'01171'!E89+'00446'!E89</f>
        <v>934140.60000000009</v>
      </c>
      <c r="F89" s="101">
        <f>'00111'!F89+'00192'!F89+'00200'!F89+'00226'!F89+'00282'!F89+'00328'!F89+'00368'!F89+'10725'!F89+'00498'!F89+'00551'!F89+'00585'!F89+'00982'!F89+'00986'!F89+'00989'!F89+'01019'!F89+'01083'!F89+'01084'!F89+'01144'!F89+'01154'!F89+'01171'!F89+'00446'!F89</f>
        <v>934140.60000000009</v>
      </c>
      <c r="G89" s="101">
        <f>'00111'!G89+'00192'!G89+'00200'!G89+'00226'!G89+'00282'!G89+'00328'!G89+'00368'!G89+'10725'!G89+'00498'!G89+'00551'!G89+'00585'!G89+'00982'!G89+'00986'!G89+'00989'!G89+'01019'!G89+'01083'!G89+'01084'!G89+'01144'!G89+'01154'!G89+'01171'!G89+'00446'!G89</f>
        <v>2802421.8000000003</v>
      </c>
      <c r="H89" s="101">
        <f>'00111'!H89+'00192'!H89+'00200'!H89+'00226'!H89+'00282'!H89+'00328'!H89+'00368'!H89+'10725'!H89+'00498'!H89+'00551'!H89+'00585'!H89+'00982'!H89+'00986'!H89+'00989'!H89+'01019'!H89+'01083'!H89+'01084'!H89+'01144'!H89+'01154'!H89+'01171'!H89+'00446'!H89</f>
        <v>1089830.7</v>
      </c>
      <c r="I89" s="101">
        <f>'00111'!I89+'00192'!I89+'00200'!I89+'00226'!I89+'00282'!I89+'00328'!I89+'00368'!I89+'10725'!I89+'00498'!I89+'00551'!I89+'00585'!I89+'00982'!I89+'00986'!I89+'00989'!I89+'01019'!I89+'01083'!I89+'01084'!I89+'01144'!I89+'01154'!I89+'01171'!I89+'00446'!I89</f>
        <v>1401210.9000000001</v>
      </c>
      <c r="J89" s="101">
        <f>'00111'!J89+'00192'!J89+'00200'!J89+'00226'!J89+'00282'!J89+'00328'!J89+'00368'!J89+'10725'!J89+'00498'!J89+'00551'!J89+'00585'!J89+'00982'!J89+'00986'!J89+'00989'!J89+'01019'!J89+'01083'!J89+'01084'!J89+'01144'!J89+'01154'!J89+'01171'!J89+'00446'!J89</f>
        <v>1401210.9000000001</v>
      </c>
      <c r="K89" s="101">
        <f>'00111'!K89+'00192'!K89+'00200'!K89+'00226'!K89+'00282'!K89+'00328'!K89+'00368'!K89+'10725'!K89+'00498'!K89+'00551'!K89+'00585'!K89+'00982'!K89+'00986'!K89+'00989'!K89+'01019'!K89+'01083'!K89+'01084'!K89+'01144'!K89+'01154'!K89+'01171'!K89+'00446'!K89</f>
        <v>3892252.5</v>
      </c>
      <c r="L89" s="101">
        <f>'00111'!L89+'00192'!L89+'00200'!L89+'00226'!L89+'00282'!L89+'00328'!L89+'00368'!L89+'10725'!L89+'00498'!L89+'00551'!L89+'00585'!L89+'00982'!L89+'00986'!L89+'00989'!L89+'01019'!L89+'01083'!L89+'01084'!L89+'01144'!L89+'01154'!L89+'01171'!L89+'00446'!L89</f>
        <v>1401210.9000000001</v>
      </c>
      <c r="M89" s="101">
        <f>'00111'!M89+'00192'!M89+'00200'!M89+'00226'!M89+'00282'!M89+'00328'!M89+'00368'!M89+'10725'!M89+'00498'!M89+'00551'!M89+'00585'!M89+'00982'!M89+'00986'!M89+'00989'!M89+'01019'!M89+'01083'!M89+'01084'!M89+'01144'!M89+'01154'!M89+'01171'!M89+'00446'!M89</f>
        <v>1401210.9000000001</v>
      </c>
      <c r="N89" s="101">
        <f>'00111'!N89+'00192'!N89+'00200'!N89+'00226'!N89+'00282'!N89+'00328'!N89+'00368'!N89+'10725'!N89+'00498'!N89+'00551'!N89+'00585'!N89+'00982'!N89+'00986'!N89+'00989'!N89+'01019'!N89+'01083'!N89+'01084'!N89+'01144'!N89+'01154'!N89+'01171'!N89+'00446'!N89</f>
        <v>1401210.9000000001</v>
      </c>
      <c r="O89" s="101">
        <f>'00111'!O89+'00192'!O89+'00200'!O89+'00226'!O89+'00282'!O89+'00328'!O89+'00368'!O89+'10725'!O89+'00498'!O89+'00551'!O89+'00585'!O89+'00982'!O89+'00986'!O89+'00989'!O89+'01019'!O89+'01083'!O89+'01084'!O89+'01144'!O89+'01154'!O89+'01171'!O89+'00446'!O89</f>
        <v>4203632.7000000011</v>
      </c>
      <c r="P89" s="101">
        <f>'00111'!P89+'00192'!P89+'00200'!P89+'00226'!P89+'00282'!P89+'00328'!P89+'00368'!P89+'10725'!P89+'00498'!P89+'00551'!P89+'00585'!P89+'00982'!P89+'00986'!P89+'00989'!P89+'01019'!P89+'01083'!P89+'01084'!P89+'01144'!P89+'01154'!P89+'01171'!P89+'00446'!P89</f>
        <v>1556901</v>
      </c>
      <c r="Q89" s="101">
        <f>'00111'!Q89+'00192'!Q89+'00200'!Q89+'00226'!Q89+'00282'!Q89+'00328'!Q89+'00368'!Q89+'10725'!Q89+'00498'!Q89+'00551'!Q89+'00585'!Q89+'00982'!Q89+'00986'!Q89+'00989'!Q89+'01019'!Q89+'01083'!Q89+'01084'!Q89+'01144'!Q89+'01154'!Q89+'01171'!Q89+'00446'!Q89</f>
        <v>1556901</v>
      </c>
      <c r="R89" s="101">
        <f>'00111'!R89+'00192'!R89+'00200'!R89+'00226'!R89+'00282'!R89+'00328'!R89+'00368'!R89+'10725'!R89+'00498'!R89+'00551'!R89+'00585'!R89+'00982'!R89+'00986'!R89+'00989'!R89+'01019'!R89+'01083'!R89+'01084'!R89+'01144'!R89+'01154'!R89+'01171'!R89+'00446'!R89</f>
        <v>1556901</v>
      </c>
      <c r="S89" s="101">
        <f>'00111'!S89+'00192'!S89+'00200'!S89+'00226'!S89+'00282'!S89+'00328'!S89+'00368'!S89+'10725'!S89+'00498'!S89+'00551'!S89+'00585'!S89+'00982'!S89+'00986'!S89+'00989'!S89+'01019'!S89+'01083'!S89+'01084'!S89+'01144'!S89+'01154'!S89+'01171'!S89+'00446'!S89</f>
        <v>4670703</v>
      </c>
      <c r="T89" s="185"/>
      <c r="U89" s="180">
        <f>SUM('00111:01171'!C88)</f>
        <v>50939374</v>
      </c>
      <c r="W89" s="107">
        <f t="shared" si="2"/>
        <v>-35370364</v>
      </c>
      <c r="X89" s="199">
        <f>'00111'!T89+'00192'!T89+'00200'!T89+'00226'!T89+'00282'!T89+'00328'!T89+'00368'!T89+'10725'!T89+'00498'!T89+'00551'!T89+'00585'!T89+'00982'!T89+'00986'!T89+'00989'!T89+'01019'!T89+'01083'!T89+'01084'!T89+'01144'!T89+'01154'!T89+'01171'!T89</f>
        <v>13623192.9</v>
      </c>
    </row>
    <row r="90" spans="1:24" ht="32.25" customHeight="1" x14ac:dyDescent="0.25">
      <c r="A90" s="68" t="s">
        <v>28</v>
      </c>
      <c r="B90" s="80" t="s">
        <v>115</v>
      </c>
      <c r="C90" s="100">
        <f>'00111'!C90+'00192'!C90+'00200'!C90+'00226'!C90+'00282'!C90+'00328'!C90+'00368'!C90+'10725'!C90+'00498'!C90+'00551'!C90+'00585'!C90+'00982'!C90+'00986'!C90+'00989'!C90+'01019'!C90+'01083'!C90+'01084'!C90+'01144'!C90+'01154'!C90+'01171'!C90+'00446'!C90</f>
        <v>8387847</v>
      </c>
      <c r="D90" s="100">
        <f>'00111'!D90+'00192'!D90+'00200'!D90+'00226'!D90+'00282'!D90+'00328'!D90+'00368'!D90+'10725'!D90+'00498'!D90+'00551'!D90+'00585'!D90+'00982'!D90+'00986'!D90+'00989'!D90+'01019'!D90+'01083'!D90+'01084'!D90+'01144'!D90+'01154'!D90+'01171'!D90+'00446'!D90</f>
        <v>503270.82</v>
      </c>
      <c r="E90" s="100">
        <f>'00111'!E90+'00192'!E90+'00200'!E90+'00226'!E90+'00282'!E90+'00328'!E90+'00368'!E90+'10725'!E90+'00498'!E90+'00551'!E90+'00585'!E90+'00982'!E90+'00986'!E90+'00989'!E90+'01019'!E90+'01083'!E90+'01084'!E90+'01144'!E90+'01154'!E90+'01171'!E90+'00446'!E90</f>
        <v>503270.82</v>
      </c>
      <c r="F90" s="100">
        <f>'00111'!F90+'00192'!F90+'00200'!F90+'00226'!F90+'00282'!F90+'00328'!F90+'00368'!F90+'10725'!F90+'00498'!F90+'00551'!F90+'00585'!F90+'00982'!F90+'00986'!F90+'00989'!F90+'01019'!F90+'01083'!F90+'01084'!F90+'01144'!F90+'01154'!F90+'01171'!F90+'00446'!F90</f>
        <v>503270.82</v>
      </c>
      <c r="G90" s="100">
        <f>'00111'!G90+'00192'!G90+'00200'!G90+'00226'!G90+'00282'!G90+'00328'!G90+'00368'!G90+'10725'!G90+'00498'!G90+'00551'!G90+'00585'!G90+'00982'!G90+'00986'!G90+'00989'!G90+'01019'!G90+'01083'!G90+'01084'!G90+'01144'!G90+'01154'!G90+'01171'!G90+'00446'!G90</f>
        <v>1509812.46</v>
      </c>
      <c r="H90" s="100">
        <f>'00111'!H90+'00192'!H90+'00200'!H90+'00226'!H90+'00282'!H90+'00328'!H90+'00368'!H90+'10725'!H90+'00498'!H90+'00551'!H90+'00585'!H90+'00982'!H90+'00986'!H90+'00989'!H90+'01019'!H90+'01083'!H90+'01084'!H90+'01144'!H90+'01154'!H90+'01171'!H90+'00446'!H90</f>
        <v>587149.29</v>
      </c>
      <c r="I90" s="100">
        <f>'00111'!I90+'00192'!I90+'00200'!I90+'00226'!I90+'00282'!I90+'00328'!I90+'00368'!I90+'10725'!I90+'00498'!I90+'00551'!I90+'00585'!I90+'00982'!I90+'00986'!I90+'00989'!I90+'01019'!I90+'01083'!I90+'01084'!I90+'01144'!I90+'01154'!I90+'01171'!I90+'00446'!I90</f>
        <v>754906.23</v>
      </c>
      <c r="J90" s="100">
        <f>'00111'!J90+'00192'!J90+'00200'!J90+'00226'!J90+'00282'!J90+'00328'!J90+'00368'!J90+'10725'!J90+'00498'!J90+'00551'!J90+'00585'!J90+'00982'!J90+'00986'!J90+'00989'!J90+'01019'!J90+'01083'!J90+'01084'!J90+'01144'!J90+'01154'!J90+'01171'!J90+'00446'!J90</f>
        <v>754906.23</v>
      </c>
      <c r="K90" s="100">
        <f>'00111'!K90+'00192'!K90+'00200'!K90+'00226'!K90+'00282'!K90+'00328'!K90+'00368'!K90+'10725'!K90+'00498'!K90+'00551'!K90+'00585'!K90+'00982'!K90+'00986'!K90+'00989'!K90+'01019'!K90+'01083'!K90+'01084'!K90+'01144'!K90+'01154'!K90+'01171'!K90+'00446'!K90</f>
        <v>2096961.75</v>
      </c>
      <c r="L90" s="100">
        <f>'00111'!L90+'00192'!L90+'00200'!L90+'00226'!L90+'00282'!L90+'00328'!L90+'00368'!L90+'10725'!L90+'00498'!L90+'00551'!L90+'00585'!L90+'00982'!L90+'00986'!L90+'00989'!L90+'01019'!L90+'01083'!L90+'01084'!L90+'01144'!L90+'01154'!L90+'01171'!L90+'00446'!L90</f>
        <v>754906.23</v>
      </c>
      <c r="M90" s="100">
        <f>'00111'!M90+'00192'!M90+'00200'!M90+'00226'!M90+'00282'!M90+'00328'!M90+'00368'!M90+'10725'!M90+'00498'!M90+'00551'!M90+'00585'!M90+'00982'!M90+'00986'!M90+'00989'!M90+'01019'!M90+'01083'!M90+'01084'!M90+'01144'!M90+'01154'!M90+'01171'!M90+'00446'!M90</f>
        <v>754906.23</v>
      </c>
      <c r="N90" s="100">
        <f>'00111'!N90+'00192'!N90+'00200'!N90+'00226'!N90+'00282'!N90+'00328'!N90+'00368'!N90+'10725'!N90+'00498'!N90+'00551'!N90+'00585'!N90+'00982'!N90+'00986'!N90+'00989'!N90+'01019'!N90+'01083'!N90+'01084'!N90+'01144'!N90+'01154'!N90+'01171'!N90+'00446'!N90</f>
        <v>754906.23</v>
      </c>
      <c r="O90" s="100">
        <f>'00111'!O90+'00192'!O90+'00200'!O90+'00226'!O90+'00282'!O90+'00328'!O90+'00368'!O90+'10725'!O90+'00498'!O90+'00551'!O90+'00585'!O90+'00982'!O90+'00986'!O90+'00989'!O90+'01019'!O90+'01083'!O90+'01084'!O90+'01144'!O90+'01154'!O90+'01171'!O90+'00446'!O90</f>
        <v>2264718.69</v>
      </c>
      <c r="P90" s="100">
        <f>'00111'!P90+'00192'!P90+'00200'!P90+'00226'!P90+'00282'!P90+'00328'!P90+'00368'!P90+'10725'!P90+'00498'!P90+'00551'!P90+'00585'!P90+'00982'!P90+'00986'!P90+'00989'!P90+'01019'!P90+'01083'!P90+'01084'!P90+'01144'!P90+'01154'!P90+'01171'!P90+'00446'!P90</f>
        <v>838784.7</v>
      </c>
      <c r="Q90" s="100">
        <f>'00111'!Q90+'00192'!Q90+'00200'!Q90+'00226'!Q90+'00282'!Q90+'00328'!Q90+'00368'!Q90+'10725'!Q90+'00498'!Q90+'00551'!Q90+'00585'!Q90+'00982'!Q90+'00986'!Q90+'00989'!Q90+'01019'!Q90+'01083'!Q90+'01084'!Q90+'01144'!Q90+'01154'!Q90+'01171'!Q90+'00446'!Q90</f>
        <v>838784.7</v>
      </c>
      <c r="R90" s="100">
        <f>'00111'!R90+'00192'!R90+'00200'!R90+'00226'!R90+'00282'!R90+'00328'!R90+'00368'!R90+'10725'!R90+'00498'!R90+'00551'!R90+'00585'!R90+'00982'!R90+'00986'!R90+'00989'!R90+'01019'!R90+'01083'!R90+'01084'!R90+'01144'!R90+'01154'!R90+'01171'!R90+'00446'!R90</f>
        <v>838784.7</v>
      </c>
      <c r="S90" s="100">
        <f>'00111'!S90+'00192'!S90+'00200'!S90+'00226'!S90+'00282'!S90+'00328'!S90+'00368'!S90+'10725'!S90+'00498'!S90+'00551'!S90+'00585'!S90+'00982'!S90+'00986'!S90+'00989'!S90+'01019'!S90+'01083'!S90+'01084'!S90+'01144'!S90+'01154'!S90+'01171'!S90+'00446'!S90</f>
        <v>2516354.1</v>
      </c>
      <c r="T90" s="103"/>
      <c r="U90" s="180">
        <f>SUM('00111:01171'!C89)</f>
        <v>15136881</v>
      </c>
      <c r="W90" s="107">
        <f t="shared" si="2"/>
        <v>-6749034</v>
      </c>
      <c r="X90" s="199">
        <f>'00111'!T90+'00192'!T90+'00200'!T90+'00226'!T90+'00282'!T90+'00328'!T90+'00368'!T90+'10725'!T90+'00498'!T90+'00551'!T90+'00585'!T90+'00982'!T90+'00986'!T90+'00989'!T90+'01019'!T90+'01083'!T90+'01084'!T90+'01144'!T90+'01154'!T90+'01171'!T90</f>
        <v>7481700</v>
      </c>
    </row>
    <row r="91" spans="1:24" ht="32.25" customHeight="1" x14ac:dyDescent="0.25">
      <c r="A91" s="76">
        <v>56710</v>
      </c>
      <c r="B91" s="80" t="s">
        <v>92</v>
      </c>
      <c r="C91" s="100">
        <f>'00111'!C91+'00192'!C91+'00200'!C91+'00226'!C91+'00282'!C91+'00328'!C91+'00368'!C91+'10725'!C91+'00498'!C91+'00551'!C91+'00585'!C91+'00982'!C91+'00986'!C91+'00989'!C91+'01019'!C91+'01083'!C91+'01084'!C91+'01144'!C91+'01154'!C91+'01171'!C91+'00446'!C91</f>
        <v>859610</v>
      </c>
      <c r="D91" s="100">
        <f>'00111'!D91+'00192'!D91+'00200'!D91+'00226'!D91+'00282'!D91+'00328'!D91+'00368'!D91+'10725'!D91+'00498'!D91+'00551'!D91+'00585'!D91+'00982'!D91+'00986'!D91+'00989'!D91+'01019'!D91+'01083'!D91+'01084'!D91+'01144'!D91+'01154'!D91+'01171'!D91+'00446'!D91</f>
        <v>51576.6</v>
      </c>
      <c r="E91" s="100">
        <f>'00111'!E91+'00192'!E91+'00200'!E91+'00226'!E91+'00282'!E91+'00328'!E91+'00368'!E91+'10725'!E91+'00498'!E91+'00551'!E91+'00585'!E91+'00982'!E91+'00986'!E91+'00989'!E91+'01019'!E91+'01083'!E91+'01084'!E91+'01144'!E91+'01154'!E91+'01171'!E91+'00446'!E91</f>
        <v>51576.6</v>
      </c>
      <c r="F91" s="100">
        <f>'00111'!F91+'00192'!F91+'00200'!F91+'00226'!F91+'00282'!F91+'00328'!F91+'00368'!F91+'10725'!F91+'00498'!F91+'00551'!F91+'00585'!F91+'00982'!F91+'00986'!F91+'00989'!F91+'01019'!F91+'01083'!F91+'01084'!F91+'01144'!F91+'01154'!F91+'01171'!F91+'00446'!F91</f>
        <v>51576.6</v>
      </c>
      <c r="G91" s="100">
        <f>'00111'!G91+'00192'!G91+'00200'!G91+'00226'!G91+'00282'!G91+'00328'!G91+'00368'!G91+'10725'!G91+'00498'!G91+'00551'!G91+'00585'!G91+'00982'!G91+'00986'!G91+'00989'!G91+'01019'!G91+'01083'!G91+'01084'!G91+'01144'!G91+'01154'!G91+'01171'!G91+'00446'!G91</f>
        <v>154729.79999999999</v>
      </c>
      <c r="H91" s="100">
        <f>'00111'!H91+'00192'!H91+'00200'!H91+'00226'!H91+'00282'!H91+'00328'!H91+'00368'!H91+'10725'!H91+'00498'!H91+'00551'!H91+'00585'!H91+'00982'!H91+'00986'!H91+'00989'!H91+'01019'!H91+'01083'!H91+'01084'!H91+'01144'!H91+'01154'!H91+'01171'!H91+'00446'!H91</f>
        <v>60172.7</v>
      </c>
      <c r="I91" s="100">
        <f>'00111'!I91+'00192'!I91+'00200'!I91+'00226'!I91+'00282'!I91+'00328'!I91+'00368'!I91+'10725'!I91+'00498'!I91+'00551'!I91+'00585'!I91+'00982'!I91+'00986'!I91+'00989'!I91+'01019'!I91+'01083'!I91+'01084'!I91+'01144'!I91+'01154'!I91+'01171'!I91+'00446'!I91</f>
        <v>77364.899999999994</v>
      </c>
      <c r="J91" s="100">
        <f>'00111'!J91+'00192'!J91+'00200'!J91+'00226'!J91+'00282'!J91+'00328'!J91+'00368'!J91+'10725'!J91+'00498'!J91+'00551'!J91+'00585'!J91+'00982'!J91+'00986'!J91+'00989'!J91+'01019'!J91+'01083'!J91+'01084'!J91+'01144'!J91+'01154'!J91+'01171'!J91+'00446'!J91</f>
        <v>77364.899999999994</v>
      </c>
      <c r="K91" s="100">
        <f>'00111'!K91+'00192'!K91+'00200'!K91+'00226'!K91+'00282'!K91+'00328'!K91+'00368'!K91+'10725'!K91+'00498'!K91+'00551'!K91+'00585'!K91+'00982'!K91+'00986'!K91+'00989'!K91+'01019'!K91+'01083'!K91+'01084'!K91+'01144'!K91+'01154'!K91+'01171'!K91+'00446'!K91</f>
        <v>214902.5</v>
      </c>
      <c r="L91" s="100">
        <f>'00111'!L91+'00192'!L91+'00200'!L91+'00226'!L91+'00282'!L91+'00328'!L91+'00368'!L91+'10725'!L91+'00498'!L91+'00551'!L91+'00585'!L91+'00982'!L91+'00986'!L91+'00989'!L91+'01019'!L91+'01083'!L91+'01084'!L91+'01144'!L91+'01154'!L91+'01171'!L91+'00446'!L91</f>
        <v>77364.899999999994</v>
      </c>
      <c r="M91" s="100">
        <f>'00111'!M91+'00192'!M91+'00200'!M91+'00226'!M91+'00282'!M91+'00328'!M91+'00368'!M91+'10725'!M91+'00498'!M91+'00551'!M91+'00585'!M91+'00982'!M91+'00986'!M91+'00989'!M91+'01019'!M91+'01083'!M91+'01084'!M91+'01144'!M91+'01154'!M91+'01171'!M91+'00446'!M91</f>
        <v>77364.899999999994</v>
      </c>
      <c r="N91" s="100">
        <f>'00111'!N91+'00192'!N91+'00200'!N91+'00226'!N91+'00282'!N91+'00328'!N91+'00368'!N91+'10725'!N91+'00498'!N91+'00551'!N91+'00585'!N91+'00982'!N91+'00986'!N91+'00989'!N91+'01019'!N91+'01083'!N91+'01084'!N91+'01144'!N91+'01154'!N91+'01171'!N91+'00446'!N91</f>
        <v>77364.899999999994</v>
      </c>
      <c r="O91" s="100">
        <f>'00111'!O91+'00192'!O91+'00200'!O91+'00226'!O91+'00282'!O91+'00328'!O91+'00368'!O91+'10725'!O91+'00498'!O91+'00551'!O91+'00585'!O91+'00982'!O91+'00986'!O91+'00989'!O91+'01019'!O91+'01083'!O91+'01084'!O91+'01144'!O91+'01154'!O91+'01171'!O91+'00446'!O91</f>
        <v>232094.7</v>
      </c>
      <c r="P91" s="100">
        <f>'00111'!P91+'00192'!P91+'00200'!P91+'00226'!P91+'00282'!P91+'00328'!P91+'00368'!P91+'10725'!P91+'00498'!P91+'00551'!P91+'00585'!P91+'00982'!P91+'00986'!P91+'00989'!P91+'01019'!P91+'01083'!P91+'01084'!P91+'01144'!P91+'01154'!P91+'01171'!P91+'00446'!P91</f>
        <v>85961</v>
      </c>
      <c r="Q91" s="100">
        <f>'00111'!Q91+'00192'!Q91+'00200'!Q91+'00226'!Q91+'00282'!Q91+'00328'!Q91+'00368'!Q91+'10725'!Q91+'00498'!Q91+'00551'!Q91+'00585'!Q91+'00982'!Q91+'00986'!Q91+'00989'!Q91+'01019'!Q91+'01083'!Q91+'01084'!Q91+'01144'!Q91+'01154'!Q91+'01171'!Q91+'00446'!Q91</f>
        <v>85961</v>
      </c>
      <c r="R91" s="100">
        <f>'00111'!R91+'00192'!R91+'00200'!R91+'00226'!R91+'00282'!R91+'00328'!R91+'00368'!R91+'10725'!R91+'00498'!R91+'00551'!R91+'00585'!R91+'00982'!R91+'00986'!R91+'00989'!R91+'01019'!R91+'01083'!R91+'01084'!R91+'01144'!R91+'01154'!R91+'01171'!R91+'00446'!R91</f>
        <v>85961</v>
      </c>
      <c r="S91" s="100">
        <f>'00111'!S91+'00192'!S91+'00200'!S91+'00226'!S91+'00282'!S91+'00328'!S91+'00368'!S91+'10725'!S91+'00498'!S91+'00551'!S91+'00585'!S91+'00982'!S91+'00986'!S91+'00989'!S91+'01019'!S91+'01083'!S91+'01084'!S91+'01144'!S91+'01154'!S91+'01171'!S91+'00446'!S91</f>
        <v>257883</v>
      </c>
      <c r="T91" s="103"/>
      <c r="U91" s="180">
        <f>SUM('00111:01171'!C90)</f>
        <v>8313000</v>
      </c>
      <c r="W91" s="107">
        <f t="shared" si="2"/>
        <v>-7453390</v>
      </c>
      <c r="X91" s="199">
        <f>'00111'!T91+'00192'!T91+'00200'!T91+'00226'!T91+'00282'!T91+'00328'!T91+'00368'!T91+'10725'!T91+'00498'!T91+'00551'!T91+'00585'!T91+'00982'!T91+'00986'!T91+'00989'!T91+'01019'!T91+'01083'!T91+'01084'!T91+'01144'!T91+'01154'!T91+'01171'!T91</f>
        <v>768600</v>
      </c>
    </row>
    <row r="92" spans="1:24" s="110" customFormat="1" ht="32.25" customHeight="1" x14ac:dyDescent="0.2">
      <c r="A92" s="72">
        <v>56714</v>
      </c>
      <c r="B92" s="73" t="s">
        <v>107</v>
      </c>
      <c r="C92" s="102">
        <f>'00111'!C92+'00192'!C92+'00200'!C92+'00226'!C92+'00282'!C92+'00328'!C92+'00368'!C92+'10725'!C92+'00498'!C92+'00551'!C92+'00585'!C92+'00982'!C92+'00986'!C92+'00989'!C92+'01019'!C92+'01083'!C92+'01084'!C92+'01144'!C92+'01154'!C92+'01171'!C92+'00446'!C92</f>
        <v>5593885</v>
      </c>
      <c r="D92" s="102">
        <f>'00111'!D92+'00192'!D92+'00200'!D92+'00226'!D92+'00282'!D92+'00328'!D92+'00368'!D92+'10725'!D92+'00498'!D92+'00551'!D92+'00585'!D92+'00982'!D92+'00986'!D92+'00989'!D92+'01019'!D92+'01083'!D92+'01084'!D92+'01144'!D92+'01154'!D92+'01171'!D92+'00446'!D92</f>
        <v>335633.10000000003</v>
      </c>
      <c r="E92" s="102">
        <f>'00111'!E92+'00192'!E92+'00200'!E92+'00226'!E92+'00282'!E92+'00328'!E92+'00368'!E92+'10725'!E92+'00498'!E92+'00551'!E92+'00585'!E92+'00982'!E92+'00986'!E92+'00989'!E92+'01019'!E92+'01083'!E92+'01084'!E92+'01144'!E92+'01154'!E92+'01171'!E92+'00446'!E92</f>
        <v>335633.10000000003</v>
      </c>
      <c r="F92" s="102">
        <f>'00111'!F92+'00192'!F92+'00200'!F92+'00226'!F92+'00282'!F92+'00328'!F92+'00368'!F92+'10725'!F92+'00498'!F92+'00551'!F92+'00585'!F92+'00982'!F92+'00986'!F92+'00989'!F92+'01019'!F92+'01083'!F92+'01084'!F92+'01144'!F92+'01154'!F92+'01171'!F92+'00446'!F92</f>
        <v>335633.10000000003</v>
      </c>
      <c r="G92" s="102">
        <f>'00111'!G92+'00192'!G92+'00200'!G92+'00226'!G92+'00282'!G92+'00328'!G92+'00368'!G92+'10725'!G92+'00498'!G92+'00551'!G92+'00585'!G92+'00982'!G92+'00986'!G92+'00989'!G92+'01019'!G92+'01083'!G92+'01084'!G92+'01144'!G92+'01154'!G92+'01171'!G92+'00446'!G92</f>
        <v>1006899.2999999998</v>
      </c>
      <c r="H92" s="102">
        <f>'00111'!H92+'00192'!H92+'00200'!H92+'00226'!H92+'00282'!H92+'00328'!H92+'00368'!H92+'10725'!H92+'00498'!H92+'00551'!H92+'00585'!H92+'00982'!H92+'00986'!H92+'00989'!H92+'01019'!H92+'01083'!H92+'01084'!H92+'01144'!H92+'01154'!H92+'01171'!H92+'00446'!H92</f>
        <v>391571.95</v>
      </c>
      <c r="I92" s="102">
        <f>'00111'!I92+'00192'!I92+'00200'!I92+'00226'!I92+'00282'!I92+'00328'!I92+'00368'!I92+'10725'!I92+'00498'!I92+'00551'!I92+'00585'!I92+'00982'!I92+'00986'!I92+'00989'!I92+'01019'!I92+'01083'!I92+'01084'!I92+'01144'!I92+'01154'!I92+'01171'!I92+'00446'!I92</f>
        <v>503449.64999999991</v>
      </c>
      <c r="J92" s="102">
        <f>'00111'!J92+'00192'!J92+'00200'!J92+'00226'!J92+'00282'!J92+'00328'!J92+'00368'!J92+'10725'!J92+'00498'!J92+'00551'!J92+'00585'!J92+'00982'!J92+'00986'!J92+'00989'!J92+'01019'!J92+'01083'!J92+'01084'!J92+'01144'!J92+'01154'!J92+'01171'!J92+'00446'!J92</f>
        <v>503449.64999999991</v>
      </c>
      <c r="K92" s="102">
        <f>'00111'!K92+'00192'!K92+'00200'!K92+'00226'!K92+'00282'!K92+'00328'!K92+'00368'!K92+'10725'!K92+'00498'!K92+'00551'!K92+'00585'!K92+'00982'!K92+'00986'!K92+'00989'!K92+'01019'!K92+'01083'!K92+'01084'!K92+'01144'!K92+'01154'!K92+'01171'!K92+'00446'!K92</f>
        <v>1398471.25</v>
      </c>
      <c r="L92" s="102">
        <f>'00111'!L92+'00192'!L92+'00200'!L92+'00226'!L92+'00282'!L92+'00328'!L92+'00368'!L92+'10725'!L92+'00498'!L92+'00551'!L92+'00585'!L92+'00982'!L92+'00986'!L92+'00989'!L92+'01019'!L92+'01083'!L92+'01084'!L92+'01144'!L92+'01154'!L92+'01171'!L92+'00446'!L92</f>
        <v>503449.64999999991</v>
      </c>
      <c r="M92" s="102">
        <f>'00111'!M92+'00192'!M92+'00200'!M92+'00226'!M92+'00282'!M92+'00328'!M92+'00368'!M92+'10725'!M92+'00498'!M92+'00551'!M92+'00585'!M92+'00982'!M92+'00986'!M92+'00989'!M92+'01019'!M92+'01083'!M92+'01084'!M92+'01144'!M92+'01154'!M92+'01171'!M92+'00446'!M92</f>
        <v>503449.64999999991</v>
      </c>
      <c r="N92" s="102">
        <f>'00111'!N92+'00192'!N92+'00200'!N92+'00226'!N92+'00282'!N92+'00328'!N92+'00368'!N92+'10725'!N92+'00498'!N92+'00551'!N92+'00585'!N92+'00982'!N92+'00986'!N92+'00989'!N92+'01019'!N92+'01083'!N92+'01084'!N92+'01144'!N92+'01154'!N92+'01171'!N92+'00446'!N92</f>
        <v>503449.64999999991</v>
      </c>
      <c r="O92" s="102">
        <f>'00111'!O92+'00192'!O92+'00200'!O92+'00226'!O92+'00282'!O92+'00328'!O92+'00368'!O92+'10725'!O92+'00498'!O92+'00551'!O92+'00585'!O92+'00982'!O92+'00986'!O92+'00989'!O92+'01019'!O92+'01083'!O92+'01084'!O92+'01144'!O92+'01154'!O92+'01171'!O92+'00446'!O92</f>
        <v>1510348.9500000002</v>
      </c>
      <c r="P92" s="102">
        <f>'00111'!P92+'00192'!P92+'00200'!P92+'00226'!P92+'00282'!P92+'00328'!P92+'00368'!P92+'10725'!P92+'00498'!P92+'00551'!P92+'00585'!P92+'00982'!P92+'00986'!P92+'00989'!P92+'01019'!P92+'01083'!P92+'01084'!P92+'01144'!P92+'01154'!P92+'01171'!P92+'00446'!P92</f>
        <v>559388.5</v>
      </c>
      <c r="Q92" s="102">
        <f>'00111'!Q92+'00192'!Q92+'00200'!Q92+'00226'!Q92+'00282'!Q92+'00328'!Q92+'00368'!Q92+'10725'!Q92+'00498'!Q92+'00551'!Q92+'00585'!Q92+'00982'!Q92+'00986'!Q92+'00989'!Q92+'01019'!Q92+'01083'!Q92+'01084'!Q92+'01144'!Q92+'01154'!Q92+'01171'!Q92+'00446'!Q92</f>
        <v>559388.5</v>
      </c>
      <c r="R92" s="102">
        <f>'00111'!R92+'00192'!R92+'00200'!R92+'00226'!R92+'00282'!R92+'00328'!R92+'00368'!R92+'10725'!R92+'00498'!R92+'00551'!R92+'00585'!R92+'00982'!R92+'00986'!R92+'00989'!R92+'01019'!R92+'01083'!R92+'01084'!R92+'01144'!R92+'01154'!R92+'01171'!R92+'00446'!R92</f>
        <v>559388.5</v>
      </c>
      <c r="S92" s="102">
        <f>'00111'!S92+'00192'!S92+'00200'!S92+'00226'!S92+'00282'!S92+'00328'!S92+'00368'!S92+'10725'!S92+'00498'!S92+'00551'!S92+'00585'!S92+'00982'!S92+'00986'!S92+'00989'!S92+'01019'!S92+'01083'!S92+'01084'!S92+'01144'!S92+'01154'!S92+'01171'!S92+'00446'!S92</f>
        <v>1678165.5</v>
      </c>
      <c r="T92" s="185"/>
      <c r="U92" s="180">
        <f>SUM('00111:01171'!C91)</f>
        <v>854000</v>
      </c>
      <c r="W92" s="107">
        <f t="shared" si="2"/>
        <v>4739885</v>
      </c>
      <c r="X92" s="199">
        <f>'00111'!T92+'00192'!T92+'00200'!T92+'00226'!T92+'00282'!T92+'00328'!T92+'00368'!T92+'10725'!T92+'00498'!T92+'00551'!T92+'00585'!T92+'00982'!T92+'00986'!T92+'00989'!T92+'01019'!T92+'01083'!T92+'01084'!T92+'01144'!T92+'01154'!T92+'01171'!T92</f>
        <v>4834769.4000000004</v>
      </c>
    </row>
    <row r="93" spans="1:24" ht="32.25" customHeight="1" x14ac:dyDescent="0.25">
      <c r="A93" s="77" t="s">
        <v>5</v>
      </c>
      <c r="B93" s="75" t="s">
        <v>108</v>
      </c>
      <c r="C93" s="100">
        <f>'00111'!C93+'00192'!C93+'00200'!C93+'00226'!C93+'00282'!C93+'00328'!C93+'00368'!C93+'10725'!C93+'00498'!C93+'00551'!C93+'00585'!C93+'00982'!C93+'00986'!C93+'00989'!C93+'01019'!C93+'01083'!C93+'01084'!C93+'01144'!C93+'01154'!C93+'01171'!C93+'00446'!C93</f>
        <v>727668</v>
      </c>
      <c r="D93" s="100">
        <f>'00111'!D93+'00192'!D93+'00200'!D93+'00226'!D93+'00282'!D93+'00328'!D93+'00368'!D93+'10725'!D93+'00498'!D93+'00551'!D93+'00585'!D93+'00982'!D93+'00986'!D93+'00989'!D93+'01019'!D93+'01083'!D93+'01084'!D93+'01144'!D93+'01154'!D93+'01171'!D93+'00446'!D93</f>
        <v>43660.08</v>
      </c>
      <c r="E93" s="100">
        <f>'00111'!E93+'00192'!E93+'00200'!E93+'00226'!E93+'00282'!E93+'00328'!E93+'00368'!E93+'10725'!E93+'00498'!E93+'00551'!E93+'00585'!E93+'00982'!E93+'00986'!E93+'00989'!E93+'01019'!E93+'01083'!E93+'01084'!E93+'01144'!E93+'01154'!E93+'01171'!E93+'00446'!E93</f>
        <v>43660.08</v>
      </c>
      <c r="F93" s="100">
        <f>'00111'!F93+'00192'!F93+'00200'!F93+'00226'!F93+'00282'!F93+'00328'!F93+'00368'!F93+'10725'!F93+'00498'!F93+'00551'!F93+'00585'!F93+'00982'!F93+'00986'!F93+'00989'!F93+'01019'!F93+'01083'!F93+'01084'!F93+'01144'!F93+'01154'!F93+'01171'!F93+'00446'!F93</f>
        <v>43660.08</v>
      </c>
      <c r="G93" s="100">
        <f>'00111'!G93+'00192'!G93+'00200'!G93+'00226'!G93+'00282'!G93+'00328'!G93+'00368'!G93+'10725'!G93+'00498'!G93+'00551'!G93+'00585'!G93+'00982'!G93+'00986'!G93+'00989'!G93+'01019'!G93+'01083'!G93+'01084'!G93+'01144'!G93+'01154'!G93+'01171'!G93+'00446'!G93</f>
        <v>130980.23999999999</v>
      </c>
      <c r="H93" s="100">
        <f>'00111'!H93+'00192'!H93+'00200'!H93+'00226'!H93+'00282'!H93+'00328'!H93+'00368'!H93+'10725'!H93+'00498'!H93+'00551'!H93+'00585'!H93+'00982'!H93+'00986'!H93+'00989'!H93+'01019'!H93+'01083'!H93+'01084'!H93+'01144'!H93+'01154'!H93+'01171'!H93+'00446'!H93</f>
        <v>50936.760000000009</v>
      </c>
      <c r="I93" s="100">
        <f>'00111'!I93+'00192'!I93+'00200'!I93+'00226'!I93+'00282'!I93+'00328'!I93+'00368'!I93+'10725'!I93+'00498'!I93+'00551'!I93+'00585'!I93+'00982'!I93+'00986'!I93+'00989'!I93+'01019'!I93+'01083'!I93+'01084'!I93+'01144'!I93+'01154'!I93+'01171'!I93+'00446'!I93</f>
        <v>65490.119999999995</v>
      </c>
      <c r="J93" s="100">
        <f>'00111'!J93+'00192'!J93+'00200'!J93+'00226'!J93+'00282'!J93+'00328'!J93+'00368'!J93+'10725'!J93+'00498'!J93+'00551'!J93+'00585'!J93+'00982'!J93+'00986'!J93+'00989'!J93+'01019'!J93+'01083'!J93+'01084'!J93+'01144'!J93+'01154'!J93+'01171'!J93+'00446'!J93</f>
        <v>65490.119999999995</v>
      </c>
      <c r="K93" s="100">
        <f>'00111'!K93+'00192'!K93+'00200'!K93+'00226'!K93+'00282'!K93+'00328'!K93+'00368'!K93+'10725'!K93+'00498'!K93+'00551'!K93+'00585'!K93+'00982'!K93+'00986'!K93+'00989'!K93+'01019'!K93+'01083'!K93+'01084'!K93+'01144'!K93+'01154'!K93+'01171'!K93+'00446'!K93</f>
        <v>181917</v>
      </c>
      <c r="L93" s="100">
        <f>'00111'!L93+'00192'!L93+'00200'!L93+'00226'!L93+'00282'!L93+'00328'!L93+'00368'!L93+'10725'!L93+'00498'!L93+'00551'!L93+'00585'!L93+'00982'!L93+'00986'!L93+'00989'!L93+'01019'!L93+'01083'!L93+'01084'!L93+'01144'!L93+'01154'!L93+'01171'!L93+'00446'!L93</f>
        <v>65490.119999999995</v>
      </c>
      <c r="M93" s="100">
        <f>'00111'!M93+'00192'!M93+'00200'!M93+'00226'!M93+'00282'!M93+'00328'!M93+'00368'!M93+'10725'!M93+'00498'!M93+'00551'!M93+'00585'!M93+'00982'!M93+'00986'!M93+'00989'!M93+'01019'!M93+'01083'!M93+'01084'!M93+'01144'!M93+'01154'!M93+'01171'!M93+'00446'!M93</f>
        <v>65490.119999999995</v>
      </c>
      <c r="N93" s="100">
        <f>'00111'!N93+'00192'!N93+'00200'!N93+'00226'!N93+'00282'!N93+'00328'!N93+'00368'!N93+'10725'!N93+'00498'!N93+'00551'!N93+'00585'!N93+'00982'!N93+'00986'!N93+'00989'!N93+'01019'!N93+'01083'!N93+'01084'!N93+'01144'!N93+'01154'!N93+'01171'!N93+'00446'!N93</f>
        <v>65490.119999999995</v>
      </c>
      <c r="O93" s="100">
        <f>'00111'!O93+'00192'!O93+'00200'!O93+'00226'!O93+'00282'!O93+'00328'!O93+'00368'!O93+'10725'!O93+'00498'!O93+'00551'!O93+'00585'!O93+'00982'!O93+'00986'!O93+'00989'!O93+'01019'!O93+'01083'!O93+'01084'!O93+'01144'!O93+'01154'!O93+'01171'!O93+'00446'!O93</f>
        <v>196470.36000000002</v>
      </c>
      <c r="P93" s="100">
        <f>'00111'!P93+'00192'!P93+'00200'!P93+'00226'!P93+'00282'!P93+'00328'!P93+'00368'!P93+'10725'!P93+'00498'!P93+'00551'!P93+'00585'!P93+'00982'!P93+'00986'!P93+'00989'!P93+'01019'!P93+'01083'!P93+'01084'!P93+'01144'!P93+'01154'!P93+'01171'!P93+'00446'!P93</f>
        <v>72766.8</v>
      </c>
      <c r="Q93" s="100">
        <f>'00111'!Q93+'00192'!Q93+'00200'!Q93+'00226'!Q93+'00282'!Q93+'00328'!Q93+'00368'!Q93+'10725'!Q93+'00498'!Q93+'00551'!Q93+'00585'!Q93+'00982'!Q93+'00986'!Q93+'00989'!Q93+'01019'!Q93+'01083'!Q93+'01084'!Q93+'01144'!Q93+'01154'!Q93+'01171'!Q93+'00446'!Q93</f>
        <v>72766.8</v>
      </c>
      <c r="R93" s="100">
        <f>'00111'!R93+'00192'!R93+'00200'!R93+'00226'!R93+'00282'!R93+'00328'!R93+'00368'!R93+'10725'!R93+'00498'!R93+'00551'!R93+'00585'!R93+'00982'!R93+'00986'!R93+'00989'!R93+'01019'!R93+'01083'!R93+'01084'!R93+'01144'!R93+'01154'!R93+'01171'!R93+'00446'!R93</f>
        <v>72766.8</v>
      </c>
      <c r="S93" s="100">
        <f>'00111'!S93+'00192'!S93+'00200'!S93+'00226'!S93+'00282'!S93+'00328'!S93+'00368'!S93+'10725'!S93+'00498'!S93+'00551'!S93+'00585'!S93+'00982'!S93+'00986'!S93+'00989'!S93+'01019'!S93+'01083'!S93+'01084'!S93+'01144'!S93+'01154'!S93+'01171'!S93+'00446'!S93</f>
        <v>218300.4</v>
      </c>
      <c r="T93" s="103"/>
      <c r="U93" s="180">
        <f>SUM('00111:01171'!C92)</f>
        <v>5371966</v>
      </c>
      <c r="W93" s="107">
        <f t="shared" si="2"/>
        <v>-4644298</v>
      </c>
      <c r="X93" s="199">
        <f>'00111'!T93+'00192'!T93+'00200'!T93+'00226'!T93+'00282'!T93+'00328'!T93+'00368'!T93+'10725'!T93+'00498'!T93+'00551'!T93+'00585'!T93+'00982'!T93+'00986'!T93+'00989'!T93+'01019'!T93+'01083'!T93+'01084'!T93+'01144'!T93+'01154'!T93+'01171'!T93</f>
        <v>538123.5</v>
      </c>
    </row>
    <row r="94" spans="1:24" s="107" customFormat="1" ht="32.25" customHeight="1" x14ac:dyDescent="0.2">
      <c r="A94" s="61">
        <v>56800</v>
      </c>
      <c r="B94" s="61" t="s">
        <v>99</v>
      </c>
      <c r="C94" s="101">
        <f>'00111'!C94+'00192'!C94+'00200'!C94+'00226'!C94+'00282'!C94+'00328'!C94+'00368'!C94+'10725'!C94+'00498'!C94+'00551'!C94+'00585'!C94+'00982'!C94+'00986'!C94+'00989'!C94+'01019'!C94+'01083'!C94+'01084'!C94+'01144'!C94+'01154'!C94+'01171'!C94+'00446'!C94</f>
        <v>195104705</v>
      </c>
      <c r="D94" s="101">
        <f>'00111'!D94+'00192'!D94+'00200'!D94+'00226'!D94+'00282'!D94+'00328'!D94+'00368'!D94+'10725'!D94+'00498'!D94+'00551'!D94+'00585'!D94+'00982'!D94+'00986'!D94+'00989'!D94+'01019'!D94+'01083'!D94+'01084'!D94+'01144'!D94+'01154'!D94+'01171'!D94+'00446'!D94</f>
        <v>11706282.299999999</v>
      </c>
      <c r="E94" s="101">
        <f>'00111'!E94+'00192'!E94+'00200'!E94+'00226'!E94+'00282'!E94+'00328'!E94+'00368'!E94+'10725'!E94+'00498'!E94+'00551'!E94+'00585'!E94+'00982'!E94+'00986'!E94+'00989'!E94+'01019'!E94+'01083'!E94+'01084'!E94+'01144'!E94+'01154'!E94+'01171'!E94+'00446'!E94</f>
        <v>11706282.299999999</v>
      </c>
      <c r="F94" s="101">
        <f>'00111'!F94+'00192'!F94+'00200'!F94+'00226'!F94+'00282'!F94+'00328'!F94+'00368'!F94+'10725'!F94+'00498'!F94+'00551'!F94+'00585'!F94+'00982'!F94+'00986'!F94+'00989'!F94+'01019'!F94+'01083'!F94+'01084'!F94+'01144'!F94+'01154'!F94+'01171'!F94+'00446'!F94</f>
        <v>11706282.299999999</v>
      </c>
      <c r="G94" s="101">
        <f>'00111'!G94+'00192'!G94+'00200'!G94+'00226'!G94+'00282'!G94+'00328'!G94+'00368'!G94+'10725'!G94+'00498'!G94+'00551'!G94+'00585'!G94+'00982'!G94+'00986'!G94+'00989'!G94+'01019'!G94+'01083'!G94+'01084'!G94+'01144'!G94+'01154'!G94+'01171'!G94+'00446'!G94</f>
        <v>35118846.900000006</v>
      </c>
      <c r="H94" s="101">
        <f>'00111'!H94+'00192'!H94+'00200'!H94+'00226'!H94+'00282'!H94+'00328'!H94+'00368'!H94+'10725'!H94+'00498'!H94+'00551'!H94+'00585'!H94+'00982'!H94+'00986'!H94+'00989'!H94+'01019'!H94+'01083'!H94+'01084'!H94+'01144'!H94+'01154'!H94+'01171'!H94+'00446'!H94</f>
        <v>13657329.350000001</v>
      </c>
      <c r="I94" s="101">
        <f>'00111'!I94+'00192'!I94+'00200'!I94+'00226'!I94+'00282'!I94+'00328'!I94+'00368'!I94+'10725'!I94+'00498'!I94+'00551'!I94+'00585'!I94+'00982'!I94+'00986'!I94+'00989'!I94+'01019'!I94+'01083'!I94+'01084'!I94+'01144'!I94+'01154'!I94+'01171'!I94+'00446'!I94</f>
        <v>17559423.450000003</v>
      </c>
      <c r="J94" s="101">
        <f>'00111'!J94+'00192'!J94+'00200'!J94+'00226'!J94+'00282'!J94+'00328'!J94+'00368'!J94+'10725'!J94+'00498'!J94+'00551'!J94+'00585'!J94+'00982'!J94+'00986'!J94+'00989'!J94+'01019'!J94+'01083'!J94+'01084'!J94+'01144'!J94+'01154'!J94+'01171'!J94+'00446'!J94</f>
        <v>17559423.450000003</v>
      </c>
      <c r="K94" s="101">
        <f>'00111'!K94+'00192'!K94+'00200'!K94+'00226'!K94+'00282'!K94+'00328'!K94+'00368'!K94+'10725'!K94+'00498'!K94+'00551'!K94+'00585'!K94+'00982'!K94+'00986'!K94+'00989'!K94+'01019'!K94+'01083'!K94+'01084'!K94+'01144'!K94+'01154'!K94+'01171'!K94+'00446'!K94</f>
        <v>48776176.25</v>
      </c>
      <c r="L94" s="101">
        <f>'00111'!L94+'00192'!L94+'00200'!L94+'00226'!L94+'00282'!L94+'00328'!L94+'00368'!L94+'10725'!L94+'00498'!L94+'00551'!L94+'00585'!L94+'00982'!L94+'00986'!L94+'00989'!L94+'01019'!L94+'01083'!L94+'01084'!L94+'01144'!L94+'01154'!L94+'01171'!L94+'00446'!L94</f>
        <v>17559423.450000003</v>
      </c>
      <c r="M94" s="101">
        <f>'00111'!M94+'00192'!M94+'00200'!M94+'00226'!M94+'00282'!M94+'00328'!M94+'00368'!M94+'10725'!M94+'00498'!M94+'00551'!M94+'00585'!M94+'00982'!M94+'00986'!M94+'00989'!M94+'01019'!M94+'01083'!M94+'01084'!M94+'01144'!M94+'01154'!M94+'01171'!M94+'00446'!M94</f>
        <v>17559423.450000003</v>
      </c>
      <c r="N94" s="101">
        <f>'00111'!N94+'00192'!N94+'00200'!N94+'00226'!N94+'00282'!N94+'00328'!N94+'00368'!N94+'10725'!N94+'00498'!N94+'00551'!N94+'00585'!N94+'00982'!N94+'00986'!N94+'00989'!N94+'01019'!N94+'01083'!N94+'01084'!N94+'01144'!N94+'01154'!N94+'01171'!N94+'00446'!N94</f>
        <v>17559423.450000003</v>
      </c>
      <c r="O94" s="101">
        <f>'00111'!O94+'00192'!O94+'00200'!O94+'00226'!O94+'00282'!O94+'00328'!O94+'00368'!O94+'10725'!O94+'00498'!O94+'00551'!O94+'00585'!O94+'00982'!O94+'00986'!O94+'00989'!O94+'01019'!O94+'01083'!O94+'01084'!O94+'01144'!O94+'01154'!O94+'01171'!O94+'00446'!O94</f>
        <v>52678270.350000001</v>
      </c>
      <c r="P94" s="101">
        <f>'00111'!P94+'00192'!P94+'00200'!P94+'00226'!P94+'00282'!P94+'00328'!P94+'00368'!P94+'10725'!P94+'00498'!P94+'00551'!P94+'00585'!P94+'00982'!P94+'00986'!P94+'00989'!P94+'01019'!P94+'01083'!P94+'01084'!P94+'01144'!P94+'01154'!P94+'01171'!P94+'00446'!P94</f>
        <v>19510470.5</v>
      </c>
      <c r="Q94" s="101">
        <f>'00111'!Q94+'00192'!Q94+'00200'!Q94+'00226'!Q94+'00282'!Q94+'00328'!Q94+'00368'!Q94+'10725'!Q94+'00498'!Q94+'00551'!Q94+'00585'!Q94+'00982'!Q94+'00986'!Q94+'00989'!Q94+'01019'!Q94+'01083'!Q94+'01084'!Q94+'01144'!Q94+'01154'!Q94+'01171'!Q94+'00446'!Q94</f>
        <v>19510470.5</v>
      </c>
      <c r="R94" s="101">
        <f>'00111'!R94+'00192'!R94+'00200'!R94+'00226'!R94+'00282'!R94+'00328'!R94+'00368'!R94+'10725'!R94+'00498'!R94+'00551'!R94+'00585'!R94+'00982'!R94+'00986'!R94+'00989'!R94+'01019'!R94+'01083'!R94+'01084'!R94+'01144'!R94+'01154'!R94+'01171'!R94+'00446'!R94</f>
        <v>19510470.5</v>
      </c>
      <c r="S94" s="101">
        <f>'00111'!S94+'00192'!S94+'00200'!S94+'00226'!S94+'00282'!S94+'00328'!S94+'00368'!S94+'10725'!S94+'00498'!S94+'00551'!S94+'00585'!S94+'00982'!S94+'00986'!S94+'00989'!S94+'01019'!S94+'01083'!S94+'01084'!S94+'01144'!S94+'01154'!S94+'01171'!S94+'00446'!S94</f>
        <v>58531411.500000007</v>
      </c>
      <c r="T94" s="185"/>
      <c r="U94" s="180">
        <f>SUM('00111:01171'!C93)</f>
        <v>597915</v>
      </c>
      <c r="W94" s="107">
        <f t="shared" si="2"/>
        <v>194506790</v>
      </c>
      <c r="X94" s="199">
        <f>'00111'!T94+'00192'!T94+'00200'!T94+'00226'!T94+'00282'!T94+'00328'!T94+'00368'!T94+'10725'!T94+'00498'!T94+'00551'!T94+'00585'!T94+'00982'!T94+'00986'!T94+'00989'!T94+'01019'!T94+'01083'!T94+'01084'!T94+'01144'!T94+'01154'!T94+'01171'!T94</f>
        <v>175594234.49999997</v>
      </c>
    </row>
    <row r="95" spans="1:24" s="109" customFormat="1" ht="32.25" customHeight="1" x14ac:dyDescent="0.25">
      <c r="A95" s="77">
        <v>56802</v>
      </c>
      <c r="B95" s="71" t="s">
        <v>93</v>
      </c>
      <c r="C95" s="100">
        <f>'00111'!C95+'00192'!C95+'00200'!C95+'00226'!C95+'00282'!C95+'00328'!C95+'00368'!C95+'10725'!C95+'00498'!C95+'00551'!C95+'00585'!C95+'00982'!C95+'00986'!C95+'00989'!C95+'01019'!C95+'01083'!C95+'01084'!C95+'01144'!C95+'01154'!C95+'01171'!C95+'00446'!C95</f>
        <v>194505863</v>
      </c>
      <c r="D95" s="100">
        <f>'00111'!D95+'00192'!D95+'00200'!D95+'00226'!D95+'00282'!D95+'00328'!D95+'00368'!D95+'10725'!D95+'00498'!D95+'00551'!D95+'00585'!D95+'00982'!D95+'00986'!D95+'00989'!D95+'01019'!D95+'01083'!D95+'01084'!D95+'01144'!D95+'01154'!D95+'01171'!D95+'00446'!D95</f>
        <v>11670351.779999997</v>
      </c>
      <c r="E95" s="100">
        <f>'00111'!E95+'00192'!E95+'00200'!E95+'00226'!E95+'00282'!E95+'00328'!E95+'00368'!E95+'10725'!E95+'00498'!E95+'00551'!E95+'00585'!E95+'00982'!E95+'00986'!E95+'00989'!E95+'01019'!E95+'01083'!E95+'01084'!E95+'01144'!E95+'01154'!E95+'01171'!E95+'00446'!E95</f>
        <v>11670351.779999997</v>
      </c>
      <c r="F95" s="100">
        <f>'00111'!F95+'00192'!F95+'00200'!F95+'00226'!F95+'00282'!F95+'00328'!F95+'00368'!F95+'10725'!F95+'00498'!F95+'00551'!F95+'00585'!F95+'00982'!F95+'00986'!F95+'00989'!F95+'01019'!F95+'01083'!F95+'01084'!F95+'01144'!F95+'01154'!F95+'01171'!F95+'00446'!F95</f>
        <v>11670351.779999997</v>
      </c>
      <c r="G95" s="100">
        <f>'00111'!G95+'00192'!G95+'00200'!G95+'00226'!G95+'00282'!G95+'00328'!G95+'00368'!G95+'10725'!G95+'00498'!G95+'00551'!G95+'00585'!G95+'00982'!G95+'00986'!G95+'00989'!G95+'01019'!G95+'01083'!G95+'01084'!G95+'01144'!G95+'01154'!G95+'01171'!G95+'00446'!G95</f>
        <v>35011055.340000004</v>
      </c>
      <c r="H95" s="100">
        <f>'00111'!H95+'00192'!H95+'00200'!H95+'00226'!H95+'00282'!H95+'00328'!H95+'00368'!H95+'10725'!H95+'00498'!H95+'00551'!H95+'00585'!H95+'00982'!H95+'00986'!H95+'00989'!H95+'01019'!H95+'01083'!H95+'01084'!H95+'01144'!H95+'01154'!H95+'01171'!H95+'00446'!H95</f>
        <v>13615410.410000002</v>
      </c>
      <c r="I95" s="100">
        <f>'00111'!I95+'00192'!I95+'00200'!I95+'00226'!I95+'00282'!I95+'00328'!I95+'00368'!I95+'10725'!I95+'00498'!I95+'00551'!I95+'00585'!I95+'00982'!I95+'00986'!I95+'00989'!I95+'01019'!I95+'01083'!I95+'01084'!I95+'01144'!I95+'01154'!I95+'01171'!I95+'00446'!I95</f>
        <v>17505527.670000002</v>
      </c>
      <c r="J95" s="100">
        <f>'00111'!J95+'00192'!J95+'00200'!J95+'00226'!J95+'00282'!J95+'00328'!J95+'00368'!J95+'10725'!J95+'00498'!J95+'00551'!J95+'00585'!J95+'00982'!J95+'00986'!J95+'00989'!J95+'01019'!J95+'01083'!J95+'01084'!J95+'01144'!J95+'01154'!J95+'01171'!J95+'00446'!J95</f>
        <v>17505527.670000002</v>
      </c>
      <c r="K95" s="100">
        <f>'00111'!K95+'00192'!K95+'00200'!K95+'00226'!K95+'00282'!K95+'00328'!K95+'00368'!K95+'10725'!K95+'00498'!K95+'00551'!K95+'00585'!K95+'00982'!K95+'00986'!K95+'00989'!K95+'01019'!K95+'01083'!K95+'01084'!K95+'01144'!K95+'01154'!K95+'01171'!K95+'00446'!K95</f>
        <v>48626465.75</v>
      </c>
      <c r="L95" s="100">
        <f>'00111'!L95+'00192'!L95+'00200'!L95+'00226'!L95+'00282'!L95+'00328'!L95+'00368'!L95+'10725'!L95+'00498'!L95+'00551'!L95+'00585'!L95+'00982'!L95+'00986'!L95+'00989'!L95+'01019'!L95+'01083'!L95+'01084'!L95+'01144'!L95+'01154'!L95+'01171'!L95+'00446'!L95</f>
        <v>17505527.670000002</v>
      </c>
      <c r="M95" s="100">
        <f>'00111'!M95+'00192'!M95+'00200'!M95+'00226'!M95+'00282'!M95+'00328'!M95+'00368'!M95+'10725'!M95+'00498'!M95+'00551'!M95+'00585'!M95+'00982'!M95+'00986'!M95+'00989'!M95+'01019'!M95+'01083'!M95+'01084'!M95+'01144'!M95+'01154'!M95+'01171'!M95+'00446'!M95</f>
        <v>17505527.670000002</v>
      </c>
      <c r="N95" s="100">
        <f>'00111'!N95+'00192'!N95+'00200'!N95+'00226'!N95+'00282'!N95+'00328'!N95+'00368'!N95+'10725'!N95+'00498'!N95+'00551'!N95+'00585'!N95+'00982'!N95+'00986'!N95+'00989'!N95+'01019'!N95+'01083'!N95+'01084'!N95+'01144'!N95+'01154'!N95+'01171'!N95+'00446'!N95</f>
        <v>17505527.670000002</v>
      </c>
      <c r="O95" s="100">
        <f>'00111'!O95+'00192'!O95+'00200'!O95+'00226'!O95+'00282'!O95+'00328'!O95+'00368'!O95+'10725'!O95+'00498'!O95+'00551'!O95+'00585'!O95+'00982'!O95+'00986'!O95+'00989'!O95+'01019'!O95+'01083'!O95+'01084'!O95+'01144'!O95+'01154'!O95+'01171'!O95+'00446'!O95</f>
        <v>52516583.009999998</v>
      </c>
      <c r="P95" s="100">
        <f>'00111'!P95+'00192'!P95+'00200'!P95+'00226'!P95+'00282'!P95+'00328'!P95+'00368'!P95+'10725'!P95+'00498'!P95+'00551'!P95+'00585'!P95+'00982'!P95+'00986'!P95+'00989'!P95+'01019'!P95+'01083'!P95+'01084'!P95+'01144'!P95+'01154'!P95+'01171'!P95+'00446'!P95</f>
        <v>19450586.300000004</v>
      </c>
      <c r="Q95" s="100">
        <f>'00111'!Q95+'00192'!Q95+'00200'!Q95+'00226'!Q95+'00282'!Q95+'00328'!Q95+'00368'!Q95+'10725'!Q95+'00498'!Q95+'00551'!Q95+'00585'!Q95+'00982'!Q95+'00986'!Q95+'00989'!Q95+'01019'!Q95+'01083'!Q95+'01084'!Q95+'01144'!Q95+'01154'!Q95+'01171'!Q95+'00446'!Q95</f>
        <v>19450586.300000004</v>
      </c>
      <c r="R95" s="100">
        <f>'00111'!R95+'00192'!R95+'00200'!R95+'00226'!R95+'00282'!R95+'00328'!R95+'00368'!R95+'10725'!R95+'00498'!R95+'00551'!R95+'00585'!R95+'00982'!R95+'00986'!R95+'00989'!R95+'01019'!R95+'01083'!R95+'01084'!R95+'01144'!R95+'01154'!R95+'01171'!R95+'00446'!R95</f>
        <v>19450586.300000004</v>
      </c>
      <c r="S95" s="100">
        <f>'00111'!S95+'00192'!S95+'00200'!S95+'00226'!S95+'00282'!S95+'00328'!S95+'00368'!S95+'10725'!S95+'00498'!S95+'00551'!S95+'00585'!S95+'00982'!S95+'00986'!S95+'00989'!S95+'01019'!S95+'01083'!S95+'01084'!S95+'01144'!S95+'01154'!S95+'01171'!S95+'00446'!S95</f>
        <v>58351758.900000006</v>
      </c>
      <c r="T95" s="103"/>
      <c r="U95" s="180">
        <f>SUM('00111:01171'!C94)</f>
        <v>195104705</v>
      </c>
      <c r="W95" s="107">
        <f t="shared" si="2"/>
        <v>-598842</v>
      </c>
      <c r="X95" s="199">
        <f>'00111'!T95+'00192'!T95+'00200'!T95+'00226'!T95+'00282'!T95+'00328'!T95+'00368'!T95+'10725'!T95+'00498'!T95+'00551'!T95+'00585'!T95+'00982'!T95+'00986'!T95+'00989'!T95+'01019'!T95+'01083'!T95+'01084'!T95+'01144'!T95+'01154'!T95+'01171'!T95</f>
        <v>175055276.69999999</v>
      </c>
    </row>
    <row r="96" spans="1:24" s="109" customFormat="1" ht="32.25" customHeight="1" x14ac:dyDescent="0.25">
      <c r="A96" s="68" t="s">
        <v>96</v>
      </c>
      <c r="B96" s="67" t="s">
        <v>94</v>
      </c>
      <c r="C96" s="100">
        <f>'00111'!C96+'00192'!C96+'00200'!C96+'00226'!C96+'00282'!C96+'00328'!C96+'00368'!C96+'10725'!C96+'00498'!C96+'00551'!C96+'00585'!C96+'00982'!C96+'00986'!C96+'00989'!C96+'01019'!C96+'01083'!C96+'01084'!C96+'01144'!C96+'01154'!C96+'01171'!C96+'00446'!C96</f>
        <v>598842</v>
      </c>
      <c r="D96" s="100">
        <f>'00111'!D96+'00192'!D96+'00200'!D96+'00226'!D96+'00282'!D96+'00328'!D96+'00368'!D96+'10725'!D96+'00498'!D96+'00551'!D96+'00585'!D96+'00982'!D96+'00986'!D96+'00989'!D96+'01019'!D96+'01083'!D96+'01084'!D96+'01144'!D96+'01154'!D96+'01171'!D96+'00446'!D96</f>
        <v>35930.519999999997</v>
      </c>
      <c r="E96" s="100">
        <f>'00111'!E96+'00192'!E96+'00200'!E96+'00226'!E96+'00282'!E96+'00328'!E96+'00368'!E96+'10725'!E96+'00498'!E96+'00551'!E96+'00585'!E96+'00982'!E96+'00986'!E96+'00989'!E96+'01019'!E96+'01083'!E96+'01084'!E96+'01144'!E96+'01154'!E96+'01171'!E96+'00446'!E96</f>
        <v>35930.519999999997</v>
      </c>
      <c r="F96" s="100">
        <f>'00111'!F96+'00192'!F96+'00200'!F96+'00226'!F96+'00282'!F96+'00328'!F96+'00368'!F96+'10725'!F96+'00498'!F96+'00551'!F96+'00585'!F96+'00982'!F96+'00986'!F96+'00989'!F96+'01019'!F96+'01083'!F96+'01084'!F96+'01144'!F96+'01154'!F96+'01171'!F96+'00446'!F96</f>
        <v>35930.519999999997</v>
      </c>
      <c r="G96" s="100">
        <f>'00111'!G96+'00192'!G96+'00200'!G96+'00226'!G96+'00282'!G96+'00328'!G96+'00368'!G96+'10725'!G96+'00498'!G96+'00551'!G96+'00585'!G96+'00982'!G96+'00986'!G96+'00989'!G96+'01019'!G96+'01083'!G96+'01084'!G96+'01144'!G96+'01154'!G96+'01171'!G96+'00446'!G96</f>
        <v>107791.56</v>
      </c>
      <c r="H96" s="100">
        <f>'00111'!H96+'00192'!H96+'00200'!H96+'00226'!H96+'00282'!H96+'00328'!H96+'00368'!H96+'10725'!H96+'00498'!H96+'00551'!H96+'00585'!H96+'00982'!H96+'00986'!H96+'00989'!H96+'01019'!H96+'01083'!H96+'01084'!H96+'01144'!H96+'01154'!H96+'01171'!H96+'00446'!H96</f>
        <v>41918.94</v>
      </c>
      <c r="I96" s="100">
        <f>'00111'!I96+'00192'!I96+'00200'!I96+'00226'!I96+'00282'!I96+'00328'!I96+'00368'!I96+'10725'!I96+'00498'!I96+'00551'!I96+'00585'!I96+'00982'!I96+'00986'!I96+'00989'!I96+'01019'!I96+'01083'!I96+'01084'!I96+'01144'!I96+'01154'!I96+'01171'!I96+'00446'!I96</f>
        <v>53895.78</v>
      </c>
      <c r="J96" s="100">
        <f>'00111'!J96+'00192'!J96+'00200'!J96+'00226'!J96+'00282'!J96+'00328'!J96+'00368'!J96+'10725'!J96+'00498'!J96+'00551'!J96+'00585'!J96+'00982'!J96+'00986'!J96+'00989'!J96+'01019'!J96+'01083'!J96+'01084'!J96+'01144'!J96+'01154'!J96+'01171'!J96+'00446'!J96</f>
        <v>53895.78</v>
      </c>
      <c r="K96" s="100">
        <f>'00111'!K96+'00192'!K96+'00200'!K96+'00226'!K96+'00282'!K96+'00328'!K96+'00368'!K96+'10725'!K96+'00498'!K96+'00551'!K96+'00585'!K96+'00982'!K96+'00986'!K96+'00989'!K96+'01019'!K96+'01083'!K96+'01084'!K96+'01144'!K96+'01154'!K96+'01171'!K96+'00446'!K96</f>
        <v>149710.5</v>
      </c>
      <c r="L96" s="100">
        <f>'00111'!L96+'00192'!L96+'00200'!L96+'00226'!L96+'00282'!L96+'00328'!L96+'00368'!L96+'10725'!L96+'00498'!L96+'00551'!L96+'00585'!L96+'00982'!L96+'00986'!L96+'00989'!L96+'01019'!L96+'01083'!L96+'01084'!L96+'01144'!L96+'01154'!L96+'01171'!L96+'00446'!L96</f>
        <v>53895.78</v>
      </c>
      <c r="M96" s="100">
        <f>'00111'!M96+'00192'!M96+'00200'!M96+'00226'!M96+'00282'!M96+'00328'!M96+'00368'!M96+'10725'!M96+'00498'!M96+'00551'!M96+'00585'!M96+'00982'!M96+'00986'!M96+'00989'!M96+'01019'!M96+'01083'!M96+'01084'!M96+'01144'!M96+'01154'!M96+'01171'!M96+'00446'!M96</f>
        <v>53895.78</v>
      </c>
      <c r="N96" s="100">
        <f>'00111'!N96+'00192'!N96+'00200'!N96+'00226'!N96+'00282'!N96+'00328'!N96+'00368'!N96+'10725'!N96+'00498'!N96+'00551'!N96+'00585'!N96+'00982'!N96+'00986'!N96+'00989'!N96+'01019'!N96+'01083'!N96+'01084'!N96+'01144'!N96+'01154'!N96+'01171'!N96+'00446'!N96</f>
        <v>53895.78</v>
      </c>
      <c r="O96" s="100">
        <f>'00111'!O96+'00192'!O96+'00200'!O96+'00226'!O96+'00282'!O96+'00328'!O96+'00368'!O96+'10725'!O96+'00498'!O96+'00551'!O96+'00585'!O96+'00982'!O96+'00986'!O96+'00989'!O96+'01019'!O96+'01083'!O96+'01084'!O96+'01144'!O96+'01154'!O96+'01171'!O96+'00446'!O96</f>
        <v>161687.34000000003</v>
      </c>
      <c r="P96" s="100">
        <f>'00111'!P96+'00192'!P96+'00200'!P96+'00226'!P96+'00282'!P96+'00328'!P96+'00368'!P96+'10725'!P96+'00498'!P96+'00551'!P96+'00585'!P96+'00982'!P96+'00986'!P96+'00989'!P96+'01019'!P96+'01083'!P96+'01084'!P96+'01144'!P96+'01154'!P96+'01171'!P96+'00446'!P96</f>
        <v>59884.2</v>
      </c>
      <c r="Q96" s="100">
        <f>'00111'!Q96+'00192'!Q96+'00200'!Q96+'00226'!Q96+'00282'!Q96+'00328'!Q96+'00368'!Q96+'10725'!Q96+'00498'!Q96+'00551'!Q96+'00585'!Q96+'00982'!Q96+'00986'!Q96+'00989'!Q96+'01019'!Q96+'01083'!Q96+'01084'!Q96+'01144'!Q96+'01154'!Q96+'01171'!Q96+'00446'!Q96</f>
        <v>59884.2</v>
      </c>
      <c r="R96" s="100">
        <f>'00111'!R96+'00192'!R96+'00200'!R96+'00226'!R96+'00282'!R96+'00328'!R96+'00368'!R96+'10725'!R96+'00498'!R96+'00551'!R96+'00585'!R96+'00982'!R96+'00986'!R96+'00989'!R96+'01019'!R96+'01083'!R96+'01084'!R96+'01144'!R96+'01154'!R96+'01171'!R96+'00446'!R96</f>
        <v>59884.2</v>
      </c>
      <c r="S96" s="100">
        <f>'00111'!S96+'00192'!S96+'00200'!S96+'00226'!S96+'00282'!S96+'00328'!S96+'00368'!S96+'10725'!S96+'00498'!S96+'00551'!S96+'00585'!S96+'00982'!S96+'00986'!S96+'00989'!S96+'01019'!S96+'01083'!S96+'01084'!S96+'01144'!S96+'01154'!S96+'01171'!S96+'00446'!S96</f>
        <v>179652.60000000003</v>
      </c>
      <c r="T96" s="103"/>
      <c r="U96" s="180">
        <f>SUM('00111:01171'!C95)</f>
        <v>194505863</v>
      </c>
      <c r="W96" s="107">
        <f t="shared" si="2"/>
        <v>-193907021</v>
      </c>
      <c r="X96" s="199">
        <f>'00111'!T96+'00192'!T96+'00200'!T96+'00226'!T96+'00282'!T96+'00328'!T96+'00368'!T96+'10725'!T96+'00498'!T96+'00551'!T96+'00585'!T96+'00982'!T96+'00986'!T96+'00989'!T96+'01019'!T96+'01083'!T96+'01084'!T96+'01144'!T96+'01154'!T96+'01171'!T96</f>
        <v>538957.79999999993</v>
      </c>
    </row>
    <row r="97" spans="1:33" s="107" customFormat="1" ht="32.25" customHeight="1" x14ac:dyDescent="0.2">
      <c r="A97" s="61">
        <v>56900</v>
      </c>
      <c r="B97" s="61" t="s">
        <v>98</v>
      </c>
      <c r="C97" s="101">
        <f>'00111'!C97+'00192'!C97+'00200'!C97+'00226'!C97+'00282'!C97+'00328'!C97+'00368'!C97+'10725'!C97+'00498'!C97+'00551'!C97+'00585'!C97+'00982'!C97+'00986'!C97+'00989'!C97+'01019'!C97+'01083'!C97+'01084'!C97+'01144'!C97+'01154'!C97+'01171'!C97+'00446'!C97</f>
        <v>40181403</v>
      </c>
      <c r="D97" s="101">
        <f>'00111'!D97+'00192'!D97+'00200'!D97+'00226'!D97+'00282'!D97+'00328'!D97+'00368'!D97+'10725'!D97+'00498'!D97+'00551'!D97+'00585'!D97+'00982'!D97+'00986'!D97+'00989'!D97+'01019'!D97+'01083'!D97+'01084'!D97+'01144'!D97+'01154'!D97+'01171'!D97+'00446'!D97</f>
        <v>2410884.1799999997</v>
      </c>
      <c r="E97" s="101">
        <f>'00111'!E97+'00192'!E97+'00200'!E97+'00226'!E97+'00282'!E97+'00328'!E97+'00368'!E97+'10725'!E97+'00498'!E97+'00551'!E97+'00585'!E97+'00982'!E97+'00986'!E97+'00989'!E97+'01019'!E97+'01083'!E97+'01084'!E97+'01144'!E97+'01154'!E97+'01171'!E97+'00446'!E97</f>
        <v>2410884.1799999997</v>
      </c>
      <c r="F97" s="101">
        <f>'00111'!F97+'00192'!F97+'00200'!F97+'00226'!F97+'00282'!F97+'00328'!F97+'00368'!F97+'10725'!F97+'00498'!F97+'00551'!F97+'00585'!F97+'00982'!F97+'00986'!F97+'00989'!F97+'01019'!F97+'01083'!F97+'01084'!F97+'01144'!F97+'01154'!F97+'01171'!F97+'00446'!F97</f>
        <v>2410884.1799999997</v>
      </c>
      <c r="G97" s="101">
        <f>'00111'!G97+'00192'!G97+'00200'!G97+'00226'!G97+'00282'!G97+'00328'!G97+'00368'!G97+'10725'!G97+'00498'!G97+'00551'!G97+'00585'!G97+'00982'!G97+'00986'!G97+'00989'!G97+'01019'!G97+'01083'!G97+'01084'!G97+'01144'!G97+'01154'!G97+'01171'!G97+'00446'!G97</f>
        <v>7232652.540000001</v>
      </c>
      <c r="H97" s="101">
        <f>'00111'!H97+'00192'!H97+'00200'!H97+'00226'!H97+'00282'!H97+'00328'!H97+'00368'!H97+'10725'!H97+'00498'!H97+'00551'!H97+'00585'!H97+'00982'!H97+'00986'!H97+'00989'!H97+'01019'!H97+'01083'!H97+'01084'!H97+'01144'!H97+'01154'!H97+'01171'!H97+'00446'!H97</f>
        <v>2812698.2100000009</v>
      </c>
      <c r="I97" s="101">
        <f>'00111'!I97+'00192'!I97+'00200'!I97+'00226'!I97+'00282'!I97+'00328'!I97+'00368'!I97+'10725'!I97+'00498'!I97+'00551'!I97+'00585'!I97+'00982'!I97+'00986'!I97+'00989'!I97+'01019'!I97+'01083'!I97+'01084'!I97+'01144'!I97+'01154'!I97+'01171'!I97+'00446'!I97</f>
        <v>3616326.2700000005</v>
      </c>
      <c r="J97" s="101">
        <f>'00111'!J97+'00192'!J97+'00200'!J97+'00226'!J97+'00282'!J97+'00328'!J97+'00368'!J97+'10725'!J97+'00498'!J97+'00551'!J97+'00585'!J97+'00982'!J97+'00986'!J97+'00989'!J97+'01019'!J97+'01083'!J97+'01084'!J97+'01144'!J97+'01154'!J97+'01171'!J97+'00446'!J97</f>
        <v>3616326.2700000005</v>
      </c>
      <c r="K97" s="101">
        <f>'00111'!K97+'00192'!K97+'00200'!K97+'00226'!K97+'00282'!K97+'00328'!K97+'00368'!K97+'10725'!K97+'00498'!K97+'00551'!K97+'00585'!K97+'00982'!K97+'00986'!K97+'00989'!K97+'01019'!K97+'01083'!K97+'01084'!K97+'01144'!K97+'01154'!K97+'01171'!K97+'00446'!K97</f>
        <v>10045350.75</v>
      </c>
      <c r="L97" s="101">
        <f>'00111'!L97+'00192'!L97+'00200'!L97+'00226'!L97+'00282'!L97+'00328'!L97+'00368'!L97+'10725'!L97+'00498'!L97+'00551'!L97+'00585'!L97+'00982'!L97+'00986'!L97+'00989'!L97+'01019'!L97+'01083'!L97+'01084'!L97+'01144'!L97+'01154'!L97+'01171'!L97+'00446'!L97</f>
        <v>3616326.2700000005</v>
      </c>
      <c r="M97" s="101">
        <f>'00111'!M97+'00192'!M97+'00200'!M97+'00226'!M97+'00282'!M97+'00328'!M97+'00368'!M97+'10725'!M97+'00498'!M97+'00551'!M97+'00585'!M97+'00982'!M97+'00986'!M97+'00989'!M97+'01019'!M97+'01083'!M97+'01084'!M97+'01144'!M97+'01154'!M97+'01171'!M97+'00446'!M97</f>
        <v>3616326.2700000005</v>
      </c>
      <c r="N97" s="101">
        <f>'00111'!N97+'00192'!N97+'00200'!N97+'00226'!N97+'00282'!N97+'00328'!N97+'00368'!N97+'10725'!N97+'00498'!N97+'00551'!N97+'00585'!N97+'00982'!N97+'00986'!N97+'00989'!N97+'01019'!N97+'01083'!N97+'01084'!N97+'01144'!N97+'01154'!N97+'01171'!N97+'00446'!N97</f>
        <v>3616326.2700000005</v>
      </c>
      <c r="O97" s="101">
        <f>'00111'!O97+'00192'!O97+'00200'!O97+'00226'!O97+'00282'!O97+'00328'!O97+'00368'!O97+'10725'!O97+'00498'!O97+'00551'!O97+'00585'!O97+'00982'!O97+'00986'!O97+'00989'!O97+'01019'!O97+'01083'!O97+'01084'!O97+'01144'!O97+'01154'!O97+'01171'!O97+'00446'!O97</f>
        <v>10848978.809999999</v>
      </c>
      <c r="P97" s="101">
        <f>'00111'!P97+'00192'!P97+'00200'!P97+'00226'!P97+'00282'!P97+'00328'!P97+'00368'!P97+'10725'!P97+'00498'!P97+'00551'!P97+'00585'!P97+'00982'!P97+'00986'!P97+'00989'!P97+'01019'!P97+'01083'!P97+'01084'!P97+'01144'!P97+'01154'!P97+'01171'!P97+'00446'!P97</f>
        <v>4018140.3000000003</v>
      </c>
      <c r="Q97" s="101">
        <f>'00111'!Q97+'00192'!Q97+'00200'!Q97+'00226'!Q97+'00282'!Q97+'00328'!Q97+'00368'!Q97+'10725'!Q97+'00498'!Q97+'00551'!Q97+'00585'!Q97+'00982'!Q97+'00986'!Q97+'00989'!Q97+'01019'!Q97+'01083'!Q97+'01084'!Q97+'01144'!Q97+'01154'!Q97+'01171'!Q97+'00446'!Q97</f>
        <v>4018140.3000000003</v>
      </c>
      <c r="R97" s="101">
        <f>'00111'!R97+'00192'!R97+'00200'!R97+'00226'!R97+'00282'!R97+'00328'!R97+'00368'!R97+'10725'!R97+'00498'!R97+'00551'!R97+'00585'!R97+'00982'!R97+'00986'!R97+'00989'!R97+'01019'!R97+'01083'!R97+'01084'!R97+'01144'!R97+'01154'!R97+'01171'!R97+'00446'!R97</f>
        <v>4018140.3000000003</v>
      </c>
      <c r="S97" s="101">
        <f>'00111'!S97+'00192'!S97+'00200'!S97+'00226'!S97+'00282'!S97+'00328'!S97+'00368'!S97+'10725'!S97+'00498'!S97+'00551'!S97+'00585'!S97+'00982'!S97+'00986'!S97+'00989'!S97+'01019'!S97+'01083'!S97+'01084'!S97+'01144'!S97+'01154'!S97+'01171'!S97+'00446'!S97</f>
        <v>12054420.899999999</v>
      </c>
      <c r="T97" s="185"/>
      <c r="U97" s="180">
        <f>SUM('00111:01171'!C96)</f>
        <v>598842</v>
      </c>
      <c r="W97" s="107">
        <f t="shared" si="2"/>
        <v>39582561</v>
      </c>
      <c r="X97" s="199">
        <f>'00111'!T97+'00192'!T97+'00200'!T97+'00226'!T97+'00282'!T97+'00328'!T97+'00368'!T97+'10725'!T97+'00498'!T97+'00551'!T97+'00585'!T97+'00982'!T97+'00986'!T97+'00989'!T97+'01019'!T97+'01083'!T97+'01084'!T97+'01144'!T97+'01154'!T97+'01171'!T97</f>
        <v>33908534.100000001</v>
      </c>
    </row>
    <row r="98" spans="1:33" s="43" customFormat="1" ht="38.25" customHeight="1" x14ac:dyDescent="0.25">
      <c r="A98" s="77" t="s">
        <v>284</v>
      </c>
      <c r="B98" s="67" t="s">
        <v>285</v>
      </c>
      <c r="C98" s="100">
        <f>'00111'!C98+'00192'!C98+'00200'!C98+'00226'!C98+'00282'!C98+'00328'!C98+'00368'!C98+'10725'!C98+'00498'!C98+'00551'!C98+'00585'!C98+'00982'!C98+'00986'!C98+'00989'!C98+'01019'!C98+'01083'!C98+'01084'!C98+'01144'!C98+'01154'!C98+'01171'!C98+'00446'!C98</f>
        <v>13328604</v>
      </c>
      <c r="D98" s="100">
        <f>'00111'!D98+'00192'!D98+'00200'!D98+'00226'!D98+'00282'!D98+'00328'!D98+'00368'!D98+'10725'!D98+'00498'!D98+'00551'!D98+'00585'!D98+'00982'!D98+'00986'!D98+'00989'!D98+'01019'!D98+'01083'!D98+'01084'!D98+'01144'!D98+'01154'!D98+'01171'!D98+'00446'!D98</f>
        <v>799716.23999999987</v>
      </c>
      <c r="E98" s="100">
        <f>'00111'!E98+'00192'!E98+'00200'!E98+'00226'!E98+'00282'!E98+'00328'!E98+'00368'!E98+'10725'!E98+'00498'!E98+'00551'!E98+'00585'!E98+'00982'!E98+'00986'!E98+'00989'!E98+'01019'!E98+'01083'!E98+'01084'!E98+'01144'!E98+'01154'!E98+'01171'!E98+'00446'!E98</f>
        <v>799716.23999999987</v>
      </c>
      <c r="F98" s="100">
        <f>'00111'!F98+'00192'!F98+'00200'!F98+'00226'!F98+'00282'!F98+'00328'!F98+'00368'!F98+'10725'!F98+'00498'!F98+'00551'!F98+'00585'!F98+'00982'!F98+'00986'!F98+'00989'!F98+'01019'!F98+'01083'!F98+'01084'!F98+'01144'!F98+'01154'!F98+'01171'!F98+'00446'!F98</f>
        <v>799716.23999999987</v>
      </c>
      <c r="G98" s="100">
        <f>'00111'!G98+'00192'!G98+'00200'!G98+'00226'!G98+'00282'!G98+'00328'!G98+'00368'!G98+'10725'!G98+'00498'!G98+'00551'!G98+'00585'!G98+'00982'!G98+'00986'!G98+'00989'!G98+'01019'!G98+'01083'!G98+'01084'!G98+'01144'!G98+'01154'!G98+'01171'!G98+'00446'!G98</f>
        <v>2399148.7200000002</v>
      </c>
      <c r="H98" s="100">
        <f>'00111'!H98+'00192'!H98+'00200'!H98+'00226'!H98+'00282'!H98+'00328'!H98+'00368'!H98+'10725'!H98+'00498'!H98+'00551'!H98+'00585'!H98+'00982'!H98+'00986'!H98+'00989'!H98+'01019'!H98+'01083'!H98+'01084'!H98+'01144'!H98+'01154'!H98+'01171'!H98+'00446'!H98</f>
        <v>933002.28000000061</v>
      </c>
      <c r="I98" s="100">
        <f>'00111'!I98+'00192'!I98+'00200'!I98+'00226'!I98+'00282'!I98+'00328'!I98+'00368'!I98+'10725'!I98+'00498'!I98+'00551'!I98+'00585'!I98+'00982'!I98+'00986'!I98+'00989'!I98+'01019'!I98+'01083'!I98+'01084'!I98+'01144'!I98+'01154'!I98+'01171'!I98+'00446'!I98</f>
        <v>1199574.3600000001</v>
      </c>
      <c r="J98" s="100">
        <f>'00111'!J98+'00192'!J98+'00200'!J98+'00226'!J98+'00282'!J98+'00328'!J98+'00368'!J98+'10725'!J98+'00498'!J98+'00551'!J98+'00585'!J98+'00982'!J98+'00986'!J98+'00989'!J98+'01019'!J98+'01083'!J98+'01084'!J98+'01144'!J98+'01154'!J98+'01171'!J98+'00446'!J98</f>
        <v>1199574.3600000001</v>
      </c>
      <c r="K98" s="100">
        <f>'00111'!K98+'00192'!K98+'00200'!K98+'00226'!K98+'00282'!K98+'00328'!K98+'00368'!K98+'10725'!K98+'00498'!K98+'00551'!K98+'00585'!K98+'00982'!K98+'00986'!K98+'00989'!K98+'01019'!K98+'01083'!K98+'01084'!K98+'01144'!K98+'01154'!K98+'01171'!K98+'00446'!K98</f>
        <v>3332151</v>
      </c>
      <c r="L98" s="100">
        <f>'00111'!L98+'00192'!L98+'00200'!L98+'00226'!L98+'00282'!L98+'00328'!L98+'00368'!L98+'10725'!L98+'00498'!L98+'00551'!L98+'00585'!L98+'00982'!L98+'00986'!L98+'00989'!L98+'01019'!L98+'01083'!L98+'01084'!L98+'01144'!L98+'01154'!L98+'01171'!L98+'00446'!L98</f>
        <v>1199574.3600000001</v>
      </c>
      <c r="M98" s="100">
        <f>'00111'!M98+'00192'!M98+'00200'!M98+'00226'!M98+'00282'!M98+'00328'!M98+'00368'!M98+'10725'!M98+'00498'!M98+'00551'!M98+'00585'!M98+'00982'!M98+'00986'!M98+'00989'!M98+'01019'!M98+'01083'!M98+'01084'!M98+'01144'!M98+'01154'!M98+'01171'!M98+'00446'!M98</f>
        <v>1199574.3600000001</v>
      </c>
      <c r="N98" s="100">
        <f>'00111'!N98+'00192'!N98+'00200'!N98+'00226'!N98+'00282'!N98+'00328'!N98+'00368'!N98+'10725'!N98+'00498'!N98+'00551'!N98+'00585'!N98+'00982'!N98+'00986'!N98+'00989'!N98+'01019'!N98+'01083'!N98+'01084'!N98+'01144'!N98+'01154'!N98+'01171'!N98+'00446'!N98</f>
        <v>1199574.3600000001</v>
      </c>
      <c r="O98" s="100">
        <f>'00111'!O98+'00192'!O98+'00200'!O98+'00226'!O98+'00282'!O98+'00328'!O98+'00368'!O98+'10725'!O98+'00498'!O98+'00551'!O98+'00585'!O98+'00982'!O98+'00986'!O98+'00989'!O98+'01019'!O98+'01083'!O98+'01084'!O98+'01144'!O98+'01154'!O98+'01171'!O98+'00446'!O98</f>
        <v>3598723.08</v>
      </c>
      <c r="P98" s="100">
        <f>'00111'!P98+'00192'!P98+'00200'!P98+'00226'!P98+'00282'!P98+'00328'!P98+'00368'!P98+'10725'!P98+'00498'!P98+'00551'!P98+'00585'!P98+'00982'!P98+'00986'!P98+'00989'!P98+'01019'!P98+'01083'!P98+'01084'!P98+'01144'!P98+'01154'!P98+'01171'!P98+'00446'!P98</f>
        <v>1332860.4000000001</v>
      </c>
      <c r="Q98" s="100">
        <f>'00111'!Q98+'00192'!Q98+'00200'!Q98+'00226'!Q98+'00282'!Q98+'00328'!Q98+'00368'!Q98+'10725'!Q98+'00498'!Q98+'00551'!Q98+'00585'!Q98+'00982'!Q98+'00986'!Q98+'00989'!Q98+'01019'!Q98+'01083'!Q98+'01084'!Q98+'01144'!Q98+'01154'!Q98+'01171'!Q98+'00446'!Q98</f>
        <v>1332860.4000000001</v>
      </c>
      <c r="R98" s="100">
        <f>'00111'!R98+'00192'!R98+'00200'!R98+'00226'!R98+'00282'!R98+'00328'!R98+'00368'!R98+'10725'!R98+'00498'!R98+'00551'!R98+'00585'!R98+'00982'!R98+'00986'!R98+'00989'!R98+'01019'!R98+'01083'!R98+'01084'!R98+'01144'!R98+'01154'!R98+'01171'!R98+'00446'!R98</f>
        <v>1332860.4000000001</v>
      </c>
      <c r="S98" s="100">
        <f>'00111'!S98+'00192'!S98+'00200'!S98+'00226'!S98+'00282'!S98+'00328'!S98+'00368'!S98+'10725'!S98+'00498'!S98+'00551'!S98+'00585'!S98+'00982'!S98+'00986'!S98+'00989'!S98+'01019'!S98+'01083'!S98+'01084'!S98+'01144'!S98+'01154'!S98+'01171'!S98+'00446'!S98</f>
        <v>3998581.1999999997</v>
      </c>
      <c r="T98" s="147">
        <f t="shared" ref="T98" si="3">D98+E98+F98+H98+I98+J98+L98+M98+N98+P98+Q98</f>
        <v>11995743.600000001</v>
      </c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</row>
    <row r="99" spans="1:33" s="107" customFormat="1" ht="32.25" customHeight="1" x14ac:dyDescent="0.2">
      <c r="A99" s="65"/>
      <c r="B99" s="65" t="s">
        <v>95</v>
      </c>
      <c r="C99" s="98">
        <f>'00111'!C99+'00192'!C99+'00200'!C99+'00226'!C99+'00282'!C99+'00328'!C99+'00368'!C99+'10725'!C99+'00498'!C99+'00551'!C99+'00585'!C99+'00982'!C99+'00986'!C99+'00989'!C99+'01019'!C99+'01083'!C99+'01084'!C99+'01144'!C99+'01154'!C99+'01171'!C99+'00446'!C99</f>
        <v>120000000</v>
      </c>
      <c r="D99" s="98">
        <f>'00111'!D99+'00192'!D99+'00200'!D99+'00226'!D99+'00282'!D99+'00328'!D99+'00368'!D99+'10725'!D99+'00498'!D99+'00551'!D99+'00585'!D99+'00982'!D99+'00986'!D99+'00989'!D99+'01019'!D99+'01083'!D99+'01084'!D99+'01144'!D99+'01154'!D99+'01171'!D99+'00446'!D99</f>
        <v>7200000</v>
      </c>
      <c r="E99" s="98">
        <f>'00111'!E99+'00192'!E99+'00200'!E99+'00226'!E99+'00282'!E99+'00328'!E99+'00368'!E99+'10725'!E99+'00498'!E99+'00551'!E99+'00585'!E99+'00982'!E99+'00986'!E99+'00989'!E99+'01019'!E99+'01083'!E99+'01084'!E99+'01144'!E99+'01154'!E99+'01171'!E99+'00446'!E99</f>
        <v>7200000</v>
      </c>
      <c r="F99" s="98">
        <f>'00111'!F99+'00192'!F99+'00200'!F99+'00226'!F99+'00282'!F99+'00328'!F99+'00368'!F99+'10725'!F99+'00498'!F99+'00551'!F99+'00585'!F99+'00982'!F99+'00986'!F99+'00989'!F99+'01019'!F99+'01083'!F99+'01084'!F99+'01144'!F99+'01154'!F99+'01171'!F99+'00446'!F99</f>
        <v>7200000</v>
      </c>
      <c r="G99" s="98">
        <f>'00111'!G99+'00192'!G99+'00200'!G99+'00226'!G99+'00282'!G99+'00328'!G99+'00368'!G99+'10725'!G99+'00498'!G99+'00551'!G99+'00585'!G99+'00982'!G99+'00986'!G99+'00989'!G99+'01019'!G99+'01083'!G99+'01084'!G99+'01144'!G99+'01154'!G99+'01171'!G99+'00446'!G99</f>
        <v>21600000</v>
      </c>
      <c r="H99" s="98">
        <f>'00111'!H99+'00192'!H99+'00200'!H99+'00226'!H99+'00282'!H99+'00328'!H99+'00368'!H99+'10725'!H99+'00498'!H99+'00551'!H99+'00585'!H99+'00982'!H99+'00986'!H99+'00989'!H99+'01019'!H99+'01083'!H99+'01084'!H99+'01144'!H99+'01154'!H99+'01171'!H99+'00446'!H99</f>
        <v>8400000</v>
      </c>
      <c r="I99" s="98">
        <f>'00111'!I99+'00192'!I99+'00200'!I99+'00226'!I99+'00282'!I99+'00328'!I99+'00368'!I99+'10725'!I99+'00498'!I99+'00551'!I99+'00585'!I99+'00982'!I99+'00986'!I99+'00989'!I99+'01019'!I99+'01083'!I99+'01084'!I99+'01144'!I99+'01154'!I99+'01171'!I99+'00446'!I99</f>
        <v>10800000</v>
      </c>
      <c r="J99" s="98">
        <f>'00111'!J99+'00192'!J99+'00200'!J99+'00226'!J99+'00282'!J99+'00328'!J99+'00368'!J99+'10725'!J99+'00498'!J99+'00551'!J99+'00585'!J99+'00982'!J99+'00986'!J99+'00989'!J99+'01019'!J99+'01083'!J99+'01084'!J99+'01144'!J99+'01154'!J99+'01171'!J99+'00446'!J99</f>
        <v>10800000</v>
      </c>
      <c r="K99" s="98">
        <f>'00111'!K99+'00192'!K99+'00200'!K99+'00226'!K99+'00282'!K99+'00328'!K99+'00368'!K99+'10725'!K99+'00498'!K99+'00551'!K99+'00585'!K99+'00982'!K99+'00986'!K99+'00989'!K99+'01019'!K99+'01083'!K99+'01084'!K99+'01144'!K99+'01154'!K99+'01171'!K99+'00446'!K99</f>
        <v>30000000</v>
      </c>
      <c r="L99" s="98">
        <f>'00111'!L99+'00192'!L99+'00200'!L99+'00226'!L99+'00282'!L99+'00328'!L99+'00368'!L99+'10725'!L99+'00498'!L99+'00551'!L99+'00585'!L99+'00982'!L99+'00986'!L99+'00989'!L99+'01019'!L99+'01083'!L99+'01084'!L99+'01144'!L99+'01154'!L99+'01171'!L99+'00446'!L99</f>
        <v>10800000</v>
      </c>
      <c r="M99" s="98">
        <f>'00111'!M99+'00192'!M99+'00200'!M99+'00226'!M99+'00282'!M99+'00328'!M99+'00368'!M99+'10725'!M99+'00498'!M99+'00551'!M99+'00585'!M99+'00982'!M99+'00986'!M99+'00989'!M99+'01019'!M99+'01083'!M99+'01084'!M99+'01144'!M99+'01154'!M99+'01171'!M99+'00446'!M99</f>
        <v>10800000</v>
      </c>
      <c r="N99" s="98">
        <f>'00111'!N99+'00192'!N99+'00200'!N99+'00226'!N99+'00282'!N99+'00328'!N99+'00368'!N99+'10725'!N99+'00498'!N99+'00551'!N99+'00585'!N99+'00982'!N99+'00986'!N99+'00989'!N99+'01019'!N99+'01083'!N99+'01084'!N99+'01144'!N99+'01154'!N99+'01171'!N99+'00446'!N99</f>
        <v>10800000</v>
      </c>
      <c r="O99" s="98">
        <f>'00111'!O99+'00192'!O99+'00200'!O99+'00226'!O99+'00282'!O99+'00328'!O99+'00368'!O99+'10725'!O99+'00498'!O99+'00551'!O99+'00585'!O99+'00982'!O99+'00986'!O99+'00989'!O99+'01019'!O99+'01083'!O99+'01084'!O99+'01144'!O99+'01154'!O99+'01171'!O99+'00446'!O99</f>
        <v>32400000</v>
      </c>
      <c r="P99" s="98">
        <f>'00111'!P99+'00192'!P99+'00200'!P99+'00226'!P99+'00282'!P99+'00328'!P99+'00368'!P99+'10725'!P99+'00498'!P99+'00551'!P99+'00585'!P99+'00982'!P99+'00986'!P99+'00989'!P99+'01019'!P99+'01083'!P99+'01084'!P99+'01144'!P99+'01154'!P99+'01171'!P99+'00446'!P99</f>
        <v>12000000</v>
      </c>
      <c r="Q99" s="98">
        <f>'00111'!Q99+'00192'!Q99+'00200'!Q99+'00226'!Q99+'00282'!Q99+'00328'!Q99+'00368'!Q99+'10725'!Q99+'00498'!Q99+'00551'!Q99+'00585'!Q99+'00982'!Q99+'00986'!Q99+'00989'!Q99+'01019'!Q99+'01083'!Q99+'01084'!Q99+'01144'!Q99+'01154'!Q99+'01171'!Q99+'00446'!Q99</f>
        <v>12000000</v>
      </c>
      <c r="R99" s="98">
        <f>'00111'!R99+'00192'!R99+'00200'!R99+'00226'!R99+'00282'!R99+'00328'!R99+'00368'!R99+'10725'!R99+'00498'!R99+'00551'!R99+'00585'!R99+'00982'!R99+'00986'!R99+'00989'!R99+'01019'!R99+'01083'!R99+'01084'!R99+'01144'!R99+'01154'!R99+'01171'!R99+'00446'!R99</f>
        <v>12000000</v>
      </c>
      <c r="S99" s="98">
        <f>'00111'!S99+'00192'!S99+'00200'!S99+'00226'!S99+'00282'!S99+'00328'!S99+'00368'!S99+'10725'!S99+'00498'!S99+'00551'!S99+'00585'!S99+'00982'!S99+'00986'!S99+'00989'!S99+'01019'!S99+'01083'!S99+'01084'!S99+'01144'!S99+'01154'!S99+'01171'!S99+'00446'!S99</f>
        <v>36000000</v>
      </c>
      <c r="T99" s="185"/>
      <c r="U99" s="180">
        <f>SUM('00111:01171'!C98)</f>
        <v>13328604</v>
      </c>
      <c r="W99" s="107">
        <f t="shared" si="2"/>
        <v>106671396</v>
      </c>
      <c r="X99" s="199">
        <f>'00111'!T99+'00192'!T99+'00200'!T99+'00226'!T99+'00282'!T99+'00328'!T99+'00368'!T99+'10725'!T99+'00498'!T99+'00551'!T99+'00585'!T99+'00982'!T99+'00986'!T99+'00989'!T99+'01019'!T99+'01083'!T99+'01084'!T99+'01144'!T99+'01154'!T99+'01171'!T99</f>
        <v>99000000</v>
      </c>
    </row>
    <row r="100" spans="1:33" ht="20.25" customHeight="1" x14ac:dyDescent="0.25">
      <c r="A100" s="84"/>
      <c r="B100" s="85" t="s">
        <v>97</v>
      </c>
      <c r="C100" s="44">
        <f>C99/C47</f>
        <v>6.7996806366796642E-2</v>
      </c>
      <c r="D100" s="44">
        <f>D99/D47</f>
        <v>6.7996806366796642E-2</v>
      </c>
      <c r="E100" s="44">
        <f t="shared" ref="E100:S100" si="4">E99/E47</f>
        <v>6.7996806366796642E-2</v>
      </c>
      <c r="F100" s="44">
        <f t="shared" si="4"/>
        <v>6.7996806366796642E-2</v>
      </c>
      <c r="G100" s="44">
        <f t="shared" si="4"/>
        <v>6.7996806366796655E-2</v>
      </c>
      <c r="H100" s="44">
        <f t="shared" si="4"/>
        <v>6.7996806366796642E-2</v>
      </c>
      <c r="I100" s="44">
        <f t="shared" si="4"/>
        <v>6.7996806366796642E-2</v>
      </c>
      <c r="J100" s="44">
        <f t="shared" si="4"/>
        <v>6.7996806366796642E-2</v>
      </c>
      <c r="K100" s="44">
        <f t="shared" si="4"/>
        <v>6.7996806366796642E-2</v>
      </c>
      <c r="L100" s="44">
        <f t="shared" si="4"/>
        <v>6.7996806366796642E-2</v>
      </c>
      <c r="M100" s="44">
        <f t="shared" si="4"/>
        <v>6.7996806366796642E-2</v>
      </c>
      <c r="N100" s="44">
        <f t="shared" si="4"/>
        <v>6.7996806366796642E-2</v>
      </c>
      <c r="O100" s="44">
        <f t="shared" si="4"/>
        <v>6.7996806366796655E-2</v>
      </c>
      <c r="P100" s="44">
        <f t="shared" si="4"/>
        <v>6.7996806366796642E-2</v>
      </c>
      <c r="Q100" s="44">
        <f t="shared" si="4"/>
        <v>6.7996806366796642E-2</v>
      </c>
      <c r="R100" s="44">
        <f t="shared" si="4"/>
        <v>6.7996806366796642E-2</v>
      </c>
      <c r="S100" s="44">
        <f t="shared" si="4"/>
        <v>6.7996806366796642E-2</v>
      </c>
      <c r="T100" s="44"/>
      <c r="U100" s="180"/>
      <c r="W100" s="107"/>
    </row>
    <row r="101" spans="1:33" ht="21" x14ac:dyDescent="0.25">
      <c r="A101" s="86"/>
      <c r="B101" s="87"/>
      <c r="C101" s="88"/>
      <c r="D101" s="89"/>
      <c r="E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186"/>
    </row>
    <row r="102" spans="1:33" s="6" customFormat="1" ht="45.75" customHeight="1" x14ac:dyDescent="0.3">
      <c r="B102" s="273" t="s">
        <v>277</v>
      </c>
      <c r="C102" s="273"/>
      <c r="D102" s="273"/>
      <c r="E102" s="273"/>
      <c r="F102" s="273"/>
      <c r="G102" s="273"/>
      <c r="H102" s="273"/>
      <c r="I102" s="273"/>
      <c r="J102" s="204"/>
      <c r="K102" s="204"/>
      <c r="L102" s="205"/>
      <c r="M102" s="206"/>
      <c r="N102" s="206"/>
      <c r="O102" s="224" t="s">
        <v>278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33"/>
    </row>
    <row r="103" spans="1:33" ht="21" customHeight="1" x14ac:dyDescent="0.25">
      <c r="A103" s="86"/>
      <c r="B103" s="94"/>
      <c r="D103" s="93"/>
    </row>
    <row r="105" spans="1:33" x14ac:dyDescent="0.25">
      <c r="C105" s="97"/>
    </row>
    <row r="106" spans="1:33" ht="16.5" customHeight="1" x14ac:dyDescent="0.25">
      <c r="C106" s="97"/>
    </row>
    <row r="107" spans="1:33" x14ac:dyDescent="0.25">
      <c r="C107" s="97"/>
    </row>
    <row r="108" spans="1:33" x14ac:dyDescent="0.25">
      <c r="C108" s="97"/>
    </row>
  </sheetData>
  <mergeCells count="3">
    <mergeCell ref="A12:C12"/>
    <mergeCell ref="A11:S11"/>
    <mergeCell ref="B102:I102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26" fitToHeight="100" orientation="portrait" horizontalDpi="3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4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93" activePane="bottomRight" state="frozen"/>
      <selection activeCell="C86" sqref="C86"/>
      <selection pane="topRight" activeCell="C86" sqref="C86"/>
      <selection pane="bottomLeft" activeCell="C86" sqref="C86"/>
      <selection pane="bottomRight" activeCell="C79" sqref="C79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2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5" style="137" bestFit="1" customWidth="1"/>
    <col min="23" max="26" width="9.140625" style="137"/>
    <col min="27" max="27" width="13" style="137" customWidth="1"/>
    <col min="28" max="28" width="15.85546875" style="137" customWidth="1"/>
    <col min="29" max="29" width="9.140625" style="137"/>
    <col min="30" max="30" width="16.5703125" style="137" customWidth="1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44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288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4</v>
      </c>
      <c r="B12" s="269"/>
      <c r="C12" s="26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22</v>
      </c>
      <c r="B13" s="38"/>
      <c r="C13" s="1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0.75" customHeight="1" x14ac:dyDescent="0.2">
      <c r="A16" s="116">
        <v>40000</v>
      </c>
      <c r="B16" s="116" t="s">
        <v>47</v>
      </c>
      <c r="C16" s="168">
        <f>C18+C30</f>
        <v>63769094</v>
      </c>
      <c r="D16" s="168">
        <f>C16*0.06</f>
        <v>3826145.6399999997</v>
      </c>
      <c r="E16" s="168">
        <f>C16*0.06</f>
        <v>3826145.6399999997</v>
      </c>
      <c r="F16" s="168">
        <f>C16*0.06</f>
        <v>3826145.6399999997</v>
      </c>
      <c r="G16" s="168">
        <f>SUM(D16:F16)</f>
        <v>11478436.919999998</v>
      </c>
      <c r="H16" s="168">
        <f>C16*0.07</f>
        <v>4463836.58</v>
      </c>
      <c r="I16" s="168">
        <f>C16*0.09</f>
        <v>5739218.46</v>
      </c>
      <c r="J16" s="168">
        <f>C16*0.09</f>
        <v>5739218.46</v>
      </c>
      <c r="K16" s="168">
        <f t="shared" ref="K16" si="0">SUM(H16:J16)</f>
        <v>15942273.5</v>
      </c>
      <c r="L16" s="168">
        <f>C16*0.09</f>
        <v>5739218.46</v>
      </c>
      <c r="M16" s="168">
        <f>C16*0.09</f>
        <v>5739218.46</v>
      </c>
      <c r="N16" s="168">
        <f>C16*0.09</f>
        <v>5739218.46</v>
      </c>
      <c r="O16" s="168">
        <f t="shared" ref="O16" si="1">SUM(L16:N16)</f>
        <v>17217655.379999999</v>
      </c>
      <c r="P16" s="168">
        <f t="shared" ref="P16" si="2">C16*0.1</f>
        <v>6376909.4000000004</v>
      </c>
      <c r="Q16" s="168">
        <f t="shared" ref="Q16" si="3">C16*0.1</f>
        <v>6376909.4000000004</v>
      </c>
      <c r="R16" s="168">
        <f t="shared" ref="R16" si="4">C16*0.1</f>
        <v>6376909.4000000004</v>
      </c>
      <c r="S16" s="168">
        <f t="shared" ref="S16" si="5">SUM(P16:R16)</f>
        <v>19130728.200000003</v>
      </c>
      <c r="T16" s="147">
        <f>D16+E16+F16+H16+I16+J16+L16+M16+N16+P16+Q16</f>
        <v>57392184.599999994</v>
      </c>
    </row>
    <row r="17" spans="1:30" s="151" customFormat="1" ht="3.75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0.75" customHeight="1" x14ac:dyDescent="0.2">
      <c r="A18" s="118"/>
      <c r="B18" s="118" t="s">
        <v>48</v>
      </c>
      <c r="C18" s="167">
        <f>SUM(C19:C29)</f>
        <v>52390579</v>
      </c>
      <c r="D18" s="167">
        <f>C18*0.06</f>
        <v>3143434.7399999998</v>
      </c>
      <c r="E18" s="167">
        <f>C18*0.06</f>
        <v>3143434.7399999998</v>
      </c>
      <c r="F18" s="167">
        <f>C18*0.06</f>
        <v>3143434.7399999998</v>
      </c>
      <c r="G18" s="167">
        <f>SUM(D18:F18)</f>
        <v>9430304.2199999988</v>
      </c>
      <c r="H18" s="167">
        <f>C18*0.07</f>
        <v>3667340.5300000003</v>
      </c>
      <c r="I18" s="167">
        <f>C18*0.09</f>
        <v>4715152.1099999994</v>
      </c>
      <c r="J18" s="167">
        <f>C18*0.09</f>
        <v>4715152.1099999994</v>
      </c>
      <c r="K18" s="167">
        <f t="shared" ref="K18" si="7">SUM(H18:J18)</f>
        <v>13097644.75</v>
      </c>
      <c r="L18" s="167">
        <f>C18*0.09</f>
        <v>4715152.1099999994</v>
      </c>
      <c r="M18" s="167">
        <f>C18*0.09</f>
        <v>4715152.1099999994</v>
      </c>
      <c r="N18" s="167">
        <f>C18*0.09</f>
        <v>4715152.1099999994</v>
      </c>
      <c r="O18" s="167">
        <f t="shared" ref="O18" si="8">SUM(L18:N18)</f>
        <v>14145456.329999998</v>
      </c>
      <c r="P18" s="167">
        <f t="shared" ref="P18" si="9">C18*0.1</f>
        <v>5239057.9000000004</v>
      </c>
      <c r="Q18" s="167">
        <f t="shared" ref="Q18" si="10">C18*0.1</f>
        <v>5239057.9000000004</v>
      </c>
      <c r="R18" s="167">
        <f t="shared" ref="R18" si="11">C18*0.1</f>
        <v>5239057.9000000004</v>
      </c>
      <c r="S18" s="167">
        <f t="shared" ref="S18" si="12">SUM(P18:R18)</f>
        <v>15717173.700000001</v>
      </c>
      <c r="T18" s="147">
        <f t="shared" si="6"/>
        <v>47151521.099999994</v>
      </c>
    </row>
    <row r="19" spans="1:30" ht="30.75" customHeight="1" x14ac:dyDescent="0.25">
      <c r="A19" s="41" t="s">
        <v>13</v>
      </c>
      <c r="B19" s="119" t="s">
        <v>120</v>
      </c>
      <c r="C19" s="212">
        <v>2896378</v>
      </c>
      <c r="D19" s="212">
        <f t="shared" ref="D19:D82" si="13">C19*0.06</f>
        <v>173782.68</v>
      </c>
      <c r="E19" s="212">
        <f t="shared" ref="E19:E82" si="14">C19*0.06</f>
        <v>173782.68</v>
      </c>
      <c r="F19" s="212">
        <f t="shared" ref="F19:F82" si="15">C19*0.06</f>
        <v>173782.68</v>
      </c>
      <c r="G19" s="212">
        <f t="shared" ref="G19:G82" si="16">SUM(D19:F19)</f>
        <v>521348.04</v>
      </c>
      <c r="H19" s="212">
        <f t="shared" ref="H19:H82" si="17">C19*0.07</f>
        <v>202746.46000000002</v>
      </c>
      <c r="I19" s="212">
        <f t="shared" ref="I19:I82" si="18">C19*0.09</f>
        <v>260674.02</v>
      </c>
      <c r="J19" s="212">
        <f t="shared" ref="J19:J82" si="19">C19*0.09</f>
        <v>260674.02</v>
      </c>
      <c r="K19" s="212">
        <f t="shared" ref="K19:K82" si="20">SUM(H19:J19)</f>
        <v>724094.5</v>
      </c>
      <c r="L19" s="212">
        <f t="shared" ref="L19:L82" si="21">C19*0.09</f>
        <v>260674.02</v>
      </c>
      <c r="M19" s="212">
        <f t="shared" ref="M19:M82" si="22">C19*0.09</f>
        <v>260674.02</v>
      </c>
      <c r="N19" s="212">
        <f t="shared" ref="N19:N82" si="23">C19*0.09</f>
        <v>260674.02</v>
      </c>
      <c r="O19" s="212">
        <f t="shared" ref="O19:O82" si="24">SUM(L19:N19)</f>
        <v>782022.05999999994</v>
      </c>
      <c r="P19" s="212">
        <f t="shared" ref="P19:P82" si="25">C19*0.1</f>
        <v>289637.8</v>
      </c>
      <c r="Q19" s="212">
        <f t="shared" ref="Q19:Q82" si="26">C19*0.1</f>
        <v>289637.8</v>
      </c>
      <c r="R19" s="212">
        <f t="shared" ref="R19:R82" si="27">C19*0.1</f>
        <v>289637.8</v>
      </c>
      <c r="S19" s="212">
        <f t="shared" ref="S19:S82" si="28">SUM(P19:R19)</f>
        <v>868913.39999999991</v>
      </c>
      <c r="T19" s="147">
        <f t="shared" si="6"/>
        <v>2606740.1999999997</v>
      </c>
      <c r="V19" s="137">
        <v>2896378</v>
      </c>
    </row>
    <row r="20" spans="1:30" ht="30.75" customHeight="1" x14ac:dyDescent="0.25">
      <c r="A20" s="41" t="s">
        <v>42</v>
      </c>
      <c r="B20" s="119" t="s">
        <v>146</v>
      </c>
      <c r="C20" s="212">
        <v>49483049</v>
      </c>
      <c r="D20" s="212">
        <f t="shared" si="13"/>
        <v>2968982.94</v>
      </c>
      <c r="E20" s="212">
        <f t="shared" si="14"/>
        <v>2968982.94</v>
      </c>
      <c r="F20" s="212">
        <f t="shared" si="15"/>
        <v>2968982.94</v>
      </c>
      <c r="G20" s="212">
        <f t="shared" si="16"/>
        <v>8906948.8200000003</v>
      </c>
      <c r="H20" s="212">
        <f t="shared" si="17"/>
        <v>3463813.43</v>
      </c>
      <c r="I20" s="212">
        <f t="shared" si="18"/>
        <v>4453474.41</v>
      </c>
      <c r="J20" s="212">
        <f t="shared" si="19"/>
        <v>4453474.41</v>
      </c>
      <c r="K20" s="212">
        <f t="shared" si="20"/>
        <v>12370762.25</v>
      </c>
      <c r="L20" s="212">
        <f t="shared" si="21"/>
        <v>4453474.41</v>
      </c>
      <c r="M20" s="212">
        <f t="shared" si="22"/>
        <v>4453474.41</v>
      </c>
      <c r="N20" s="212">
        <f t="shared" si="23"/>
        <v>4453474.41</v>
      </c>
      <c r="O20" s="212">
        <f t="shared" si="24"/>
        <v>13360423.23</v>
      </c>
      <c r="P20" s="212">
        <f t="shared" si="25"/>
        <v>4948304.9000000004</v>
      </c>
      <c r="Q20" s="212">
        <f t="shared" si="26"/>
        <v>4948304.9000000004</v>
      </c>
      <c r="R20" s="212">
        <f t="shared" si="27"/>
        <v>4948304.9000000004</v>
      </c>
      <c r="S20" s="212">
        <f t="shared" si="28"/>
        <v>14844914.700000001</v>
      </c>
      <c r="T20" s="147">
        <f t="shared" si="6"/>
        <v>44534744.099999994</v>
      </c>
      <c r="V20" s="137">
        <v>49483049</v>
      </c>
    </row>
    <row r="21" spans="1:30" ht="30.75" customHeight="1" x14ac:dyDescent="0.25">
      <c r="A21" s="41" t="s">
        <v>104</v>
      </c>
      <c r="B21" s="119" t="s">
        <v>140</v>
      </c>
      <c r="C21" s="212">
        <v>1542</v>
      </c>
      <c r="D21" s="212">
        <f t="shared" si="13"/>
        <v>92.52</v>
      </c>
      <c r="E21" s="212">
        <f t="shared" si="14"/>
        <v>92.52</v>
      </c>
      <c r="F21" s="212">
        <f t="shared" si="15"/>
        <v>92.52</v>
      </c>
      <c r="G21" s="212">
        <f t="shared" si="16"/>
        <v>277.56</v>
      </c>
      <c r="H21" s="212">
        <f t="shared" si="17"/>
        <v>107.94000000000001</v>
      </c>
      <c r="I21" s="212">
        <f t="shared" si="18"/>
        <v>138.78</v>
      </c>
      <c r="J21" s="212">
        <f t="shared" si="19"/>
        <v>138.78</v>
      </c>
      <c r="K21" s="212">
        <f t="shared" si="20"/>
        <v>385.5</v>
      </c>
      <c r="L21" s="212">
        <f t="shared" si="21"/>
        <v>138.78</v>
      </c>
      <c r="M21" s="212">
        <f t="shared" si="22"/>
        <v>138.78</v>
      </c>
      <c r="N21" s="212">
        <f t="shared" si="23"/>
        <v>138.78</v>
      </c>
      <c r="O21" s="212">
        <f t="shared" si="24"/>
        <v>416.34000000000003</v>
      </c>
      <c r="P21" s="212">
        <f t="shared" si="25"/>
        <v>154.20000000000002</v>
      </c>
      <c r="Q21" s="212">
        <f t="shared" si="26"/>
        <v>154.20000000000002</v>
      </c>
      <c r="R21" s="212">
        <f t="shared" si="27"/>
        <v>154.20000000000002</v>
      </c>
      <c r="S21" s="212">
        <f t="shared" si="28"/>
        <v>462.6</v>
      </c>
      <c r="T21" s="147">
        <f t="shared" si="6"/>
        <v>1387.8</v>
      </c>
      <c r="V21" s="137">
        <v>1542</v>
      </c>
    </row>
    <row r="22" spans="1:30" ht="30.75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20"/>
        <v>0</v>
      </c>
      <c r="L22" s="212">
        <f t="shared" si="21"/>
        <v>0</v>
      </c>
      <c r="M22" s="212">
        <f t="shared" si="22"/>
        <v>0</v>
      </c>
      <c r="N22" s="212">
        <f t="shared" si="23"/>
        <v>0</v>
      </c>
      <c r="O22" s="212">
        <f t="shared" si="24"/>
        <v>0</v>
      </c>
      <c r="P22" s="212">
        <f t="shared" si="25"/>
        <v>0</v>
      </c>
      <c r="Q22" s="212">
        <f t="shared" si="26"/>
        <v>0</v>
      </c>
      <c r="R22" s="212">
        <f t="shared" si="27"/>
        <v>0</v>
      </c>
      <c r="S22" s="212">
        <f t="shared" si="28"/>
        <v>0</v>
      </c>
      <c r="T22" s="147">
        <f t="shared" si="6"/>
        <v>0</v>
      </c>
      <c r="V22" s="137">
        <v>0</v>
      </c>
    </row>
    <row r="23" spans="1:30" ht="30.75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20"/>
        <v>0</v>
      </c>
      <c r="L23" s="212">
        <f t="shared" si="21"/>
        <v>0</v>
      </c>
      <c r="M23" s="212">
        <f t="shared" si="22"/>
        <v>0</v>
      </c>
      <c r="N23" s="212">
        <f t="shared" si="23"/>
        <v>0</v>
      </c>
      <c r="O23" s="212">
        <f t="shared" si="24"/>
        <v>0</v>
      </c>
      <c r="P23" s="212">
        <f t="shared" si="25"/>
        <v>0</v>
      </c>
      <c r="Q23" s="212">
        <f t="shared" si="26"/>
        <v>0</v>
      </c>
      <c r="R23" s="212">
        <f t="shared" si="27"/>
        <v>0</v>
      </c>
      <c r="S23" s="212">
        <f t="shared" si="28"/>
        <v>0</v>
      </c>
      <c r="T23" s="147">
        <f t="shared" si="6"/>
        <v>0</v>
      </c>
      <c r="V23" s="137">
        <v>0</v>
      </c>
    </row>
    <row r="24" spans="1:30" s="140" customFormat="1" ht="30.75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20"/>
        <v>0</v>
      </c>
      <c r="L24" s="212">
        <f t="shared" si="21"/>
        <v>0</v>
      </c>
      <c r="M24" s="212">
        <f t="shared" si="22"/>
        <v>0</v>
      </c>
      <c r="N24" s="212">
        <f t="shared" si="23"/>
        <v>0</v>
      </c>
      <c r="O24" s="212">
        <f t="shared" si="24"/>
        <v>0</v>
      </c>
      <c r="P24" s="212">
        <f t="shared" si="25"/>
        <v>0</v>
      </c>
      <c r="Q24" s="212">
        <f t="shared" si="26"/>
        <v>0</v>
      </c>
      <c r="R24" s="212">
        <f t="shared" si="27"/>
        <v>0</v>
      </c>
      <c r="S24" s="212">
        <f t="shared" si="28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0.75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20"/>
        <v>0</v>
      </c>
      <c r="L25" s="212">
        <f t="shared" si="21"/>
        <v>0</v>
      </c>
      <c r="M25" s="212">
        <f t="shared" si="22"/>
        <v>0</v>
      </c>
      <c r="N25" s="212">
        <f t="shared" si="23"/>
        <v>0</v>
      </c>
      <c r="O25" s="212">
        <f t="shared" si="24"/>
        <v>0</v>
      </c>
      <c r="P25" s="212">
        <f t="shared" si="25"/>
        <v>0</v>
      </c>
      <c r="Q25" s="212">
        <f t="shared" si="26"/>
        <v>0</v>
      </c>
      <c r="R25" s="212">
        <f t="shared" si="27"/>
        <v>0</v>
      </c>
      <c r="S25" s="212">
        <f t="shared" si="28"/>
        <v>0</v>
      </c>
      <c r="T25" s="147">
        <f t="shared" si="6"/>
        <v>0</v>
      </c>
      <c r="V25" s="137">
        <v>0</v>
      </c>
    </row>
    <row r="26" spans="1:30" ht="30.75" customHeight="1" x14ac:dyDescent="0.25">
      <c r="A26" s="41" t="s">
        <v>121</v>
      </c>
      <c r="B26" s="119" t="s">
        <v>148</v>
      </c>
      <c r="C26" s="212">
        <v>9610</v>
      </c>
      <c r="D26" s="212">
        <f t="shared" si="13"/>
        <v>576.6</v>
      </c>
      <c r="E26" s="212">
        <f t="shared" si="14"/>
        <v>576.6</v>
      </c>
      <c r="F26" s="212">
        <f t="shared" si="15"/>
        <v>576.6</v>
      </c>
      <c r="G26" s="212">
        <f t="shared" si="16"/>
        <v>1729.8000000000002</v>
      </c>
      <c r="H26" s="212">
        <f t="shared" si="17"/>
        <v>672.7</v>
      </c>
      <c r="I26" s="212">
        <f t="shared" si="18"/>
        <v>864.9</v>
      </c>
      <c r="J26" s="212">
        <f t="shared" si="19"/>
        <v>864.9</v>
      </c>
      <c r="K26" s="212">
        <f t="shared" si="20"/>
        <v>2402.5</v>
      </c>
      <c r="L26" s="212">
        <f t="shared" si="21"/>
        <v>864.9</v>
      </c>
      <c r="M26" s="212">
        <f t="shared" si="22"/>
        <v>864.9</v>
      </c>
      <c r="N26" s="212">
        <f t="shared" si="23"/>
        <v>864.9</v>
      </c>
      <c r="O26" s="212">
        <f t="shared" si="24"/>
        <v>2594.6999999999998</v>
      </c>
      <c r="P26" s="212">
        <f t="shared" si="25"/>
        <v>961</v>
      </c>
      <c r="Q26" s="212">
        <f t="shared" si="26"/>
        <v>961</v>
      </c>
      <c r="R26" s="212">
        <f t="shared" si="27"/>
        <v>961</v>
      </c>
      <c r="S26" s="212">
        <f t="shared" si="28"/>
        <v>2883</v>
      </c>
      <c r="T26" s="147">
        <f t="shared" si="6"/>
        <v>8649</v>
      </c>
      <c r="V26" s="137">
        <v>9610</v>
      </c>
    </row>
    <row r="27" spans="1:30" ht="30.75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20"/>
        <v>0</v>
      </c>
      <c r="L27" s="212">
        <f t="shared" si="21"/>
        <v>0</v>
      </c>
      <c r="M27" s="212">
        <f t="shared" si="22"/>
        <v>0</v>
      </c>
      <c r="N27" s="212">
        <f t="shared" si="23"/>
        <v>0</v>
      </c>
      <c r="O27" s="212">
        <f t="shared" si="24"/>
        <v>0</v>
      </c>
      <c r="P27" s="212">
        <f t="shared" si="25"/>
        <v>0</v>
      </c>
      <c r="Q27" s="212">
        <f t="shared" si="26"/>
        <v>0</v>
      </c>
      <c r="R27" s="212">
        <f t="shared" si="27"/>
        <v>0</v>
      </c>
      <c r="S27" s="212">
        <f t="shared" si="28"/>
        <v>0</v>
      </c>
      <c r="T27" s="147">
        <f t="shared" si="6"/>
        <v>0</v>
      </c>
      <c r="V27" s="137">
        <v>0</v>
      </c>
    </row>
    <row r="28" spans="1:30" ht="30.75" customHeight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20"/>
        <v>0</v>
      </c>
      <c r="L28" s="212">
        <f t="shared" si="21"/>
        <v>0</v>
      </c>
      <c r="M28" s="212">
        <f t="shared" si="22"/>
        <v>0</v>
      </c>
      <c r="N28" s="212">
        <f t="shared" si="23"/>
        <v>0</v>
      </c>
      <c r="O28" s="212">
        <f t="shared" si="24"/>
        <v>0</v>
      </c>
      <c r="P28" s="212">
        <f t="shared" si="25"/>
        <v>0</v>
      </c>
      <c r="Q28" s="212">
        <f t="shared" si="26"/>
        <v>0</v>
      </c>
      <c r="R28" s="212">
        <f t="shared" si="27"/>
        <v>0</v>
      </c>
      <c r="S28" s="212">
        <f t="shared" si="28"/>
        <v>0</v>
      </c>
      <c r="T28" s="147">
        <f t="shared" si="6"/>
        <v>0</v>
      </c>
      <c r="V28" s="137">
        <v>0</v>
      </c>
    </row>
    <row r="29" spans="1:30" ht="30.75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20"/>
        <v>0</v>
      </c>
      <c r="L29" s="212">
        <f t="shared" si="21"/>
        <v>0</v>
      </c>
      <c r="M29" s="212">
        <f t="shared" si="22"/>
        <v>0</v>
      </c>
      <c r="N29" s="212">
        <f t="shared" si="23"/>
        <v>0</v>
      </c>
      <c r="O29" s="212">
        <f t="shared" si="24"/>
        <v>0</v>
      </c>
      <c r="P29" s="212">
        <f t="shared" si="25"/>
        <v>0</v>
      </c>
      <c r="Q29" s="212">
        <f t="shared" si="26"/>
        <v>0</v>
      </c>
      <c r="R29" s="212">
        <f t="shared" si="27"/>
        <v>0</v>
      </c>
      <c r="S29" s="212">
        <f t="shared" si="28"/>
        <v>0</v>
      </c>
      <c r="T29" s="147">
        <f t="shared" si="6"/>
        <v>0</v>
      </c>
      <c r="V29" s="137">
        <v>0</v>
      </c>
    </row>
    <row r="30" spans="1:30" s="147" customFormat="1" ht="30.75" customHeight="1" collapsed="1" x14ac:dyDescent="0.25">
      <c r="A30" s="118"/>
      <c r="B30" s="118" t="s">
        <v>49</v>
      </c>
      <c r="C30" s="167">
        <f>SUM(C31:C36)+C37+C42</f>
        <v>11378515</v>
      </c>
      <c r="D30" s="167">
        <f t="shared" si="13"/>
        <v>682710.9</v>
      </c>
      <c r="E30" s="167">
        <f t="shared" si="14"/>
        <v>682710.9</v>
      </c>
      <c r="F30" s="167">
        <f t="shared" si="15"/>
        <v>682710.9</v>
      </c>
      <c r="G30" s="167">
        <f t="shared" si="16"/>
        <v>2048132.7000000002</v>
      </c>
      <c r="H30" s="167">
        <f t="shared" si="17"/>
        <v>796496.05</v>
      </c>
      <c r="I30" s="167">
        <f t="shared" si="18"/>
        <v>1024066.35</v>
      </c>
      <c r="J30" s="167">
        <f t="shared" si="19"/>
        <v>1024066.35</v>
      </c>
      <c r="K30" s="167">
        <f t="shared" si="20"/>
        <v>2844628.75</v>
      </c>
      <c r="L30" s="167">
        <f t="shared" si="21"/>
        <v>1024066.35</v>
      </c>
      <c r="M30" s="167">
        <f t="shared" si="22"/>
        <v>1024066.35</v>
      </c>
      <c r="N30" s="167">
        <f t="shared" si="23"/>
        <v>1024066.35</v>
      </c>
      <c r="O30" s="167">
        <f t="shared" si="24"/>
        <v>3072199.05</v>
      </c>
      <c r="P30" s="167">
        <f t="shared" si="25"/>
        <v>1137851.5</v>
      </c>
      <c r="Q30" s="167">
        <f t="shared" si="26"/>
        <v>1137851.5</v>
      </c>
      <c r="R30" s="167">
        <f t="shared" si="27"/>
        <v>1137851.5</v>
      </c>
      <c r="S30" s="167">
        <f t="shared" si="28"/>
        <v>3413554.5</v>
      </c>
      <c r="T30" s="147">
        <f t="shared" si="6"/>
        <v>10240663.5</v>
      </c>
      <c r="V30" s="137">
        <v>11378517</v>
      </c>
    </row>
    <row r="31" spans="1:30" ht="30.75" customHeight="1" x14ac:dyDescent="0.25">
      <c r="A31" s="41">
        <v>45217</v>
      </c>
      <c r="B31" s="120" t="s">
        <v>50</v>
      </c>
      <c r="C31" s="212">
        <v>182000</v>
      </c>
      <c r="D31" s="212">
        <f t="shared" si="13"/>
        <v>10920</v>
      </c>
      <c r="E31" s="212">
        <f t="shared" si="14"/>
        <v>10920</v>
      </c>
      <c r="F31" s="212">
        <f t="shared" si="15"/>
        <v>10920</v>
      </c>
      <c r="G31" s="212">
        <f t="shared" si="16"/>
        <v>32760</v>
      </c>
      <c r="H31" s="212">
        <f t="shared" si="17"/>
        <v>12740.000000000002</v>
      </c>
      <c r="I31" s="212">
        <f t="shared" si="18"/>
        <v>16380</v>
      </c>
      <c r="J31" s="212">
        <f t="shared" si="19"/>
        <v>16380</v>
      </c>
      <c r="K31" s="212">
        <f t="shared" si="20"/>
        <v>45500</v>
      </c>
      <c r="L31" s="212">
        <f t="shared" si="21"/>
        <v>16380</v>
      </c>
      <c r="M31" s="212">
        <f t="shared" si="22"/>
        <v>16380</v>
      </c>
      <c r="N31" s="212">
        <f t="shared" si="23"/>
        <v>16380</v>
      </c>
      <c r="O31" s="212">
        <f t="shared" si="24"/>
        <v>49140</v>
      </c>
      <c r="P31" s="212">
        <f t="shared" si="25"/>
        <v>18200</v>
      </c>
      <c r="Q31" s="212">
        <f t="shared" si="26"/>
        <v>18200</v>
      </c>
      <c r="R31" s="212">
        <f t="shared" si="27"/>
        <v>18200</v>
      </c>
      <c r="S31" s="212">
        <f t="shared" si="28"/>
        <v>54600</v>
      </c>
      <c r="T31" s="147">
        <f t="shared" si="6"/>
        <v>163800</v>
      </c>
      <c r="V31" s="137">
        <v>182000</v>
      </c>
    </row>
    <row r="32" spans="1:30" s="140" customFormat="1" ht="30.75" customHeight="1" x14ac:dyDescent="0.25">
      <c r="A32" s="41" t="s">
        <v>6</v>
      </c>
      <c r="B32" s="120" t="s">
        <v>51</v>
      </c>
      <c r="C32" s="212">
        <v>2000</v>
      </c>
      <c r="D32" s="212">
        <f t="shared" si="13"/>
        <v>120</v>
      </c>
      <c r="E32" s="212">
        <f t="shared" si="14"/>
        <v>120</v>
      </c>
      <c r="F32" s="212">
        <f t="shared" si="15"/>
        <v>120</v>
      </c>
      <c r="G32" s="212">
        <f t="shared" si="16"/>
        <v>360</v>
      </c>
      <c r="H32" s="212">
        <f t="shared" si="17"/>
        <v>140</v>
      </c>
      <c r="I32" s="212">
        <f t="shared" si="18"/>
        <v>180</v>
      </c>
      <c r="J32" s="212">
        <f t="shared" si="19"/>
        <v>180</v>
      </c>
      <c r="K32" s="212">
        <f t="shared" si="20"/>
        <v>500</v>
      </c>
      <c r="L32" s="212">
        <f t="shared" si="21"/>
        <v>180</v>
      </c>
      <c r="M32" s="212">
        <f t="shared" si="22"/>
        <v>180</v>
      </c>
      <c r="N32" s="212">
        <f t="shared" si="23"/>
        <v>180</v>
      </c>
      <c r="O32" s="212">
        <f t="shared" si="24"/>
        <v>540</v>
      </c>
      <c r="P32" s="212">
        <f t="shared" si="25"/>
        <v>200</v>
      </c>
      <c r="Q32" s="212">
        <f t="shared" si="26"/>
        <v>200</v>
      </c>
      <c r="R32" s="212">
        <f t="shared" si="27"/>
        <v>200</v>
      </c>
      <c r="S32" s="212">
        <f t="shared" si="28"/>
        <v>600</v>
      </c>
      <c r="T32" s="147">
        <f t="shared" si="6"/>
        <v>1800</v>
      </c>
      <c r="U32" s="139"/>
      <c r="V32" s="137">
        <v>2000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0.75" customHeight="1" x14ac:dyDescent="0.25">
      <c r="A33" s="41">
        <v>45249</v>
      </c>
      <c r="B33" s="120" t="s">
        <v>52</v>
      </c>
      <c r="C33" s="212">
        <v>1469339</v>
      </c>
      <c r="D33" s="212">
        <f t="shared" si="13"/>
        <v>88160.34</v>
      </c>
      <c r="E33" s="212">
        <f t="shared" si="14"/>
        <v>88160.34</v>
      </c>
      <c r="F33" s="212">
        <f t="shared" si="15"/>
        <v>88160.34</v>
      </c>
      <c r="G33" s="212">
        <f t="shared" si="16"/>
        <v>264481.02</v>
      </c>
      <c r="H33" s="212">
        <f t="shared" si="17"/>
        <v>102853.73000000001</v>
      </c>
      <c r="I33" s="212">
        <f t="shared" si="18"/>
        <v>132240.51</v>
      </c>
      <c r="J33" s="212">
        <f t="shared" si="19"/>
        <v>132240.51</v>
      </c>
      <c r="K33" s="212">
        <f t="shared" si="20"/>
        <v>367334.75</v>
      </c>
      <c r="L33" s="212">
        <f t="shared" si="21"/>
        <v>132240.51</v>
      </c>
      <c r="M33" s="212">
        <f t="shared" si="22"/>
        <v>132240.51</v>
      </c>
      <c r="N33" s="212">
        <f t="shared" si="23"/>
        <v>132240.51</v>
      </c>
      <c r="O33" s="212">
        <f t="shared" si="24"/>
        <v>396721.53</v>
      </c>
      <c r="P33" s="212">
        <f t="shared" si="25"/>
        <v>146933.9</v>
      </c>
      <c r="Q33" s="212">
        <f t="shared" si="26"/>
        <v>146933.9</v>
      </c>
      <c r="R33" s="212">
        <f t="shared" si="27"/>
        <v>146933.9</v>
      </c>
      <c r="S33" s="212">
        <f t="shared" si="28"/>
        <v>440801.69999999995</v>
      </c>
      <c r="T33" s="147">
        <f t="shared" si="6"/>
        <v>1322405.0999999999</v>
      </c>
      <c r="U33" s="139"/>
      <c r="V33" s="137">
        <v>1469339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0.75" customHeight="1" x14ac:dyDescent="0.25">
      <c r="A34" s="41">
        <v>45261</v>
      </c>
      <c r="B34" s="120" t="s">
        <v>53</v>
      </c>
      <c r="C34" s="212">
        <v>1521063</v>
      </c>
      <c r="D34" s="212">
        <f t="shared" si="13"/>
        <v>91263.78</v>
      </c>
      <c r="E34" s="212">
        <f t="shared" si="14"/>
        <v>91263.78</v>
      </c>
      <c r="F34" s="212">
        <f t="shared" si="15"/>
        <v>91263.78</v>
      </c>
      <c r="G34" s="212">
        <f t="shared" si="16"/>
        <v>273791.33999999997</v>
      </c>
      <c r="H34" s="212">
        <f t="shared" si="17"/>
        <v>106474.41</v>
      </c>
      <c r="I34" s="212">
        <f t="shared" si="18"/>
        <v>136895.66999999998</v>
      </c>
      <c r="J34" s="212">
        <f t="shared" si="19"/>
        <v>136895.66999999998</v>
      </c>
      <c r="K34" s="212">
        <f t="shared" si="20"/>
        <v>380265.75</v>
      </c>
      <c r="L34" s="212">
        <f t="shared" si="21"/>
        <v>136895.66999999998</v>
      </c>
      <c r="M34" s="212">
        <f t="shared" si="22"/>
        <v>136895.66999999998</v>
      </c>
      <c r="N34" s="212">
        <f t="shared" si="23"/>
        <v>136895.66999999998</v>
      </c>
      <c r="O34" s="212">
        <f t="shared" si="24"/>
        <v>410687.00999999995</v>
      </c>
      <c r="P34" s="212">
        <f t="shared" si="25"/>
        <v>152106.30000000002</v>
      </c>
      <c r="Q34" s="212">
        <f t="shared" si="26"/>
        <v>152106.30000000002</v>
      </c>
      <c r="R34" s="212">
        <f t="shared" si="27"/>
        <v>152106.30000000002</v>
      </c>
      <c r="S34" s="212">
        <f t="shared" si="28"/>
        <v>456318.9</v>
      </c>
      <c r="T34" s="147">
        <f t="shared" si="6"/>
        <v>1368956.7</v>
      </c>
      <c r="V34" s="137">
        <v>1521063</v>
      </c>
    </row>
    <row r="35" spans="1:30" ht="30.75" customHeight="1" x14ac:dyDescent="0.25">
      <c r="A35" s="41" t="s">
        <v>286</v>
      </c>
      <c r="B35" s="120" t="s">
        <v>287</v>
      </c>
      <c r="C35" s="212">
        <v>714661</v>
      </c>
      <c r="D35" s="212">
        <f t="shared" si="13"/>
        <v>42879.659999999996</v>
      </c>
      <c r="E35" s="212">
        <f t="shared" si="14"/>
        <v>42879.659999999996</v>
      </c>
      <c r="F35" s="212">
        <f t="shared" si="15"/>
        <v>42879.659999999996</v>
      </c>
      <c r="G35" s="212">
        <f t="shared" si="16"/>
        <v>128638.97999999998</v>
      </c>
      <c r="H35" s="212">
        <f t="shared" si="17"/>
        <v>50026.270000000004</v>
      </c>
      <c r="I35" s="212">
        <f t="shared" si="18"/>
        <v>64319.49</v>
      </c>
      <c r="J35" s="212">
        <f t="shared" si="19"/>
        <v>64319.49</v>
      </c>
      <c r="K35" s="212">
        <f t="shared" si="20"/>
        <v>178665.25</v>
      </c>
      <c r="L35" s="212">
        <f t="shared" si="21"/>
        <v>64319.49</v>
      </c>
      <c r="M35" s="212">
        <f t="shared" si="22"/>
        <v>64319.49</v>
      </c>
      <c r="N35" s="212">
        <f t="shared" si="23"/>
        <v>64319.49</v>
      </c>
      <c r="O35" s="212">
        <f t="shared" si="24"/>
        <v>192958.47</v>
      </c>
      <c r="P35" s="212">
        <f t="shared" si="25"/>
        <v>71466.100000000006</v>
      </c>
      <c r="Q35" s="212">
        <f t="shared" si="26"/>
        <v>71466.100000000006</v>
      </c>
      <c r="R35" s="212">
        <f t="shared" si="27"/>
        <v>71466.100000000006</v>
      </c>
      <c r="S35" s="212">
        <f t="shared" si="28"/>
        <v>214398.30000000002</v>
      </c>
      <c r="T35" s="147"/>
      <c r="V35" s="137">
        <v>714661</v>
      </c>
    </row>
    <row r="36" spans="1:30" s="140" customFormat="1" ht="30.75" customHeight="1" x14ac:dyDescent="0.25">
      <c r="A36" s="41">
        <v>45294</v>
      </c>
      <c r="B36" s="121" t="s">
        <v>151</v>
      </c>
      <c r="C36" s="212">
        <v>2240305</v>
      </c>
      <c r="D36" s="212">
        <f t="shared" si="13"/>
        <v>134418.29999999999</v>
      </c>
      <c r="E36" s="212">
        <f t="shared" si="14"/>
        <v>134418.29999999999</v>
      </c>
      <c r="F36" s="212">
        <f t="shared" si="15"/>
        <v>134418.29999999999</v>
      </c>
      <c r="G36" s="212">
        <f t="shared" si="16"/>
        <v>403254.89999999997</v>
      </c>
      <c r="H36" s="212">
        <f t="shared" si="17"/>
        <v>156821.35</v>
      </c>
      <c r="I36" s="212">
        <f t="shared" si="18"/>
        <v>201627.44999999998</v>
      </c>
      <c r="J36" s="212">
        <f t="shared" si="19"/>
        <v>201627.44999999998</v>
      </c>
      <c r="K36" s="212">
        <f t="shared" si="20"/>
        <v>560076.25</v>
      </c>
      <c r="L36" s="212">
        <f t="shared" si="21"/>
        <v>201627.44999999998</v>
      </c>
      <c r="M36" s="212">
        <f t="shared" si="22"/>
        <v>201627.44999999998</v>
      </c>
      <c r="N36" s="212">
        <f t="shared" si="23"/>
        <v>201627.44999999998</v>
      </c>
      <c r="O36" s="212">
        <f t="shared" si="24"/>
        <v>604882.35</v>
      </c>
      <c r="P36" s="212">
        <f t="shared" si="25"/>
        <v>224030.5</v>
      </c>
      <c r="Q36" s="212">
        <f t="shared" si="26"/>
        <v>224030.5</v>
      </c>
      <c r="R36" s="212">
        <f t="shared" si="27"/>
        <v>224030.5</v>
      </c>
      <c r="S36" s="212">
        <f t="shared" si="28"/>
        <v>672091.5</v>
      </c>
      <c r="T36" s="147">
        <f t="shared" si="6"/>
        <v>2016274.4999999998</v>
      </c>
      <c r="U36" s="139"/>
      <c r="V36" s="137">
        <v>2240305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0.75" customHeight="1" x14ac:dyDescent="0.25">
      <c r="A37" s="123"/>
      <c r="B37" s="122" t="s">
        <v>55</v>
      </c>
      <c r="C37" s="169">
        <f>SUM(C38:C41)</f>
        <v>4154351</v>
      </c>
      <c r="D37" s="169">
        <f t="shared" si="13"/>
        <v>249261.06</v>
      </c>
      <c r="E37" s="169">
        <f t="shared" si="14"/>
        <v>249261.06</v>
      </c>
      <c r="F37" s="169">
        <f t="shared" si="15"/>
        <v>249261.06</v>
      </c>
      <c r="G37" s="169">
        <f t="shared" si="16"/>
        <v>747783.17999999993</v>
      </c>
      <c r="H37" s="169">
        <f t="shared" si="17"/>
        <v>290804.57</v>
      </c>
      <c r="I37" s="169">
        <f t="shared" si="18"/>
        <v>373891.58999999997</v>
      </c>
      <c r="J37" s="169">
        <f t="shared" si="19"/>
        <v>373891.58999999997</v>
      </c>
      <c r="K37" s="169">
        <f t="shared" si="20"/>
        <v>1038587.7499999999</v>
      </c>
      <c r="L37" s="169">
        <f t="shared" si="21"/>
        <v>373891.58999999997</v>
      </c>
      <c r="M37" s="169">
        <f t="shared" si="22"/>
        <v>373891.58999999997</v>
      </c>
      <c r="N37" s="169">
        <f t="shared" si="23"/>
        <v>373891.58999999997</v>
      </c>
      <c r="O37" s="169">
        <f t="shared" si="24"/>
        <v>1121674.77</v>
      </c>
      <c r="P37" s="169">
        <f t="shared" si="25"/>
        <v>415435.10000000003</v>
      </c>
      <c r="Q37" s="169">
        <f t="shared" si="26"/>
        <v>415435.10000000003</v>
      </c>
      <c r="R37" s="169">
        <f t="shared" si="27"/>
        <v>415435.10000000003</v>
      </c>
      <c r="S37" s="169">
        <f t="shared" si="28"/>
        <v>1246305.3</v>
      </c>
      <c r="T37" s="147">
        <f t="shared" si="6"/>
        <v>3738915.8999999994</v>
      </c>
      <c r="V37" s="137">
        <v>4154352</v>
      </c>
    </row>
    <row r="38" spans="1:30" s="140" customFormat="1" ht="30.75" customHeight="1" x14ac:dyDescent="0.25">
      <c r="A38" s="41">
        <v>45225</v>
      </c>
      <c r="B38" s="119" t="s">
        <v>56</v>
      </c>
      <c r="C38" s="212">
        <v>14500</v>
      </c>
      <c r="D38" s="212">
        <f t="shared" si="13"/>
        <v>870</v>
      </c>
      <c r="E38" s="212">
        <f t="shared" si="14"/>
        <v>870</v>
      </c>
      <c r="F38" s="212">
        <f t="shared" si="15"/>
        <v>870</v>
      </c>
      <c r="G38" s="212">
        <f t="shared" si="16"/>
        <v>2610</v>
      </c>
      <c r="H38" s="212">
        <f t="shared" si="17"/>
        <v>1015.0000000000001</v>
      </c>
      <c r="I38" s="212">
        <f t="shared" si="18"/>
        <v>1305</v>
      </c>
      <c r="J38" s="212">
        <f t="shared" si="19"/>
        <v>1305</v>
      </c>
      <c r="K38" s="212">
        <f t="shared" si="20"/>
        <v>3625</v>
      </c>
      <c r="L38" s="212">
        <f t="shared" si="21"/>
        <v>1305</v>
      </c>
      <c r="M38" s="212">
        <f t="shared" si="22"/>
        <v>1305</v>
      </c>
      <c r="N38" s="212">
        <f t="shared" si="23"/>
        <v>1305</v>
      </c>
      <c r="O38" s="212">
        <f t="shared" si="24"/>
        <v>3915</v>
      </c>
      <c r="P38" s="212">
        <f t="shared" si="25"/>
        <v>1450</v>
      </c>
      <c r="Q38" s="212">
        <f t="shared" si="26"/>
        <v>1450</v>
      </c>
      <c r="R38" s="212">
        <f t="shared" si="27"/>
        <v>1450</v>
      </c>
      <c r="S38" s="212">
        <f t="shared" si="28"/>
        <v>4350</v>
      </c>
      <c r="T38" s="147">
        <f t="shared" si="6"/>
        <v>13050</v>
      </c>
      <c r="U38" s="139"/>
      <c r="V38" s="137">
        <v>14500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0.75" customHeight="1" x14ac:dyDescent="0.25">
      <c r="A39" s="41">
        <v>45253</v>
      </c>
      <c r="B39" s="119" t="s">
        <v>57</v>
      </c>
      <c r="C39" s="212">
        <v>2194840</v>
      </c>
      <c r="D39" s="212">
        <f t="shared" si="13"/>
        <v>131690.4</v>
      </c>
      <c r="E39" s="212">
        <f t="shared" si="14"/>
        <v>131690.4</v>
      </c>
      <c r="F39" s="212">
        <f t="shared" si="15"/>
        <v>131690.4</v>
      </c>
      <c r="G39" s="212">
        <f t="shared" si="16"/>
        <v>395071.19999999995</v>
      </c>
      <c r="H39" s="212">
        <f t="shared" si="17"/>
        <v>153638.80000000002</v>
      </c>
      <c r="I39" s="212">
        <f t="shared" si="18"/>
        <v>197535.6</v>
      </c>
      <c r="J39" s="212">
        <f t="shared" si="19"/>
        <v>197535.6</v>
      </c>
      <c r="K39" s="212">
        <f t="shared" si="20"/>
        <v>548710</v>
      </c>
      <c r="L39" s="212">
        <f t="shared" si="21"/>
        <v>197535.6</v>
      </c>
      <c r="M39" s="212">
        <f t="shared" si="22"/>
        <v>197535.6</v>
      </c>
      <c r="N39" s="212">
        <f t="shared" si="23"/>
        <v>197535.6</v>
      </c>
      <c r="O39" s="212">
        <f t="shared" si="24"/>
        <v>592606.80000000005</v>
      </c>
      <c r="P39" s="212">
        <f t="shared" si="25"/>
        <v>219484</v>
      </c>
      <c r="Q39" s="212">
        <f t="shared" si="26"/>
        <v>219484</v>
      </c>
      <c r="R39" s="212">
        <f t="shared" si="27"/>
        <v>219484</v>
      </c>
      <c r="S39" s="212">
        <f t="shared" si="28"/>
        <v>658452</v>
      </c>
      <c r="T39" s="147">
        <f t="shared" si="6"/>
        <v>1975356.0000000002</v>
      </c>
      <c r="U39" s="139"/>
      <c r="V39" s="137">
        <v>2194840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0.75" customHeight="1" x14ac:dyDescent="0.25">
      <c r="A40" s="41" t="s">
        <v>105</v>
      </c>
      <c r="B40" s="119" t="s">
        <v>58</v>
      </c>
      <c r="C40" s="212">
        <v>1945011</v>
      </c>
      <c r="D40" s="212">
        <f t="shared" si="13"/>
        <v>116700.65999999999</v>
      </c>
      <c r="E40" s="212">
        <f t="shared" si="14"/>
        <v>116700.65999999999</v>
      </c>
      <c r="F40" s="212">
        <f t="shared" si="15"/>
        <v>116700.65999999999</v>
      </c>
      <c r="G40" s="212">
        <f t="shared" si="16"/>
        <v>350101.98</v>
      </c>
      <c r="H40" s="212">
        <f t="shared" si="17"/>
        <v>136150.77000000002</v>
      </c>
      <c r="I40" s="212">
        <f t="shared" si="18"/>
        <v>175050.99</v>
      </c>
      <c r="J40" s="212">
        <f t="shared" si="19"/>
        <v>175050.99</v>
      </c>
      <c r="K40" s="212">
        <f t="shared" si="20"/>
        <v>486252.75</v>
      </c>
      <c r="L40" s="212">
        <f t="shared" si="21"/>
        <v>175050.99</v>
      </c>
      <c r="M40" s="212">
        <f t="shared" si="22"/>
        <v>175050.99</v>
      </c>
      <c r="N40" s="212">
        <f t="shared" si="23"/>
        <v>175050.99</v>
      </c>
      <c r="O40" s="212">
        <f t="shared" si="24"/>
        <v>525152.97</v>
      </c>
      <c r="P40" s="212">
        <f t="shared" si="25"/>
        <v>194501.1</v>
      </c>
      <c r="Q40" s="212">
        <f t="shared" si="26"/>
        <v>194501.1</v>
      </c>
      <c r="R40" s="212">
        <f t="shared" si="27"/>
        <v>194501.1</v>
      </c>
      <c r="S40" s="212">
        <f t="shared" si="28"/>
        <v>583503.30000000005</v>
      </c>
      <c r="T40" s="147">
        <f t="shared" si="6"/>
        <v>1750509.9000000001</v>
      </c>
      <c r="V40" s="137">
        <v>1945011</v>
      </c>
    </row>
    <row r="41" spans="1:30" ht="30.75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20"/>
        <v>0</v>
      </c>
      <c r="L41" s="212">
        <f t="shared" si="21"/>
        <v>0</v>
      </c>
      <c r="M41" s="212">
        <f t="shared" si="22"/>
        <v>0</v>
      </c>
      <c r="N41" s="212">
        <f t="shared" si="23"/>
        <v>0</v>
      </c>
      <c r="O41" s="212">
        <f t="shared" si="24"/>
        <v>0</v>
      </c>
      <c r="P41" s="212">
        <f t="shared" si="25"/>
        <v>0</v>
      </c>
      <c r="Q41" s="212">
        <f t="shared" si="26"/>
        <v>0</v>
      </c>
      <c r="R41" s="212">
        <f t="shared" si="27"/>
        <v>0</v>
      </c>
      <c r="S41" s="212">
        <f t="shared" si="28"/>
        <v>0</v>
      </c>
      <c r="T41" s="147">
        <f t="shared" si="6"/>
        <v>0</v>
      </c>
      <c r="V41" s="137">
        <v>0</v>
      </c>
    </row>
    <row r="42" spans="1:30" s="152" customFormat="1" ht="30.75" customHeight="1" collapsed="1" x14ac:dyDescent="0.25">
      <c r="A42" s="53">
        <v>45900</v>
      </c>
      <c r="B42" s="122" t="s">
        <v>60</v>
      </c>
      <c r="C42" s="169">
        <f>SUM(C43:C45)</f>
        <v>1094796</v>
      </c>
      <c r="D42" s="169">
        <f t="shared" si="13"/>
        <v>65687.759999999995</v>
      </c>
      <c r="E42" s="169">
        <f t="shared" si="14"/>
        <v>65687.759999999995</v>
      </c>
      <c r="F42" s="169">
        <f t="shared" si="15"/>
        <v>65687.759999999995</v>
      </c>
      <c r="G42" s="169">
        <f t="shared" si="16"/>
        <v>197063.27999999997</v>
      </c>
      <c r="H42" s="169">
        <f t="shared" si="17"/>
        <v>76635.72</v>
      </c>
      <c r="I42" s="169">
        <f t="shared" si="18"/>
        <v>98531.64</v>
      </c>
      <c r="J42" s="169">
        <f t="shared" si="19"/>
        <v>98531.64</v>
      </c>
      <c r="K42" s="169">
        <f t="shared" si="20"/>
        <v>273699</v>
      </c>
      <c r="L42" s="169">
        <f t="shared" si="21"/>
        <v>98531.64</v>
      </c>
      <c r="M42" s="169">
        <f t="shared" si="22"/>
        <v>98531.64</v>
      </c>
      <c r="N42" s="169">
        <f t="shared" si="23"/>
        <v>98531.64</v>
      </c>
      <c r="O42" s="169">
        <f t="shared" si="24"/>
        <v>295594.92</v>
      </c>
      <c r="P42" s="169">
        <f t="shared" si="25"/>
        <v>109479.6</v>
      </c>
      <c r="Q42" s="169">
        <f t="shared" si="26"/>
        <v>109479.6</v>
      </c>
      <c r="R42" s="169">
        <f t="shared" si="27"/>
        <v>109479.6</v>
      </c>
      <c r="S42" s="169">
        <f t="shared" si="28"/>
        <v>328438.80000000005</v>
      </c>
      <c r="T42" s="147">
        <f t="shared" si="6"/>
        <v>985316.4</v>
      </c>
      <c r="V42" s="137">
        <v>1094796</v>
      </c>
    </row>
    <row r="43" spans="1:30" ht="30.75" customHeight="1" x14ac:dyDescent="0.25">
      <c r="A43" s="54" t="s">
        <v>62</v>
      </c>
      <c r="B43" s="119" t="s">
        <v>63</v>
      </c>
      <c r="C43" s="212">
        <v>43478</v>
      </c>
      <c r="D43" s="212">
        <f t="shared" si="13"/>
        <v>2608.6799999999998</v>
      </c>
      <c r="E43" s="212">
        <f t="shared" si="14"/>
        <v>2608.6799999999998</v>
      </c>
      <c r="F43" s="212">
        <f t="shared" si="15"/>
        <v>2608.6799999999998</v>
      </c>
      <c r="G43" s="212">
        <f t="shared" si="16"/>
        <v>7826.0399999999991</v>
      </c>
      <c r="H43" s="212">
        <f t="shared" si="17"/>
        <v>3043.4600000000005</v>
      </c>
      <c r="I43" s="212">
        <f t="shared" si="18"/>
        <v>3913.02</v>
      </c>
      <c r="J43" s="212">
        <f t="shared" si="19"/>
        <v>3913.02</v>
      </c>
      <c r="K43" s="212">
        <f t="shared" si="20"/>
        <v>10869.5</v>
      </c>
      <c r="L43" s="212">
        <f t="shared" si="21"/>
        <v>3913.02</v>
      </c>
      <c r="M43" s="212">
        <f t="shared" si="22"/>
        <v>3913.02</v>
      </c>
      <c r="N43" s="212">
        <f t="shared" si="23"/>
        <v>3913.02</v>
      </c>
      <c r="O43" s="212">
        <f t="shared" si="24"/>
        <v>11739.06</v>
      </c>
      <c r="P43" s="212">
        <f t="shared" si="25"/>
        <v>4347.8</v>
      </c>
      <c r="Q43" s="212">
        <f t="shared" si="26"/>
        <v>4347.8</v>
      </c>
      <c r="R43" s="212">
        <f t="shared" si="27"/>
        <v>4347.8</v>
      </c>
      <c r="S43" s="212">
        <f t="shared" si="28"/>
        <v>13043.400000000001</v>
      </c>
      <c r="T43" s="147">
        <f t="shared" si="6"/>
        <v>39130.200000000004</v>
      </c>
      <c r="V43" s="137">
        <v>43478</v>
      </c>
    </row>
    <row r="44" spans="1:30" ht="30.75" customHeight="1" x14ac:dyDescent="0.25">
      <c r="A44" s="41">
        <v>45921</v>
      </c>
      <c r="B44" s="119" t="s">
        <v>64</v>
      </c>
      <c r="C44" s="212">
        <v>1047940</v>
      </c>
      <c r="D44" s="212">
        <f t="shared" si="13"/>
        <v>62876.399999999994</v>
      </c>
      <c r="E44" s="212">
        <f t="shared" si="14"/>
        <v>62876.399999999994</v>
      </c>
      <c r="F44" s="212">
        <f t="shared" si="15"/>
        <v>62876.399999999994</v>
      </c>
      <c r="G44" s="212">
        <f t="shared" si="16"/>
        <v>188629.19999999998</v>
      </c>
      <c r="H44" s="212">
        <f t="shared" si="17"/>
        <v>73355.8</v>
      </c>
      <c r="I44" s="212">
        <f t="shared" si="18"/>
        <v>94314.599999999991</v>
      </c>
      <c r="J44" s="212">
        <f t="shared" si="19"/>
        <v>94314.599999999991</v>
      </c>
      <c r="K44" s="212">
        <f t="shared" si="20"/>
        <v>261985</v>
      </c>
      <c r="L44" s="212">
        <f t="shared" si="21"/>
        <v>94314.599999999991</v>
      </c>
      <c r="M44" s="212">
        <f t="shared" si="22"/>
        <v>94314.599999999991</v>
      </c>
      <c r="N44" s="212">
        <f t="shared" si="23"/>
        <v>94314.599999999991</v>
      </c>
      <c r="O44" s="212">
        <f t="shared" si="24"/>
        <v>282943.8</v>
      </c>
      <c r="P44" s="212">
        <f t="shared" si="25"/>
        <v>104794</v>
      </c>
      <c r="Q44" s="212">
        <f t="shared" si="26"/>
        <v>104794</v>
      </c>
      <c r="R44" s="212">
        <f t="shared" si="27"/>
        <v>104794</v>
      </c>
      <c r="S44" s="212">
        <f t="shared" si="28"/>
        <v>314382</v>
      </c>
      <c r="T44" s="147">
        <f t="shared" si="6"/>
        <v>943145.99999999988</v>
      </c>
      <c r="V44" s="137">
        <v>1047940</v>
      </c>
    </row>
    <row r="45" spans="1:30" ht="30.75" customHeight="1" x14ac:dyDescent="0.25">
      <c r="A45" s="41">
        <v>45994</v>
      </c>
      <c r="B45" s="119" t="s">
        <v>65</v>
      </c>
      <c r="C45" s="212">
        <v>3378</v>
      </c>
      <c r="D45" s="212">
        <f t="shared" si="13"/>
        <v>202.67999999999998</v>
      </c>
      <c r="E45" s="212">
        <f t="shared" si="14"/>
        <v>202.67999999999998</v>
      </c>
      <c r="F45" s="212">
        <f t="shared" si="15"/>
        <v>202.67999999999998</v>
      </c>
      <c r="G45" s="212">
        <f t="shared" si="16"/>
        <v>608.04</v>
      </c>
      <c r="H45" s="212">
        <f t="shared" si="17"/>
        <v>236.46000000000004</v>
      </c>
      <c r="I45" s="212">
        <f t="shared" si="18"/>
        <v>304.02</v>
      </c>
      <c r="J45" s="212">
        <f t="shared" si="19"/>
        <v>304.02</v>
      </c>
      <c r="K45" s="212">
        <f t="shared" si="20"/>
        <v>844.5</v>
      </c>
      <c r="L45" s="212">
        <f t="shared" si="21"/>
        <v>304.02</v>
      </c>
      <c r="M45" s="212">
        <f t="shared" si="22"/>
        <v>304.02</v>
      </c>
      <c r="N45" s="212">
        <f t="shared" si="23"/>
        <v>304.02</v>
      </c>
      <c r="O45" s="212">
        <f t="shared" si="24"/>
        <v>912.06</v>
      </c>
      <c r="P45" s="212">
        <f t="shared" si="25"/>
        <v>337.8</v>
      </c>
      <c r="Q45" s="212">
        <f t="shared" si="26"/>
        <v>337.8</v>
      </c>
      <c r="R45" s="212">
        <f t="shared" si="27"/>
        <v>337.8</v>
      </c>
      <c r="S45" s="212">
        <f t="shared" si="28"/>
        <v>1013.4000000000001</v>
      </c>
      <c r="T45" s="147">
        <f t="shared" si="6"/>
        <v>3040.2000000000003</v>
      </c>
      <c r="V45" s="137">
        <v>3378</v>
      </c>
    </row>
    <row r="46" spans="1:30" ht="30.75" customHeight="1" x14ac:dyDescent="0.25">
      <c r="A46" s="41"/>
      <c r="B46" s="51"/>
      <c r="C46" s="212">
        <v>0</v>
      </c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20"/>
        <v>0</v>
      </c>
      <c r="L46" s="212">
        <f t="shared" si="21"/>
        <v>0</v>
      </c>
      <c r="M46" s="212">
        <f t="shared" si="22"/>
        <v>0</v>
      </c>
      <c r="N46" s="212">
        <f t="shared" si="23"/>
        <v>0</v>
      </c>
      <c r="O46" s="212">
        <f t="shared" si="24"/>
        <v>0</v>
      </c>
      <c r="P46" s="212">
        <f t="shared" si="25"/>
        <v>0</v>
      </c>
      <c r="Q46" s="212">
        <f t="shared" si="26"/>
        <v>0</v>
      </c>
      <c r="R46" s="212">
        <f t="shared" si="27"/>
        <v>0</v>
      </c>
      <c r="S46" s="212">
        <f t="shared" si="28"/>
        <v>0</v>
      </c>
      <c r="T46" s="147">
        <f t="shared" si="6"/>
        <v>0</v>
      </c>
      <c r="V46" s="137">
        <v>0</v>
      </c>
    </row>
    <row r="47" spans="1:30" s="147" customFormat="1" ht="30.75" customHeight="1" x14ac:dyDescent="0.25">
      <c r="A47" s="116">
        <v>50000</v>
      </c>
      <c r="B47" s="116" t="s">
        <v>66</v>
      </c>
      <c r="C47" s="168">
        <f>C49+C56+C61+C69+C75+C79+C84+C88+C89+C94+C97+C98</f>
        <v>60269094</v>
      </c>
      <c r="D47" s="168">
        <f t="shared" si="13"/>
        <v>3616145.6399999997</v>
      </c>
      <c r="E47" s="168">
        <f t="shared" si="14"/>
        <v>3616145.6399999997</v>
      </c>
      <c r="F47" s="168">
        <f t="shared" si="15"/>
        <v>3616145.6399999997</v>
      </c>
      <c r="G47" s="168">
        <f t="shared" si="16"/>
        <v>10848436.919999998</v>
      </c>
      <c r="H47" s="168">
        <f t="shared" si="17"/>
        <v>4218836.58</v>
      </c>
      <c r="I47" s="168">
        <f t="shared" si="18"/>
        <v>5424218.46</v>
      </c>
      <c r="J47" s="168">
        <f t="shared" si="19"/>
        <v>5424218.46</v>
      </c>
      <c r="K47" s="168">
        <f t="shared" si="20"/>
        <v>15067273.5</v>
      </c>
      <c r="L47" s="168">
        <f t="shared" si="21"/>
        <v>5424218.46</v>
      </c>
      <c r="M47" s="168">
        <f t="shared" si="22"/>
        <v>5424218.46</v>
      </c>
      <c r="N47" s="168">
        <f t="shared" si="23"/>
        <v>5424218.46</v>
      </c>
      <c r="O47" s="168">
        <f t="shared" si="24"/>
        <v>16272655.379999999</v>
      </c>
      <c r="P47" s="168">
        <f t="shared" si="25"/>
        <v>6026909.4000000004</v>
      </c>
      <c r="Q47" s="168">
        <f t="shared" si="26"/>
        <v>6026909.4000000004</v>
      </c>
      <c r="R47" s="168">
        <f t="shared" si="27"/>
        <v>6026909.4000000004</v>
      </c>
      <c r="S47" s="168">
        <f t="shared" si="28"/>
        <v>18080728.200000003</v>
      </c>
      <c r="T47" s="147">
        <f t="shared" si="6"/>
        <v>54242184.599999994</v>
      </c>
      <c r="V47" s="137">
        <v>60269096</v>
      </c>
    </row>
    <row r="48" spans="1:30" s="140" customFormat="1" ht="30.75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20"/>
        <v>0</v>
      </c>
      <c r="L48" s="212">
        <f t="shared" si="21"/>
        <v>0</v>
      </c>
      <c r="M48" s="212">
        <f t="shared" si="22"/>
        <v>0</v>
      </c>
      <c r="N48" s="212">
        <f t="shared" si="23"/>
        <v>0</v>
      </c>
      <c r="O48" s="212">
        <f t="shared" si="24"/>
        <v>0</v>
      </c>
      <c r="P48" s="212">
        <f t="shared" si="25"/>
        <v>0</v>
      </c>
      <c r="Q48" s="212">
        <f t="shared" si="26"/>
        <v>0</v>
      </c>
      <c r="R48" s="212">
        <f t="shared" si="27"/>
        <v>0</v>
      </c>
      <c r="S48" s="212">
        <f t="shared" si="28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0.75" customHeight="1" x14ac:dyDescent="0.25">
      <c r="A49" s="118"/>
      <c r="B49" s="118" t="s">
        <v>67</v>
      </c>
      <c r="C49" s="167">
        <f>SUM(C50:C55)</f>
        <v>32186993</v>
      </c>
      <c r="D49" s="167">
        <f t="shared" si="13"/>
        <v>1931219.5799999998</v>
      </c>
      <c r="E49" s="167">
        <f t="shared" si="14"/>
        <v>1931219.5799999998</v>
      </c>
      <c r="F49" s="167">
        <f t="shared" si="15"/>
        <v>1931219.5799999998</v>
      </c>
      <c r="G49" s="167">
        <f t="shared" si="16"/>
        <v>5793658.7399999993</v>
      </c>
      <c r="H49" s="167">
        <f t="shared" si="17"/>
        <v>2253089.5100000002</v>
      </c>
      <c r="I49" s="167">
        <f t="shared" si="18"/>
        <v>2896829.37</v>
      </c>
      <c r="J49" s="167">
        <f t="shared" si="19"/>
        <v>2896829.37</v>
      </c>
      <c r="K49" s="167">
        <f t="shared" si="20"/>
        <v>8046748.2500000009</v>
      </c>
      <c r="L49" s="167">
        <f t="shared" si="21"/>
        <v>2896829.37</v>
      </c>
      <c r="M49" s="167">
        <f t="shared" si="22"/>
        <v>2896829.37</v>
      </c>
      <c r="N49" s="167">
        <f t="shared" si="23"/>
        <v>2896829.37</v>
      </c>
      <c r="O49" s="167">
        <f t="shared" si="24"/>
        <v>8690488.1099999994</v>
      </c>
      <c r="P49" s="167">
        <f t="shared" si="25"/>
        <v>3218699.3000000003</v>
      </c>
      <c r="Q49" s="167">
        <f t="shared" si="26"/>
        <v>3218699.3000000003</v>
      </c>
      <c r="R49" s="167">
        <f t="shared" si="27"/>
        <v>3218699.3000000003</v>
      </c>
      <c r="S49" s="167">
        <f t="shared" si="28"/>
        <v>9656097.9000000004</v>
      </c>
      <c r="T49" s="147">
        <f t="shared" si="6"/>
        <v>28968293.700000007</v>
      </c>
      <c r="V49" s="137">
        <v>32186993</v>
      </c>
    </row>
    <row r="50" spans="1:30" ht="30.75" customHeight="1" x14ac:dyDescent="0.25">
      <c r="A50" s="55" t="s">
        <v>130</v>
      </c>
      <c r="B50" s="120" t="s">
        <v>124</v>
      </c>
      <c r="C50" s="212">
        <v>14157596</v>
      </c>
      <c r="D50" s="212">
        <f t="shared" si="13"/>
        <v>849455.76</v>
      </c>
      <c r="E50" s="212">
        <f t="shared" si="14"/>
        <v>849455.76</v>
      </c>
      <c r="F50" s="212">
        <f t="shared" si="15"/>
        <v>849455.76</v>
      </c>
      <c r="G50" s="212">
        <f t="shared" si="16"/>
        <v>2548367.2800000003</v>
      </c>
      <c r="H50" s="212">
        <f t="shared" si="17"/>
        <v>991031.72000000009</v>
      </c>
      <c r="I50" s="212">
        <f t="shared" si="18"/>
        <v>1274183.6399999999</v>
      </c>
      <c r="J50" s="212">
        <f t="shared" si="19"/>
        <v>1274183.6399999999</v>
      </c>
      <c r="K50" s="212">
        <f t="shared" si="20"/>
        <v>3539399</v>
      </c>
      <c r="L50" s="212">
        <f t="shared" si="21"/>
        <v>1274183.6399999999</v>
      </c>
      <c r="M50" s="212">
        <f t="shared" si="22"/>
        <v>1274183.6399999999</v>
      </c>
      <c r="N50" s="212">
        <f t="shared" si="23"/>
        <v>1274183.6399999999</v>
      </c>
      <c r="O50" s="212">
        <f t="shared" si="24"/>
        <v>3822550.92</v>
      </c>
      <c r="P50" s="212">
        <f t="shared" si="25"/>
        <v>1415759.6</v>
      </c>
      <c r="Q50" s="212">
        <f t="shared" si="26"/>
        <v>1415759.6</v>
      </c>
      <c r="R50" s="212">
        <f t="shared" si="27"/>
        <v>1415759.6</v>
      </c>
      <c r="S50" s="212">
        <f t="shared" si="28"/>
        <v>4247278.8000000007</v>
      </c>
      <c r="T50" s="147">
        <f t="shared" si="6"/>
        <v>12741836.4</v>
      </c>
      <c r="V50" s="137">
        <v>14157596</v>
      </c>
    </row>
    <row r="51" spans="1:30" ht="30.75" customHeight="1" x14ac:dyDescent="0.25">
      <c r="A51" s="41" t="s">
        <v>133</v>
      </c>
      <c r="B51" s="117" t="s">
        <v>125</v>
      </c>
      <c r="C51" s="212">
        <v>1482963</v>
      </c>
      <c r="D51" s="212">
        <f t="shared" si="13"/>
        <v>88977.78</v>
      </c>
      <c r="E51" s="212">
        <f t="shared" si="14"/>
        <v>88977.78</v>
      </c>
      <c r="F51" s="212">
        <f t="shared" si="15"/>
        <v>88977.78</v>
      </c>
      <c r="G51" s="212">
        <f t="shared" si="16"/>
        <v>266933.33999999997</v>
      </c>
      <c r="H51" s="212">
        <f t="shared" si="17"/>
        <v>103807.41</v>
      </c>
      <c r="I51" s="212">
        <f t="shared" si="18"/>
        <v>133466.66999999998</v>
      </c>
      <c r="J51" s="212">
        <f t="shared" si="19"/>
        <v>133466.66999999998</v>
      </c>
      <c r="K51" s="212">
        <f t="shared" si="20"/>
        <v>370740.75</v>
      </c>
      <c r="L51" s="212">
        <f t="shared" si="21"/>
        <v>133466.66999999998</v>
      </c>
      <c r="M51" s="212">
        <f t="shared" si="22"/>
        <v>133466.66999999998</v>
      </c>
      <c r="N51" s="212">
        <f t="shared" si="23"/>
        <v>133466.66999999998</v>
      </c>
      <c r="O51" s="212">
        <f t="shared" si="24"/>
        <v>400400.00999999995</v>
      </c>
      <c r="P51" s="212">
        <f t="shared" si="25"/>
        <v>148296.30000000002</v>
      </c>
      <c r="Q51" s="212">
        <f t="shared" si="26"/>
        <v>148296.30000000002</v>
      </c>
      <c r="R51" s="212">
        <f t="shared" si="27"/>
        <v>148296.30000000002</v>
      </c>
      <c r="S51" s="212">
        <f t="shared" si="28"/>
        <v>444888.9</v>
      </c>
      <c r="T51" s="147">
        <f t="shared" si="6"/>
        <v>1334666.7</v>
      </c>
      <c r="V51" s="137">
        <v>1482963</v>
      </c>
    </row>
    <row r="52" spans="1:30" ht="30.75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20"/>
        <v>0</v>
      </c>
      <c r="L52" s="212">
        <f t="shared" si="21"/>
        <v>0</v>
      </c>
      <c r="M52" s="212">
        <f t="shared" si="22"/>
        <v>0</v>
      </c>
      <c r="N52" s="212">
        <f t="shared" si="23"/>
        <v>0</v>
      </c>
      <c r="O52" s="212">
        <f t="shared" si="24"/>
        <v>0</v>
      </c>
      <c r="P52" s="212">
        <f t="shared" si="25"/>
        <v>0</v>
      </c>
      <c r="Q52" s="212">
        <f t="shared" si="26"/>
        <v>0</v>
      </c>
      <c r="R52" s="212">
        <f t="shared" si="27"/>
        <v>0</v>
      </c>
      <c r="S52" s="212">
        <f t="shared" si="28"/>
        <v>0</v>
      </c>
      <c r="T52" s="147">
        <f t="shared" si="6"/>
        <v>0</v>
      </c>
      <c r="V52" s="137">
        <v>0</v>
      </c>
    </row>
    <row r="53" spans="1:30" ht="30.75" customHeight="1" x14ac:dyDescent="0.25">
      <c r="A53" s="55" t="s">
        <v>68</v>
      </c>
      <c r="B53" s="120" t="s">
        <v>127</v>
      </c>
      <c r="C53" s="212">
        <v>10356133</v>
      </c>
      <c r="D53" s="212">
        <f t="shared" si="13"/>
        <v>621367.98</v>
      </c>
      <c r="E53" s="212">
        <f t="shared" si="14"/>
        <v>621367.98</v>
      </c>
      <c r="F53" s="212">
        <f t="shared" si="15"/>
        <v>621367.98</v>
      </c>
      <c r="G53" s="212">
        <f t="shared" si="16"/>
        <v>1864103.94</v>
      </c>
      <c r="H53" s="212">
        <f t="shared" si="17"/>
        <v>724929.31</v>
      </c>
      <c r="I53" s="212">
        <f t="shared" si="18"/>
        <v>932051.97</v>
      </c>
      <c r="J53" s="212">
        <f t="shared" si="19"/>
        <v>932051.97</v>
      </c>
      <c r="K53" s="212">
        <f t="shared" si="20"/>
        <v>2589033.25</v>
      </c>
      <c r="L53" s="212">
        <f t="shared" si="21"/>
        <v>932051.97</v>
      </c>
      <c r="M53" s="212">
        <f t="shared" si="22"/>
        <v>932051.97</v>
      </c>
      <c r="N53" s="212">
        <f t="shared" si="23"/>
        <v>932051.97</v>
      </c>
      <c r="O53" s="212">
        <f t="shared" si="24"/>
        <v>2796155.91</v>
      </c>
      <c r="P53" s="212">
        <f t="shared" si="25"/>
        <v>1035613.3</v>
      </c>
      <c r="Q53" s="212">
        <f t="shared" si="26"/>
        <v>1035613.3</v>
      </c>
      <c r="R53" s="212">
        <f t="shared" si="27"/>
        <v>1035613.3</v>
      </c>
      <c r="S53" s="212">
        <f t="shared" si="28"/>
        <v>3106839.9000000004</v>
      </c>
      <c r="T53" s="147">
        <f t="shared" si="6"/>
        <v>9320519.6999999993</v>
      </c>
      <c r="V53" s="137">
        <v>10356133</v>
      </c>
    </row>
    <row r="54" spans="1:30" ht="30.75" customHeight="1" x14ac:dyDescent="0.25">
      <c r="A54" s="55" t="s">
        <v>17</v>
      </c>
      <c r="B54" s="120" t="s">
        <v>128</v>
      </c>
      <c r="C54" s="212">
        <v>6190301</v>
      </c>
      <c r="D54" s="212">
        <f t="shared" si="13"/>
        <v>371418.06</v>
      </c>
      <c r="E54" s="212">
        <f t="shared" si="14"/>
        <v>371418.06</v>
      </c>
      <c r="F54" s="212">
        <f t="shared" si="15"/>
        <v>371418.06</v>
      </c>
      <c r="G54" s="212">
        <f t="shared" si="16"/>
        <v>1114254.18</v>
      </c>
      <c r="H54" s="212">
        <f t="shared" si="17"/>
        <v>433321.07000000007</v>
      </c>
      <c r="I54" s="212">
        <f t="shared" si="18"/>
        <v>557127.09</v>
      </c>
      <c r="J54" s="212">
        <f t="shared" si="19"/>
        <v>557127.09</v>
      </c>
      <c r="K54" s="212">
        <f t="shared" si="20"/>
        <v>1547575.25</v>
      </c>
      <c r="L54" s="212">
        <f t="shared" si="21"/>
        <v>557127.09</v>
      </c>
      <c r="M54" s="212">
        <f t="shared" si="22"/>
        <v>557127.09</v>
      </c>
      <c r="N54" s="212">
        <f t="shared" si="23"/>
        <v>557127.09</v>
      </c>
      <c r="O54" s="212">
        <f t="shared" si="24"/>
        <v>1671381.27</v>
      </c>
      <c r="P54" s="212">
        <f t="shared" si="25"/>
        <v>619030.1</v>
      </c>
      <c r="Q54" s="212">
        <f t="shared" si="26"/>
        <v>619030.1</v>
      </c>
      <c r="R54" s="212">
        <f t="shared" si="27"/>
        <v>619030.1</v>
      </c>
      <c r="S54" s="212">
        <f t="shared" si="28"/>
        <v>1857090.2999999998</v>
      </c>
      <c r="T54" s="147">
        <f t="shared" si="6"/>
        <v>5571270.8999999985</v>
      </c>
      <c r="V54" s="137">
        <v>6190301</v>
      </c>
    </row>
    <row r="55" spans="1:30" ht="30.75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20"/>
        <v>0</v>
      </c>
      <c r="L55" s="212">
        <f t="shared" si="21"/>
        <v>0</v>
      </c>
      <c r="M55" s="212">
        <f t="shared" si="22"/>
        <v>0</v>
      </c>
      <c r="N55" s="212">
        <f t="shared" si="23"/>
        <v>0</v>
      </c>
      <c r="O55" s="212">
        <f t="shared" si="24"/>
        <v>0</v>
      </c>
      <c r="P55" s="212">
        <f t="shared" si="25"/>
        <v>0</v>
      </c>
      <c r="Q55" s="212">
        <f t="shared" si="26"/>
        <v>0</v>
      </c>
      <c r="R55" s="212">
        <f t="shared" si="27"/>
        <v>0</v>
      </c>
      <c r="S55" s="212">
        <f t="shared" si="28"/>
        <v>0</v>
      </c>
      <c r="T55" s="147">
        <f t="shared" si="6"/>
        <v>0</v>
      </c>
      <c r="V55" s="137">
        <v>0</v>
      </c>
    </row>
    <row r="56" spans="1:30" s="147" customFormat="1" ht="30.75" customHeight="1" x14ac:dyDescent="0.25">
      <c r="A56" s="118"/>
      <c r="B56" s="118" t="s">
        <v>69</v>
      </c>
      <c r="C56" s="167">
        <f>SUM(C57:C60)</f>
        <v>1869994</v>
      </c>
      <c r="D56" s="167">
        <f t="shared" si="13"/>
        <v>112199.64</v>
      </c>
      <c r="E56" s="167">
        <f t="shared" si="14"/>
        <v>112199.64</v>
      </c>
      <c r="F56" s="167">
        <f t="shared" si="15"/>
        <v>112199.64</v>
      </c>
      <c r="G56" s="167">
        <f t="shared" si="16"/>
        <v>336598.92</v>
      </c>
      <c r="H56" s="167">
        <f t="shared" si="17"/>
        <v>130899.58000000002</v>
      </c>
      <c r="I56" s="167">
        <f t="shared" si="18"/>
        <v>168299.46</v>
      </c>
      <c r="J56" s="167">
        <f t="shared" si="19"/>
        <v>168299.46</v>
      </c>
      <c r="K56" s="167">
        <f t="shared" si="20"/>
        <v>467498.5</v>
      </c>
      <c r="L56" s="167">
        <f t="shared" si="21"/>
        <v>168299.46</v>
      </c>
      <c r="M56" s="167">
        <f t="shared" si="22"/>
        <v>168299.46</v>
      </c>
      <c r="N56" s="167">
        <f t="shared" si="23"/>
        <v>168299.46</v>
      </c>
      <c r="O56" s="167">
        <f t="shared" si="24"/>
        <v>504898.38</v>
      </c>
      <c r="P56" s="167">
        <f t="shared" si="25"/>
        <v>186999.40000000002</v>
      </c>
      <c r="Q56" s="167">
        <f t="shared" si="26"/>
        <v>186999.40000000002</v>
      </c>
      <c r="R56" s="167">
        <f t="shared" si="27"/>
        <v>186999.40000000002</v>
      </c>
      <c r="S56" s="167">
        <f t="shared" si="28"/>
        <v>560998.20000000007</v>
      </c>
      <c r="T56" s="147">
        <f t="shared" si="6"/>
        <v>1682994.5999999996</v>
      </c>
      <c r="V56" s="137">
        <v>1869994</v>
      </c>
    </row>
    <row r="57" spans="1:30" s="140" customFormat="1" ht="30.75" customHeight="1" x14ac:dyDescent="0.25">
      <c r="A57" s="56" t="s">
        <v>102</v>
      </c>
      <c r="B57" s="122" t="s">
        <v>101</v>
      </c>
      <c r="C57" s="212">
        <v>584925</v>
      </c>
      <c r="D57" s="213">
        <f t="shared" si="13"/>
        <v>35095.5</v>
      </c>
      <c r="E57" s="213">
        <f t="shared" si="14"/>
        <v>35095.5</v>
      </c>
      <c r="F57" s="213">
        <f t="shared" si="15"/>
        <v>35095.5</v>
      </c>
      <c r="G57" s="213">
        <f t="shared" si="16"/>
        <v>105286.5</v>
      </c>
      <c r="H57" s="213">
        <f t="shared" si="17"/>
        <v>40944.750000000007</v>
      </c>
      <c r="I57" s="213">
        <f t="shared" si="18"/>
        <v>52643.25</v>
      </c>
      <c r="J57" s="213">
        <f t="shared" si="19"/>
        <v>52643.25</v>
      </c>
      <c r="K57" s="213">
        <f t="shared" si="20"/>
        <v>146231.25</v>
      </c>
      <c r="L57" s="213">
        <f t="shared" si="21"/>
        <v>52643.25</v>
      </c>
      <c r="M57" s="213">
        <f t="shared" si="22"/>
        <v>52643.25</v>
      </c>
      <c r="N57" s="213">
        <f t="shared" si="23"/>
        <v>52643.25</v>
      </c>
      <c r="O57" s="213">
        <f t="shared" si="24"/>
        <v>157929.75</v>
      </c>
      <c r="P57" s="213">
        <f t="shared" si="25"/>
        <v>58492.5</v>
      </c>
      <c r="Q57" s="213">
        <f t="shared" si="26"/>
        <v>58492.5</v>
      </c>
      <c r="R57" s="213">
        <f t="shared" si="27"/>
        <v>58492.5</v>
      </c>
      <c r="S57" s="213">
        <f t="shared" si="28"/>
        <v>175477.5</v>
      </c>
      <c r="T57" s="147">
        <f t="shared" si="6"/>
        <v>526432.5</v>
      </c>
      <c r="U57" s="139"/>
      <c r="V57" s="137">
        <v>584925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0.75" customHeight="1" collapsed="1" x14ac:dyDescent="0.25">
      <c r="A58" s="56">
        <v>55195</v>
      </c>
      <c r="B58" s="122" t="s">
        <v>70</v>
      </c>
      <c r="C58" s="212">
        <v>1259896</v>
      </c>
      <c r="D58" s="213">
        <f t="shared" si="13"/>
        <v>75593.759999999995</v>
      </c>
      <c r="E58" s="213">
        <f t="shared" si="14"/>
        <v>75593.759999999995</v>
      </c>
      <c r="F58" s="213">
        <f t="shared" si="15"/>
        <v>75593.759999999995</v>
      </c>
      <c r="G58" s="213">
        <f t="shared" si="16"/>
        <v>226781.27999999997</v>
      </c>
      <c r="H58" s="213">
        <f t="shared" si="17"/>
        <v>88192.72</v>
      </c>
      <c r="I58" s="213">
        <f t="shared" si="18"/>
        <v>113390.64</v>
      </c>
      <c r="J58" s="213">
        <f t="shared" si="19"/>
        <v>113390.64</v>
      </c>
      <c r="K58" s="213">
        <f t="shared" si="20"/>
        <v>314974</v>
      </c>
      <c r="L58" s="213">
        <f t="shared" si="21"/>
        <v>113390.64</v>
      </c>
      <c r="M58" s="213">
        <f t="shared" si="22"/>
        <v>113390.64</v>
      </c>
      <c r="N58" s="213">
        <f t="shared" si="23"/>
        <v>113390.64</v>
      </c>
      <c r="O58" s="213">
        <f t="shared" si="24"/>
        <v>340171.92</v>
      </c>
      <c r="P58" s="213">
        <f t="shared" si="25"/>
        <v>125989.6</v>
      </c>
      <c r="Q58" s="213">
        <f t="shared" si="26"/>
        <v>125989.6</v>
      </c>
      <c r="R58" s="213">
        <f t="shared" si="27"/>
        <v>125989.6</v>
      </c>
      <c r="S58" s="213">
        <f t="shared" si="28"/>
        <v>377968.80000000005</v>
      </c>
      <c r="T58" s="147">
        <f t="shared" si="6"/>
        <v>1133906.4000000001</v>
      </c>
      <c r="U58" s="139"/>
      <c r="V58" s="137">
        <v>1259896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0.75" customHeight="1" collapsed="1" x14ac:dyDescent="0.25">
      <c r="A59" s="53">
        <v>55300</v>
      </c>
      <c r="B59" s="125" t="s">
        <v>71</v>
      </c>
      <c r="C59" s="212">
        <v>23973</v>
      </c>
      <c r="D59" s="213">
        <f t="shared" si="13"/>
        <v>1438.3799999999999</v>
      </c>
      <c r="E59" s="213">
        <f t="shared" si="14"/>
        <v>1438.3799999999999</v>
      </c>
      <c r="F59" s="213">
        <f t="shared" si="15"/>
        <v>1438.3799999999999</v>
      </c>
      <c r="G59" s="213">
        <f t="shared" si="16"/>
        <v>4315.1399999999994</v>
      </c>
      <c r="H59" s="213">
        <f t="shared" si="17"/>
        <v>1678.1100000000001</v>
      </c>
      <c r="I59" s="213">
        <f t="shared" si="18"/>
        <v>2157.5699999999997</v>
      </c>
      <c r="J59" s="213">
        <f t="shared" si="19"/>
        <v>2157.5699999999997</v>
      </c>
      <c r="K59" s="213">
        <f t="shared" si="20"/>
        <v>5993.25</v>
      </c>
      <c r="L59" s="213">
        <f t="shared" si="21"/>
        <v>2157.5699999999997</v>
      </c>
      <c r="M59" s="213">
        <f t="shared" si="22"/>
        <v>2157.5699999999997</v>
      </c>
      <c r="N59" s="213">
        <f t="shared" si="23"/>
        <v>2157.5699999999997</v>
      </c>
      <c r="O59" s="213">
        <f t="shared" si="24"/>
        <v>6472.7099999999991</v>
      </c>
      <c r="P59" s="213">
        <f t="shared" si="25"/>
        <v>2397.3000000000002</v>
      </c>
      <c r="Q59" s="213">
        <f t="shared" si="26"/>
        <v>2397.3000000000002</v>
      </c>
      <c r="R59" s="213">
        <f t="shared" si="27"/>
        <v>2397.3000000000002</v>
      </c>
      <c r="S59" s="213">
        <f t="shared" si="28"/>
        <v>7191.9000000000005</v>
      </c>
      <c r="T59" s="147">
        <f t="shared" si="6"/>
        <v>21575.699999999997</v>
      </c>
      <c r="V59" s="137">
        <v>23973</v>
      </c>
    </row>
    <row r="60" spans="1:30" s="140" customFormat="1" ht="30.75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3">
        <f t="shared" si="16"/>
        <v>216</v>
      </c>
      <c r="H60" s="213">
        <f t="shared" si="17"/>
        <v>84.000000000000014</v>
      </c>
      <c r="I60" s="213">
        <f t="shared" si="18"/>
        <v>108</v>
      </c>
      <c r="J60" s="213">
        <f t="shared" si="19"/>
        <v>108</v>
      </c>
      <c r="K60" s="213">
        <f t="shared" si="20"/>
        <v>300</v>
      </c>
      <c r="L60" s="213">
        <f t="shared" si="21"/>
        <v>108</v>
      </c>
      <c r="M60" s="213">
        <f t="shared" si="22"/>
        <v>108</v>
      </c>
      <c r="N60" s="213">
        <f t="shared" si="23"/>
        <v>108</v>
      </c>
      <c r="O60" s="213">
        <f t="shared" si="24"/>
        <v>324</v>
      </c>
      <c r="P60" s="213">
        <f t="shared" si="25"/>
        <v>120</v>
      </c>
      <c r="Q60" s="213">
        <f t="shared" si="26"/>
        <v>120</v>
      </c>
      <c r="R60" s="213">
        <f t="shared" si="27"/>
        <v>120</v>
      </c>
      <c r="S60" s="213">
        <f t="shared" si="28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0.75" customHeight="1" x14ac:dyDescent="0.25">
      <c r="A61" s="118">
        <v>56100</v>
      </c>
      <c r="B61" s="118" t="s">
        <v>73</v>
      </c>
      <c r="C61" s="167">
        <f>SUM(C62:C68)</f>
        <v>12786859</v>
      </c>
      <c r="D61" s="167">
        <f t="shared" si="13"/>
        <v>767211.53999999992</v>
      </c>
      <c r="E61" s="167">
        <f t="shared" si="14"/>
        <v>767211.53999999992</v>
      </c>
      <c r="F61" s="167">
        <f t="shared" si="15"/>
        <v>767211.53999999992</v>
      </c>
      <c r="G61" s="167">
        <f t="shared" si="16"/>
        <v>2301634.6199999996</v>
      </c>
      <c r="H61" s="167">
        <f t="shared" si="17"/>
        <v>895080.13000000012</v>
      </c>
      <c r="I61" s="167">
        <f t="shared" si="18"/>
        <v>1150817.31</v>
      </c>
      <c r="J61" s="167">
        <f t="shared" si="19"/>
        <v>1150817.31</v>
      </c>
      <c r="K61" s="167">
        <f t="shared" si="20"/>
        <v>3196714.75</v>
      </c>
      <c r="L61" s="167">
        <f t="shared" si="21"/>
        <v>1150817.31</v>
      </c>
      <c r="M61" s="167">
        <f t="shared" si="22"/>
        <v>1150817.31</v>
      </c>
      <c r="N61" s="167">
        <f t="shared" si="23"/>
        <v>1150817.31</v>
      </c>
      <c r="O61" s="167">
        <f t="shared" si="24"/>
        <v>3452451.93</v>
      </c>
      <c r="P61" s="167">
        <f t="shared" si="25"/>
        <v>1278685.9000000001</v>
      </c>
      <c r="Q61" s="167">
        <f t="shared" si="26"/>
        <v>1278685.9000000001</v>
      </c>
      <c r="R61" s="167">
        <f t="shared" si="27"/>
        <v>1278685.9000000001</v>
      </c>
      <c r="S61" s="167">
        <f t="shared" si="28"/>
        <v>3836057.7</v>
      </c>
      <c r="T61" s="147">
        <f t="shared" si="6"/>
        <v>11508173.100000003</v>
      </c>
      <c r="V61" s="137">
        <v>12786859</v>
      </c>
    </row>
    <row r="62" spans="1:30" ht="30.75" customHeight="1" x14ac:dyDescent="0.25">
      <c r="A62" s="41">
        <v>56102</v>
      </c>
      <c r="B62" s="117" t="s">
        <v>110</v>
      </c>
      <c r="C62" s="212">
        <v>8061316</v>
      </c>
      <c r="D62" s="212">
        <f t="shared" si="13"/>
        <v>483678.95999999996</v>
      </c>
      <c r="E62" s="212">
        <f t="shared" si="14"/>
        <v>483678.95999999996</v>
      </c>
      <c r="F62" s="212">
        <f t="shared" si="15"/>
        <v>483678.95999999996</v>
      </c>
      <c r="G62" s="212">
        <f t="shared" si="16"/>
        <v>1451036.88</v>
      </c>
      <c r="H62" s="212">
        <f t="shared" si="17"/>
        <v>564292.12000000011</v>
      </c>
      <c r="I62" s="212">
        <f t="shared" si="18"/>
        <v>725518.44</v>
      </c>
      <c r="J62" s="212">
        <f t="shared" si="19"/>
        <v>725518.44</v>
      </c>
      <c r="K62" s="212">
        <f t="shared" si="20"/>
        <v>2015329</v>
      </c>
      <c r="L62" s="212">
        <f t="shared" si="21"/>
        <v>725518.44</v>
      </c>
      <c r="M62" s="212">
        <f t="shared" si="22"/>
        <v>725518.44</v>
      </c>
      <c r="N62" s="212">
        <f t="shared" si="23"/>
        <v>725518.44</v>
      </c>
      <c r="O62" s="212">
        <f t="shared" si="24"/>
        <v>2176555.3199999998</v>
      </c>
      <c r="P62" s="212">
        <f t="shared" si="25"/>
        <v>806131.60000000009</v>
      </c>
      <c r="Q62" s="212">
        <f t="shared" si="26"/>
        <v>806131.60000000009</v>
      </c>
      <c r="R62" s="212">
        <f t="shared" si="27"/>
        <v>806131.60000000009</v>
      </c>
      <c r="S62" s="212">
        <f t="shared" si="28"/>
        <v>2418394.8000000003</v>
      </c>
      <c r="T62" s="147">
        <f t="shared" si="6"/>
        <v>7255184.3999999985</v>
      </c>
      <c r="V62" s="137">
        <v>8061316</v>
      </c>
    </row>
    <row r="63" spans="1:30" ht="30.75" customHeight="1" x14ac:dyDescent="0.25">
      <c r="A63" s="41" t="s">
        <v>20</v>
      </c>
      <c r="B63" s="117" t="s">
        <v>109</v>
      </c>
      <c r="C63" s="212">
        <v>2077097</v>
      </c>
      <c r="D63" s="212">
        <f t="shared" si="13"/>
        <v>124625.81999999999</v>
      </c>
      <c r="E63" s="212">
        <f t="shared" si="14"/>
        <v>124625.81999999999</v>
      </c>
      <c r="F63" s="212">
        <f t="shared" si="15"/>
        <v>124625.81999999999</v>
      </c>
      <c r="G63" s="212">
        <f t="shared" si="16"/>
        <v>373877.45999999996</v>
      </c>
      <c r="H63" s="212">
        <f t="shared" si="17"/>
        <v>145396.79</v>
      </c>
      <c r="I63" s="212">
        <f t="shared" si="18"/>
        <v>186938.72999999998</v>
      </c>
      <c r="J63" s="212">
        <f t="shared" si="19"/>
        <v>186938.72999999998</v>
      </c>
      <c r="K63" s="212">
        <f t="shared" si="20"/>
        <v>519274.25</v>
      </c>
      <c r="L63" s="212">
        <f t="shared" si="21"/>
        <v>186938.72999999998</v>
      </c>
      <c r="M63" s="212">
        <f t="shared" si="22"/>
        <v>186938.72999999998</v>
      </c>
      <c r="N63" s="212">
        <f t="shared" si="23"/>
        <v>186938.72999999998</v>
      </c>
      <c r="O63" s="212">
        <f t="shared" si="24"/>
        <v>560816.18999999994</v>
      </c>
      <c r="P63" s="212">
        <f t="shared" si="25"/>
        <v>207709.7</v>
      </c>
      <c r="Q63" s="212">
        <f t="shared" si="26"/>
        <v>207709.7</v>
      </c>
      <c r="R63" s="212">
        <f t="shared" si="27"/>
        <v>207709.7</v>
      </c>
      <c r="S63" s="212">
        <f t="shared" si="28"/>
        <v>623129.10000000009</v>
      </c>
      <c r="T63" s="147">
        <f t="shared" si="6"/>
        <v>1869387.2999999998</v>
      </c>
      <c r="V63" s="137">
        <v>2077097</v>
      </c>
    </row>
    <row r="64" spans="1:30" ht="30.75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20"/>
        <v>0</v>
      </c>
      <c r="L64" s="212">
        <f t="shared" si="21"/>
        <v>0</v>
      </c>
      <c r="M64" s="212">
        <f t="shared" si="22"/>
        <v>0</v>
      </c>
      <c r="N64" s="212">
        <f t="shared" si="23"/>
        <v>0</v>
      </c>
      <c r="O64" s="212">
        <f t="shared" si="24"/>
        <v>0</v>
      </c>
      <c r="P64" s="212">
        <f t="shared" si="25"/>
        <v>0</v>
      </c>
      <c r="Q64" s="212">
        <f t="shared" si="26"/>
        <v>0</v>
      </c>
      <c r="R64" s="212">
        <f t="shared" si="27"/>
        <v>0</v>
      </c>
      <c r="S64" s="212">
        <f t="shared" si="28"/>
        <v>0</v>
      </c>
      <c r="T64" s="147">
        <f t="shared" si="6"/>
        <v>0</v>
      </c>
      <c r="V64" s="137">
        <v>0</v>
      </c>
    </row>
    <row r="65" spans="1:30" ht="30.75" customHeight="1" collapsed="1" x14ac:dyDescent="0.25">
      <c r="A65" s="41" t="s">
        <v>10</v>
      </c>
      <c r="B65" s="117" t="s">
        <v>74</v>
      </c>
      <c r="C65" s="212">
        <v>14963</v>
      </c>
      <c r="D65" s="212">
        <f t="shared" si="13"/>
        <v>897.78</v>
      </c>
      <c r="E65" s="212">
        <f t="shared" si="14"/>
        <v>897.78</v>
      </c>
      <c r="F65" s="212">
        <f t="shared" si="15"/>
        <v>897.78</v>
      </c>
      <c r="G65" s="212">
        <f t="shared" si="16"/>
        <v>2693.34</v>
      </c>
      <c r="H65" s="212">
        <f t="shared" si="17"/>
        <v>1047.4100000000001</v>
      </c>
      <c r="I65" s="212">
        <f t="shared" si="18"/>
        <v>1346.6699999999998</v>
      </c>
      <c r="J65" s="212">
        <f t="shared" si="19"/>
        <v>1346.6699999999998</v>
      </c>
      <c r="K65" s="212">
        <f t="shared" si="20"/>
        <v>3740.75</v>
      </c>
      <c r="L65" s="212">
        <f t="shared" si="21"/>
        <v>1346.6699999999998</v>
      </c>
      <c r="M65" s="212">
        <f t="shared" si="22"/>
        <v>1346.6699999999998</v>
      </c>
      <c r="N65" s="212">
        <f t="shared" si="23"/>
        <v>1346.6699999999998</v>
      </c>
      <c r="O65" s="212">
        <f t="shared" si="24"/>
        <v>4040.0099999999993</v>
      </c>
      <c r="P65" s="212">
        <f t="shared" si="25"/>
        <v>1496.3000000000002</v>
      </c>
      <c r="Q65" s="212">
        <f t="shared" si="26"/>
        <v>1496.3000000000002</v>
      </c>
      <c r="R65" s="212">
        <f t="shared" si="27"/>
        <v>1496.3000000000002</v>
      </c>
      <c r="S65" s="212">
        <f t="shared" si="28"/>
        <v>4488.9000000000005</v>
      </c>
      <c r="T65" s="147">
        <f t="shared" si="6"/>
        <v>13466.7</v>
      </c>
      <c r="V65" s="137">
        <v>14963</v>
      </c>
    </row>
    <row r="66" spans="1:30" ht="30.75" customHeight="1" x14ac:dyDescent="0.25">
      <c r="A66" s="41">
        <v>56118</v>
      </c>
      <c r="B66" s="117" t="s">
        <v>75</v>
      </c>
      <c r="C66" s="212">
        <v>932111</v>
      </c>
      <c r="D66" s="212">
        <f t="shared" si="13"/>
        <v>55926.659999999996</v>
      </c>
      <c r="E66" s="212">
        <f t="shared" si="14"/>
        <v>55926.659999999996</v>
      </c>
      <c r="F66" s="212">
        <f t="shared" si="15"/>
        <v>55926.659999999996</v>
      </c>
      <c r="G66" s="212">
        <f t="shared" si="16"/>
        <v>167779.97999999998</v>
      </c>
      <c r="H66" s="212">
        <f t="shared" si="17"/>
        <v>65247.770000000004</v>
      </c>
      <c r="I66" s="212">
        <f t="shared" si="18"/>
        <v>83889.989999999991</v>
      </c>
      <c r="J66" s="212">
        <f t="shared" si="19"/>
        <v>83889.989999999991</v>
      </c>
      <c r="K66" s="212">
        <f t="shared" si="20"/>
        <v>233027.75</v>
      </c>
      <c r="L66" s="212">
        <f t="shared" si="21"/>
        <v>83889.989999999991</v>
      </c>
      <c r="M66" s="212">
        <f t="shared" si="22"/>
        <v>83889.989999999991</v>
      </c>
      <c r="N66" s="212">
        <f t="shared" si="23"/>
        <v>83889.989999999991</v>
      </c>
      <c r="O66" s="212">
        <f t="shared" si="24"/>
        <v>251669.96999999997</v>
      </c>
      <c r="P66" s="212">
        <f t="shared" si="25"/>
        <v>93211.1</v>
      </c>
      <c r="Q66" s="212">
        <f t="shared" si="26"/>
        <v>93211.1</v>
      </c>
      <c r="R66" s="212">
        <f t="shared" si="27"/>
        <v>93211.1</v>
      </c>
      <c r="S66" s="212">
        <f t="shared" si="28"/>
        <v>279633.30000000005</v>
      </c>
      <c r="T66" s="147">
        <f t="shared" si="6"/>
        <v>838899.89999999991</v>
      </c>
      <c r="V66" s="137">
        <v>932111</v>
      </c>
    </row>
    <row r="67" spans="1:30" ht="30.75" customHeight="1" x14ac:dyDescent="0.25">
      <c r="A67" s="41" t="s">
        <v>21</v>
      </c>
      <c r="B67" s="117" t="s">
        <v>76</v>
      </c>
      <c r="C67" s="212">
        <v>325065</v>
      </c>
      <c r="D67" s="212">
        <f t="shared" si="13"/>
        <v>19503.899999999998</v>
      </c>
      <c r="E67" s="212">
        <f t="shared" si="14"/>
        <v>19503.899999999998</v>
      </c>
      <c r="F67" s="212">
        <f t="shared" si="15"/>
        <v>19503.899999999998</v>
      </c>
      <c r="G67" s="212">
        <f t="shared" si="16"/>
        <v>58511.7</v>
      </c>
      <c r="H67" s="212">
        <f t="shared" si="17"/>
        <v>22754.550000000003</v>
      </c>
      <c r="I67" s="212">
        <f t="shared" si="18"/>
        <v>29255.85</v>
      </c>
      <c r="J67" s="212">
        <f t="shared" si="19"/>
        <v>29255.85</v>
      </c>
      <c r="K67" s="212">
        <f t="shared" si="20"/>
        <v>81266.25</v>
      </c>
      <c r="L67" s="212">
        <f t="shared" si="21"/>
        <v>29255.85</v>
      </c>
      <c r="M67" s="212">
        <f t="shared" si="22"/>
        <v>29255.85</v>
      </c>
      <c r="N67" s="212">
        <f t="shared" si="23"/>
        <v>29255.85</v>
      </c>
      <c r="O67" s="212">
        <f t="shared" si="24"/>
        <v>87767.549999999988</v>
      </c>
      <c r="P67" s="212">
        <f t="shared" si="25"/>
        <v>32506.5</v>
      </c>
      <c r="Q67" s="212">
        <f t="shared" si="26"/>
        <v>32506.5</v>
      </c>
      <c r="R67" s="212">
        <f t="shared" si="27"/>
        <v>32506.5</v>
      </c>
      <c r="S67" s="212">
        <f t="shared" si="28"/>
        <v>97519.5</v>
      </c>
      <c r="T67" s="147">
        <f t="shared" si="6"/>
        <v>292558.5</v>
      </c>
      <c r="V67" s="137">
        <v>325065</v>
      </c>
    </row>
    <row r="68" spans="1:30" s="140" customFormat="1" ht="30.75" customHeight="1" x14ac:dyDescent="0.25">
      <c r="A68" s="41" t="s">
        <v>18</v>
      </c>
      <c r="B68" s="117" t="s">
        <v>77</v>
      </c>
      <c r="C68" s="212">
        <v>1376307</v>
      </c>
      <c r="D68" s="212">
        <f t="shared" si="13"/>
        <v>82578.42</v>
      </c>
      <c r="E68" s="212">
        <f t="shared" si="14"/>
        <v>82578.42</v>
      </c>
      <c r="F68" s="212">
        <f t="shared" si="15"/>
        <v>82578.42</v>
      </c>
      <c r="G68" s="212">
        <f t="shared" si="16"/>
        <v>247735.26</v>
      </c>
      <c r="H68" s="212">
        <f t="shared" si="17"/>
        <v>96341.49</v>
      </c>
      <c r="I68" s="212">
        <f t="shared" si="18"/>
        <v>123867.62999999999</v>
      </c>
      <c r="J68" s="212">
        <f t="shared" si="19"/>
        <v>123867.62999999999</v>
      </c>
      <c r="K68" s="212">
        <f t="shared" si="20"/>
        <v>344076.75</v>
      </c>
      <c r="L68" s="212">
        <f t="shared" si="21"/>
        <v>123867.62999999999</v>
      </c>
      <c r="M68" s="212">
        <f t="shared" si="22"/>
        <v>123867.62999999999</v>
      </c>
      <c r="N68" s="212">
        <f t="shared" si="23"/>
        <v>123867.62999999999</v>
      </c>
      <c r="O68" s="212">
        <f t="shared" si="24"/>
        <v>371602.88999999996</v>
      </c>
      <c r="P68" s="212">
        <f t="shared" si="25"/>
        <v>137630.70000000001</v>
      </c>
      <c r="Q68" s="212">
        <f t="shared" si="26"/>
        <v>137630.70000000001</v>
      </c>
      <c r="R68" s="212">
        <f t="shared" si="27"/>
        <v>137630.70000000001</v>
      </c>
      <c r="S68" s="212">
        <f t="shared" si="28"/>
        <v>412892.10000000003</v>
      </c>
      <c r="T68" s="147">
        <f t="shared" si="6"/>
        <v>1238676.3</v>
      </c>
      <c r="U68" s="139"/>
      <c r="V68" s="137">
        <v>1376307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0.75" customHeight="1" x14ac:dyDescent="0.25">
      <c r="A69" s="118">
        <v>56200</v>
      </c>
      <c r="B69" s="118" t="s">
        <v>78</v>
      </c>
      <c r="C69" s="167">
        <f>SUM(C70:C74)</f>
        <v>3769000</v>
      </c>
      <c r="D69" s="167">
        <f t="shared" si="13"/>
        <v>226140</v>
      </c>
      <c r="E69" s="167">
        <f t="shared" si="14"/>
        <v>226140</v>
      </c>
      <c r="F69" s="167">
        <f t="shared" si="15"/>
        <v>226140</v>
      </c>
      <c r="G69" s="167">
        <f t="shared" si="16"/>
        <v>678420</v>
      </c>
      <c r="H69" s="167">
        <f t="shared" si="17"/>
        <v>263830</v>
      </c>
      <c r="I69" s="167">
        <f t="shared" si="18"/>
        <v>339210</v>
      </c>
      <c r="J69" s="167">
        <f t="shared" si="19"/>
        <v>339210</v>
      </c>
      <c r="K69" s="167">
        <f t="shared" si="20"/>
        <v>942250</v>
      </c>
      <c r="L69" s="167">
        <f t="shared" si="21"/>
        <v>339210</v>
      </c>
      <c r="M69" s="167">
        <f t="shared" si="22"/>
        <v>339210</v>
      </c>
      <c r="N69" s="167">
        <f t="shared" si="23"/>
        <v>339210</v>
      </c>
      <c r="O69" s="167">
        <f t="shared" si="24"/>
        <v>1017630</v>
      </c>
      <c r="P69" s="167">
        <f t="shared" si="25"/>
        <v>376900</v>
      </c>
      <c r="Q69" s="167">
        <f t="shared" si="26"/>
        <v>376900</v>
      </c>
      <c r="R69" s="167">
        <f t="shared" si="27"/>
        <v>376900</v>
      </c>
      <c r="S69" s="167">
        <f t="shared" si="28"/>
        <v>1130700</v>
      </c>
      <c r="T69" s="147">
        <f t="shared" si="6"/>
        <v>3392100</v>
      </c>
      <c r="V69" s="137">
        <v>3579000</v>
      </c>
    </row>
    <row r="70" spans="1:30" ht="30.75" customHeight="1" x14ac:dyDescent="0.25">
      <c r="A70" s="57">
        <v>56202</v>
      </c>
      <c r="B70" s="122" t="s">
        <v>79</v>
      </c>
      <c r="C70" s="212">
        <v>462000</v>
      </c>
      <c r="D70" s="213">
        <f t="shared" si="13"/>
        <v>27720</v>
      </c>
      <c r="E70" s="213">
        <f t="shared" si="14"/>
        <v>27720</v>
      </c>
      <c r="F70" s="213">
        <f t="shared" si="15"/>
        <v>27720</v>
      </c>
      <c r="G70" s="213">
        <f t="shared" si="16"/>
        <v>83160</v>
      </c>
      <c r="H70" s="213">
        <f t="shared" si="17"/>
        <v>32340.000000000004</v>
      </c>
      <c r="I70" s="213">
        <f t="shared" si="18"/>
        <v>41580</v>
      </c>
      <c r="J70" s="213">
        <f t="shared" si="19"/>
        <v>41580</v>
      </c>
      <c r="K70" s="213">
        <f t="shared" si="20"/>
        <v>115500</v>
      </c>
      <c r="L70" s="213">
        <f t="shared" si="21"/>
        <v>41580</v>
      </c>
      <c r="M70" s="213">
        <f t="shared" si="22"/>
        <v>41580</v>
      </c>
      <c r="N70" s="213">
        <f t="shared" si="23"/>
        <v>41580</v>
      </c>
      <c r="O70" s="213">
        <f t="shared" si="24"/>
        <v>124740</v>
      </c>
      <c r="P70" s="213">
        <f t="shared" si="25"/>
        <v>46200</v>
      </c>
      <c r="Q70" s="213">
        <f t="shared" si="26"/>
        <v>46200</v>
      </c>
      <c r="R70" s="213">
        <f t="shared" si="27"/>
        <v>46200</v>
      </c>
      <c r="S70" s="213">
        <f t="shared" si="28"/>
        <v>138600</v>
      </c>
      <c r="T70" s="147">
        <f t="shared" si="6"/>
        <v>415800</v>
      </c>
      <c r="V70" s="137">
        <v>462000</v>
      </c>
    </row>
    <row r="71" spans="1:30" s="140" customFormat="1" ht="30.75" customHeight="1" collapsed="1" x14ac:dyDescent="0.25">
      <c r="A71" s="57">
        <v>56206</v>
      </c>
      <c r="B71" s="126" t="s">
        <v>80</v>
      </c>
      <c r="C71" s="212">
        <v>20000</v>
      </c>
      <c r="D71" s="213">
        <f t="shared" si="13"/>
        <v>1200</v>
      </c>
      <c r="E71" s="213">
        <f t="shared" si="14"/>
        <v>1200</v>
      </c>
      <c r="F71" s="213">
        <f t="shared" si="15"/>
        <v>1200</v>
      </c>
      <c r="G71" s="213">
        <f t="shared" si="16"/>
        <v>3600</v>
      </c>
      <c r="H71" s="213">
        <f t="shared" si="17"/>
        <v>1400.0000000000002</v>
      </c>
      <c r="I71" s="213">
        <f t="shared" si="18"/>
        <v>1800</v>
      </c>
      <c r="J71" s="213">
        <f t="shared" si="19"/>
        <v>1800</v>
      </c>
      <c r="K71" s="213">
        <f t="shared" si="20"/>
        <v>5000</v>
      </c>
      <c r="L71" s="213">
        <f t="shared" si="21"/>
        <v>1800</v>
      </c>
      <c r="M71" s="213">
        <f t="shared" si="22"/>
        <v>1800</v>
      </c>
      <c r="N71" s="213">
        <f t="shared" si="23"/>
        <v>1800</v>
      </c>
      <c r="O71" s="213">
        <f t="shared" si="24"/>
        <v>5400</v>
      </c>
      <c r="P71" s="213">
        <f t="shared" si="25"/>
        <v>2000</v>
      </c>
      <c r="Q71" s="213">
        <f t="shared" si="26"/>
        <v>2000</v>
      </c>
      <c r="R71" s="213">
        <f t="shared" si="27"/>
        <v>2000</v>
      </c>
      <c r="S71" s="213">
        <f t="shared" si="28"/>
        <v>6000</v>
      </c>
      <c r="T71" s="147">
        <f t="shared" si="6"/>
        <v>18000</v>
      </c>
      <c r="U71" s="139"/>
      <c r="V71" s="137">
        <v>20000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0.75" customHeight="1" x14ac:dyDescent="0.25">
      <c r="A72" s="56">
        <v>56210</v>
      </c>
      <c r="B72" s="126" t="s">
        <v>81</v>
      </c>
      <c r="C72" s="212">
        <v>136000</v>
      </c>
      <c r="D72" s="213">
        <f t="shared" si="13"/>
        <v>8160</v>
      </c>
      <c r="E72" s="213">
        <f t="shared" si="14"/>
        <v>8160</v>
      </c>
      <c r="F72" s="213">
        <f t="shared" si="15"/>
        <v>8160</v>
      </c>
      <c r="G72" s="213">
        <f t="shared" si="16"/>
        <v>24480</v>
      </c>
      <c r="H72" s="213">
        <f t="shared" si="17"/>
        <v>9520</v>
      </c>
      <c r="I72" s="213">
        <f t="shared" si="18"/>
        <v>12240</v>
      </c>
      <c r="J72" s="213">
        <f t="shared" si="19"/>
        <v>12240</v>
      </c>
      <c r="K72" s="213">
        <f t="shared" si="20"/>
        <v>34000</v>
      </c>
      <c r="L72" s="213">
        <f t="shared" si="21"/>
        <v>12240</v>
      </c>
      <c r="M72" s="213">
        <f t="shared" si="22"/>
        <v>12240</v>
      </c>
      <c r="N72" s="213">
        <f t="shared" si="23"/>
        <v>12240</v>
      </c>
      <c r="O72" s="213">
        <f t="shared" si="24"/>
        <v>36720</v>
      </c>
      <c r="P72" s="213">
        <f t="shared" si="25"/>
        <v>13600</v>
      </c>
      <c r="Q72" s="213">
        <f t="shared" si="26"/>
        <v>13600</v>
      </c>
      <c r="R72" s="213">
        <f t="shared" si="27"/>
        <v>13600</v>
      </c>
      <c r="S72" s="213">
        <f t="shared" si="28"/>
        <v>40800</v>
      </c>
      <c r="T72" s="147">
        <f t="shared" si="6"/>
        <v>122400</v>
      </c>
      <c r="U72" s="153"/>
      <c r="V72" s="137">
        <v>136000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0.75" customHeight="1" x14ac:dyDescent="0.25">
      <c r="A73" s="56">
        <v>56214</v>
      </c>
      <c r="B73" s="122" t="s">
        <v>82</v>
      </c>
      <c r="C73" s="212">
        <v>339000</v>
      </c>
      <c r="D73" s="213">
        <f t="shared" si="13"/>
        <v>20340</v>
      </c>
      <c r="E73" s="213">
        <f t="shared" si="14"/>
        <v>20340</v>
      </c>
      <c r="F73" s="213">
        <f t="shared" si="15"/>
        <v>20340</v>
      </c>
      <c r="G73" s="213">
        <f t="shared" si="16"/>
        <v>61020</v>
      </c>
      <c r="H73" s="213">
        <f t="shared" si="17"/>
        <v>23730.000000000004</v>
      </c>
      <c r="I73" s="213">
        <f t="shared" si="18"/>
        <v>30510</v>
      </c>
      <c r="J73" s="213">
        <f t="shared" si="19"/>
        <v>30510</v>
      </c>
      <c r="K73" s="213">
        <f t="shared" si="20"/>
        <v>84750</v>
      </c>
      <c r="L73" s="213">
        <f t="shared" si="21"/>
        <v>30510</v>
      </c>
      <c r="M73" s="213">
        <f t="shared" si="22"/>
        <v>30510</v>
      </c>
      <c r="N73" s="213">
        <f t="shared" si="23"/>
        <v>30510</v>
      </c>
      <c r="O73" s="213">
        <f t="shared" si="24"/>
        <v>91530</v>
      </c>
      <c r="P73" s="213">
        <f t="shared" si="25"/>
        <v>33900</v>
      </c>
      <c r="Q73" s="213">
        <f t="shared" si="26"/>
        <v>33900</v>
      </c>
      <c r="R73" s="213">
        <f t="shared" si="27"/>
        <v>33900</v>
      </c>
      <c r="S73" s="213">
        <f t="shared" si="28"/>
        <v>101700</v>
      </c>
      <c r="T73" s="147">
        <f t="shared" si="6"/>
        <v>305100</v>
      </c>
      <c r="V73" s="137">
        <v>339000</v>
      </c>
    </row>
    <row r="74" spans="1:30" ht="30.75" customHeight="1" collapsed="1" x14ac:dyDescent="0.25">
      <c r="A74" s="56">
        <v>56218</v>
      </c>
      <c r="B74" s="122" t="s">
        <v>83</v>
      </c>
      <c r="C74" s="212">
        <v>2812000</v>
      </c>
      <c r="D74" s="213">
        <f t="shared" si="13"/>
        <v>168720</v>
      </c>
      <c r="E74" s="213">
        <f t="shared" si="14"/>
        <v>168720</v>
      </c>
      <c r="F74" s="213">
        <f t="shared" si="15"/>
        <v>168720</v>
      </c>
      <c r="G74" s="213">
        <f t="shared" si="16"/>
        <v>506160</v>
      </c>
      <c r="H74" s="213">
        <f t="shared" si="17"/>
        <v>196840.00000000003</v>
      </c>
      <c r="I74" s="213">
        <f t="shared" si="18"/>
        <v>253080</v>
      </c>
      <c r="J74" s="213">
        <f t="shared" si="19"/>
        <v>253080</v>
      </c>
      <c r="K74" s="213">
        <f t="shared" si="20"/>
        <v>703000</v>
      </c>
      <c r="L74" s="213">
        <f t="shared" si="21"/>
        <v>253080</v>
      </c>
      <c r="M74" s="213">
        <f t="shared" si="22"/>
        <v>253080</v>
      </c>
      <c r="N74" s="213">
        <f t="shared" si="23"/>
        <v>253080</v>
      </c>
      <c r="O74" s="213">
        <f t="shared" si="24"/>
        <v>759240</v>
      </c>
      <c r="P74" s="213">
        <f t="shared" si="25"/>
        <v>281200</v>
      </c>
      <c r="Q74" s="213">
        <f t="shared" si="26"/>
        <v>281200</v>
      </c>
      <c r="R74" s="213">
        <f t="shared" si="27"/>
        <v>281200</v>
      </c>
      <c r="S74" s="213">
        <f t="shared" si="28"/>
        <v>843600</v>
      </c>
      <c r="T74" s="147">
        <f t="shared" si="6"/>
        <v>2530800</v>
      </c>
      <c r="V74" s="137">
        <v>2622000</v>
      </c>
    </row>
    <row r="75" spans="1:30" s="147" customFormat="1" ht="30.75" customHeight="1" collapsed="1" x14ac:dyDescent="0.25">
      <c r="A75" s="118">
        <v>56300</v>
      </c>
      <c r="B75" s="118" t="s">
        <v>84</v>
      </c>
      <c r="C75" s="167">
        <f>C76+C77+C78</f>
        <v>358000</v>
      </c>
      <c r="D75" s="167">
        <f t="shared" si="13"/>
        <v>21480</v>
      </c>
      <c r="E75" s="167">
        <f t="shared" si="14"/>
        <v>21480</v>
      </c>
      <c r="F75" s="167">
        <f t="shared" si="15"/>
        <v>21480</v>
      </c>
      <c r="G75" s="167">
        <f t="shared" si="16"/>
        <v>64440</v>
      </c>
      <c r="H75" s="167">
        <f t="shared" si="17"/>
        <v>25060.000000000004</v>
      </c>
      <c r="I75" s="167">
        <f t="shared" si="18"/>
        <v>32220</v>
      </c>
      <c r="J75" s="167">
        <f t="shared" si="19"/>
        <v>32220</v>
      </c>
      <c r="K75" s="167">
        <f t="shared" si="20"/>
        <v>89500</v>
      </c>
      <c r="L75" s="167">
        <f t="shared" si="21"/>
        <v>32220</v>
      </c>
      <c r="M75" s="167">
        <f t="shared" si="22"/>
        <v>32220</v>
      </c>
      <c r="N75" s="167">
        <f t="shared" si="23"/>
        <v>32220</v>
      </c>
      <c r="O75" s="167">
        <f t="shared" si="24"/>
        <v>96660</v>
      </c>
      <c r="P75" s="167">
        <f t="shared" si="25"/>
        <v>35800</v>
      </c>
      <c r="Q75" s="167">
        <f t="shared" si="26"/>
        <v>35800</v>
      </c>
      <c r="R75" s="167">
        <f t="shared" si="27"/>
        <v>35800</v>
      </c>
      <c r="S75" s="167">
        <f t="shared" si="28"/>
        <v>107400</v>
      </c>
      <c r="T75" s="147">
        <f t="shared" si="6"/>
        <v>322200</v>
      </c>
      <c r="V75" s="137">
        <v>348000</v>
      </c>
    </row>
    <row r="76" spans="1:30" s="140" customFormat="1" ht="30.75" customHeight="1" x14ac:dyDescent="0.25">
      <c r="A76" s="41" t="s">
        <v>16</v>
      </c>
      <c r="B76" s="117" t="s">
        <v>85</v>
      </c>
      <c r="C76" s="212">
        <v>266000</v>
      </c>
      <c r="D76" s="212">
        <f t="shared" si="13"/>
        <v>15960</v>
      </c>
      <c r="E76" s="212">
        <f t="shared" si="14"/>
        <v>15960</v>
      </c>
      <c r="F76" s="212">
        <f t="shared" si="15"/>
        <v>15960</v>
      </c>
      <c r="G76" s="212">
        <f t="shared" si="16"/>
        <v>47880</v>
      </c>
      <c r="H76" s="212">
        <f t="shared" si="17"/>
        <v>18620</v>
      </c>
      <c r="I76" s="212">
        <f t="shared" si="18"/>
        <v>23940</v>
      </c>
      <c r="J76" s="212">
        <f t="shared" si="19"/>
        <v>23940</v>
      </c>
      <c r="K76" s="212">
        <f t="shared" si="20"/>
        <v>66500</v>
      </c>
      <c r="L76" s="212">
        <f t="shared" si="21"/>
        <v>23940</v>
      </c>
      <c r="M76" s="212">
        <f t="shared" si="22"/>
        <v>23940</v>
      </c>
      <c r="N76" s="212">
        <f t="shared" si="23"/>
        <v>23940</v>
      </c>
      <c r="O76" s="212">
        <f t="shared" si="24"/>
        <v>71820</v>
      </c>
      <c r="P76" s="212">
        <f t="shared" si="25"/>
        <v>26600</v>
      </c>
      <c r="Q76" s="212">
        <f t="shared" si="26"/>
        <v>26600</v>
      </c>
      <c r="R76" s="212">
        <f t="shared" si="27"/>
        <v>26600</v>
      </c>
      <c r="S76" s="212">
        <f t="shared" si="28"/>
        <v>79800</v>
      </c>
      <c r="T76" s="147">
        <f t="shared" si="6"/>
        <v>239400</v>
      </c>
      <c r="U76" s="139"/>
      <c r="V76" s="137">
        <v>266000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0.75" customHeight="1" x14ac:dyDescent="0.25">
      <c r="A77" s="41" t="s">
        <v>149</v>
      </c>
      <c r="B77" s="117" t="s">
        <v>152</v>
      </c>
      <c r="C77" s="212">
        <v>22000</v>
      </c>
      <c r="D77" s="212">
        <f t="shared" si="13"/>
        <v>1320</v>
      </c>
      <c r="E77" s="212">
        <f t="shared" si="14"/>
        <v>1320</v>
      </c>
      <c r="F77" s="212">
        <f t="shared" si="15"/>
        <v>1320</v>
      </c>
      <c r="G77" s="212">
        <f t="shared" si="16"/>
        <v>3960</v>
      </c>
      <c r="H77" s="212">
        <f t="shared" si="17"/>
        <v>1540.0000000000002</v>
      </c>
      <c r="I77" s="212">
        <f t="shared" si="18"/>
        <v>1980</v>
      </c>
      <c r="J77" s="212">
        <f t="shared" si="19"/>
        <v>1980</v>
      </c>
      <c r="K77" s="212">
        <f t="shared" si="20"/>
        <v>5500</v>
      </c>
      <c r="L77" s="212">
        <f t="shared" si="21"/>
        <v>1980</v>
      </c>
      <c r="M77" s="212">
        <f t="shared" si="22"/>
        <v>1980</v>
      </c>
      <c r="N77" s="212">
        <f t="shared" si="23"/>
        <v>1980</v>
      </c>
      <c r="O77" s="212">
        <f t="shared" si="24"/>
        <v>5940</v>
      </c>
      <c r="P77" s="212">
        <f t="shared" si="25"/>
        <v>2200</v>
      </c>
      <c r="Q77" s="212">
        <f t="shared" si="26"/>
        <v>2200</v>
      </c>
      <c r="R77" s="212">
        <f t="shared" si="27"/>
        <v>2200</v>
      </c>
      <c r="S77" s="212">
        <f t="shared" si="28"/>
        <v>6600</v>
      </c>
      <c r="T77" s="147">
        <f t="shared" si="6"/>
        <v>19800</v>
      </c>
      <c r="U77" s="139"/>
      <c r="V77" s="137">
        <v>22000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0.75" customHeight="1" x14ac:dyDescent="0.25">
      <c r="A78" s="41">
        <v>56314</v>
      </c>
      <c r="B78" s="117" t="s">
        <v>86</v>
      </c>
      <c r="C78" s="212">
        <v>70000</v>
      </c>
      <c r="D78" s="212">
        <f t="shared" si="13"/>
        <v>4200</v>
      </c>
      <c r="E78" s="212">
        <f t="shared" si="14"/>
        <v>4200</v>
      </c>
      <c r="F78" s="212">
        <f t="shared" si="15"/>
        <v>4200</v>
      </c>
      <c r="G78" s="212">
        <f t="shared" si="16"/>
        <v>12600</v>
      </c>
      <c r="H78" s="212">
        <f t="shared" si="17"/>
        <v>4900.0000000000009</v>
      </c>
      <c r="I78" s="212">
        <f t="shared" si="18"/>
        <v>6300</v>
      </c>
      <c r="J78" s="212">
        <f t="shared" si="19"/>
        <v>6300</v>
      </c>
      <c r="K78" s="212">
        <f t="shared" si="20"/>
        <v>17500</v>
      </c>
      <c r="L78" s="212">
        <f t="shared" si="21"/>
        <v>6300</v>
      </c>
      <c r="M78" s="212">
        <f t="shared" si="22"/>
        <v>6300</v>
      </c>
      <c r="N78" s="212">
        <f t="shared" si="23"/>
        <v>6300</v>
      </c>
      <c r="O78" s="212">
        <f t="shared" si="24"/>
        <v>18900</v>
      </c>
      <c r="P78" s="212">
        <f t="shared" si="25"/>
        <v>7000</v>
      </c>
      <c r="Q78" s="212">
        <f t="shared" si="26"/>
        <v>7000</v>
      </c>
      <c r="R78" s="212">
        <f t="shared" si="27"/>
        <v>7000</v>
      </c>
      <c r="S78" s="212">
        <f t="shared" si="28"/>
        <v>21000</v>
      </c>
      <c r="T78" s="147">
        <f t="shared" si="6"/>
        <v>63000</v>
      </c>
      <c r="U78" s="139"/>
      <c r="V78" s="137">
        <v>60000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0.75" customHeight="1" x14ac:dyDescent="0.25">
      <c r="A79" s="118">
        <v>56400</v>
      </c>
      <c r="B79" s="118" t="s">
        <v>87</v>
      </c>
      <c r="C79" s="167">
        <f>SUM(C80:C83)</f>
        <v>671000</v>
      </c>
      <c r="D79" s="167">
        <f t="shared" si="13"/>
        <v>40260</v>
      </c>
      <c r="E79" s="167">
        <f t="shared" si="14"/>
        <v>40260</v>
      </c>
      <c r="F79" s="167">
        <f t="shared" si="15"/>
        <v>40260</v>
      </c>
      <c r="G79" s="167">
        <f t="shared" si="16"/>
        <v>120780</v>
      </c>
      <c r="H79" s="167">
        <f t="shared" si="17"/>
        <v>46970.000000000007</v>
      </c>
      <c r="I79" s="167">
        <f t="shared" si="18"/>
        <v>60390</v>
      </c>
      <c r="J79" s="167">
        <f t="shared" si="19"/>
        <v>60390</v>
      </c>
      <c r="K79" s="167">
        <f t="shared" si="20"/>
        <v>167750</v>
      </c>
      <c r="L79" s="167">
        <f t="shared" si="21"/>
        <v>60390</v>
      </c>
      <c r="M79" s="167">
        <f t="shared" si="22"/>
        <v>60390</v>
      </c>
      <c r="N79" s="167">
        <f t="shared" si="23"/>
        <v>60390</v>
      </c>
      <c r="O79" s="167">
        <f t="shared" si="24"/>
        <v>181170</v>
      </c>
      <c r="P79" s="167">
        <f t="shared" si="25"/>
        <v>67100</v>
      </c>
      <c r="Q79" s="167">
        <f t="shared" si="26"/>
        <v>67100</v>
      </c>
      <c r="R79" s="167">
        <f t="shared" si="27"/>
        <v>67100</v>
      </c>
      <c r="S79" s="167">
        <f t="shared" si="28"/>
        <v>201300</v>
      </c>
      <c r="T79" s="147">
        <f t="shared" ref="T79:T99" si="29">D79+E79+F79+H79+I79+J79+L79+M79+N79+P79+Q79</f>
        <v>603900</v>
      </c>
      <c r="V79" s="137">
        <v>671000</v>
      </c>
    </row>
    <row r="80" spans="1:30" ht="30.75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3">
        <f t="shared" si="16"/>
        <v>9000</v>
      </c>
      <c r="H80" s="213">
        <f t="shared" si="17"/>
        <v>3500.0000000000005</v>
      </c>
      <c r="I80" s="213">
        <f t="shared" si="18"/>
        <v>4500</v>
      </c>
      <c r="J80" s="213">
        <f t="shared" si="19"/>
        <v>4500</v>
      </c>
      <c r="K80" s="213">
        <f t="shared" si="20"/>
        <v>12500</v>
      </c>
      <c r="L80" s="213">
        <f t="shared" si="21"/>
        <v>4500</v>
      </c>
      <c r="M80" s="213">
        <f t="shared" si="22"/>
        <v>4500</v>
      </c>
      <c r="N80" s="213">
        <f t="shared" si="23"/>
        <v>4500</v>
      </c>
      <c r="O80" s="213">
        <f t="shared" si="24"/>
        <v>13500</v>
      </c>
      <c r="P80" s="213">
        <f t="shared" si="25"/>
        <v>5000</v>
      </c>
      <c r="Q80" s="213">
        <f t="shared" si="26"/>
        <v>5000</v>
      </c>
      <c r="R80" s="213">
        <f t="shared" si="27"/>
        <v>5000</v>
      </c>
      <c r="S80" s="213">
        <f t="shared" si="28"/>
        <v>15000</v>
      </c>
      <c r="T80" s="147">
        <f t="shared" si="29"/>
        <v>45000</v>
      </c>
      <c r="V80" s="137">
        <v>50000</v>
      </c>
    </row>
    <row r="81" spans="1:30" ht="30.75" customHeight="1" x14ac:dyDescent="0.25">
      <c r="A81" s="160">
        <v>56406</v>
      </c>
      <c r="B81" s="122" t="s">
        <v>111</v>
      </c>
      <c r="C81" s="212">
        <v>457000</v>
      </c>
      <c r="D81" s="213">
        <f t="shared" si="13"/>
        <v>27420</v>
      </c>
      <c r="E81" s="213">
        <f t="shared" si="14"/>
        <v>27420</v>
      </c>
      <c r="F81" s="213">
        <f t="shared" si="15"/>
        <v>27420</v>
      </c>
      <c r="G81" s="213">
        <f t="shared" si="16"/>
        <v>82260</v>
      </c>
      <c r="H81" s="213">
        <f t="shared" si="17"/>
        <v>31990.000000000004</v>
      </c>
      <c r="I81" s="213">
        <f t="shared" si="18"/>
        <v>41130</v>
      </c>
      <c r="J81" s="213">
        <f t="shared" si="19"/>
        <v>41130</v>
      </c>
      <c r="K81" s="213">
        <f t="shared" si="20"/>
        <v>114250</v>
      </c>
      <c r="L81" s="213">
        <f t="shared" si="21"/>
        <v>41130</v>
      </c>
      <c r="M81" s="213">
        <f t="shared" si="22"/>
        <v>41130</v>
      </c>
      <c r="N81" s="213">
        <f t="shared" si="23"/>
        <v>41130</v>
      </c>
      <c r="O81" s="213">
        <f t="shared" si="24"/>
        <v>123390</v>
      </c>
      <c r="P81" s="213">
        <f t="shared" si="25"/>
        <v>45700</v>
      </c>
      <c r="Q81" s="213">
        <f t="shared" si="26"/>
        <v>45700</v>
      </c>
      <c r="R81" s="213">
        <f t="shared" si="27"/>
        <v>45700</v>
      </c>
      <c r="S81" s="213">
        <f t="shared" si="28"/>
        <v>137100</v>
      </c>
      <c r="T81" s="147">
        <f t="shared" si="29"/>
        <v>411300</v>
      </c>
      <c r="V81" s="137">
        <v>457000</v>
      </c>
    </row>
    <row r="82" spans="1:30" ht="30.75" customHeight="1" collapsed="1" x14ac:dyDescent="0.25">
      <c r="A82" s="57" t="s">
        <v>100</v>
      </c>
      <c r="B82" s="122" t="s">
        <v>114</v>
      </c>
      <c r="C82" s="212">
        <v>149000</v>
      </c>
      <c r="D82" s="213">
        <f t="shared" si="13"/>
        <v>8940</v>
      </c>
      <c r="E82" s="213">
        <f t="shared" si="14"/>
        <v>8940</v>
      </c>
      <c r="F82" s="213">
        <f t="shared" si="15"/>
        <v>8940</v>
      </c>
      <c r="G82" s="213">
        <f t="shared" si="16"/>
        <v>26820</v>
      </c>
      <c r="H82" s="213">
        <f t="shared" si="17"/>
        <v>10430.000000000002</v>
      </c>
      <c r="I82" s="213">
        <f t="shared" si="18"/>
        <v>13410</v>
      </c>
      <c r="J82" s="213">
        <f t="shared" si="19"/>
        <v>13410</v>
      </c>
      <c r="K82" s="213">
        <f t="shared" si="20"/>
        <v>37250</v>
      </c>
      <c r="L82" s="213">
        <f t="shared" si="21"/>
        <v>13410</v>
      </c>
      <c r="M82" s="213">
        <f t="shared" si="22"/>
        <v>13410</v>
      </c>
      <c r="N82" s="213">
        <f t="shared" si="23"/>
        <v>13410</v>
      </c>
      <c r="O82" s="213">
        <f t="shared" si="24"/>
        <v>40230</v>
      </c>
      <c r="P82" s="213">
        <f t="shared" si="25"/>
        <v>14900</v>
      </c>
      <c r="Q82" s="213">
        <f t="shared" si="26"/>
        <v>14900</v>
      </c>
      <c r="R82" s="213">
        <f t="shared" si="27"/>
        <v>14900</v>
      </c>
      <c r="S82" s="213">
        <f t="shared" si="28"/>
        <v>44700</v>
      </c>
      <c r="T82" s="147">
        <f t="shared" si="29"/>
        <v>134100</v>
      </c>
      <c r="V82" s="137">
        <v>149000</v>
      </c>
    </row>
    <row r="83" spans="1:30" s="140" customFormat="1" ht="30.75" customHeight="1" collapsed="1" x14ac:dyDescent="0.25">
      <c r="A83" s="57">
        <v>56418</v>
      </c>
      <c r="B83" s="122" t="s">
        <v>113</v>
      </c>
      <c r="C83" s="212">
        <v>15000</v>
      </c>
      <c r="D83" s="213">
        <f t="shared" ref="D83:D99" si="30">C83*0.06</f>
        <v>900</v>
      </c>
      <c r="E83" s="213">
        <f t="shared" ref="E83:E99" si="31">C83*0.06</f>
        <v>900</v>
      </c>
      <c r="F83" s="213">
        <f t="shared" ref="F83:F99" si="32">C83*0.06</f>
        <v>900</v>
      </c>
      <c r="G83" s="213">
        <f t="shared" ref="G83:G99" si="33">SUM(D83:F83)</f>
        <v>2700</v>
      </c>
      <c r="H83" s="213">
        <f t="shared" ref="H83:H99" si="34">C83*0.07</f>
        <v>1050</v>
      </c>
      <c r="I83" s="213">
        <f t="shared" ref="I83:I99" si="35">C83*0.09</f>
        <v>1350</v>
      </c>
      <c r="J83" s="213">
        <f t="shared" ref="J83:J99" si="36">C83*0.09</f>
        <v>1350</v>
      </c>
      <c r="K83" s="213">
        <f t="shared" ref="K83:K99" si="37">SUM(H83:J83)</f>
        <v>3750</v>
      </c>
      <c r="L83" s="213">
        <f t="shared" ref="L83:L99" si="38">C83*0.09</f>
        <v>1350</v>
      </c>
      <c r="M83" s="213">
        <f t="shared" ref="M83:M99" si="39">C83*0.09</f>
        <v>1350</v>
      </c>
      <c r="N83" s="213">
        <f t="shared" ref="N83:N99" si="40">C83*0.09</f>
        <v>1350</v>
      </c>
      <c r="O83" s="213">
        <f t="shared" ref="O83:O99" si="41">SUM(L83:N83)</f>
        <v>4050</v>
      </c>
      <c r="P83" s="213">
        <f t="shared" ref="P83:P99" si="42">C83*0.1</f>
        <v>1500</v>
      </c>
      <c r="Q83" s="213">
        <f t="shared" ref="Q83:Q99" si="43">C83*0.1</f>
        <v>1500</v>
      </c>
      <c r="R83" s="213">
        <f t="shared" ref="R83:R99" si="44">C83*0.1</f>
        <v>1500</v>
      </c>
      <c r="S83" s="213">
        <f t="shared" ref="S83:S99" si="45">SUM(P83:R83)</f>
        <v>4500</v>
      </c>
      <c r="T83" s="147">
        <f t="shared" si="29"/>
        <v>13500</v>
      </c>
      <c r="U83" s="139"/>
      <c r="V83" s="137">
        <v>15000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0.75" customHeight="1" collapsed="1" x14ac:dyDescent="0.25">
      <c r="A84" s="118">
        <v>56500</v>
      </c>
      <c r="B84" s="118" t="s">
        <v>89</v>
      </c>
      <c r="C84" s="167">
        <f>SUM(C85:C87)</f>
        <v>843600</v>
      </c>
      <c r="D84" s="167">
        <f t="shared" si="30"/>
        <v>50616</v>
      </c>
      <c r="E84" s="167">
        <f t="shared" si="31"/>
        <v>50616</v>
      </c>
      <c r="F84" s="167">
        <f t="shared" si="32"/>
        <v>50616</v>
      </c>
      <c r="G84" s="167">
        <f t="shared" si="33"/>
        <v>151848</v>
      </c>
      <c r="H84" s="167">
        <f t="shared" si="34"/>
        <v>59052.000000000007</v>
      </c>
      <c r="I84" s="167">
        <f t="shared" si="35"/>
        <v>75924</v>
      </c>
      <c r="J84" s="167">
        <f t="shared" si="36"/>
        <v>75924</v>
      </c>
      <c r="K84" s="167">
        <f t="shared" si="37"/>
        <v>210900</v>
      </c>
      <c r="L84" s="167">
        <f t="shared" si="38"/>
        <v>75924</v>
      </c>
      <c r="M84" s="167">
        <f t="shared" si="39"/>
        <v>75924</v>
      </c>
      <c r="N84" s="167">
        <f t="shared" si="40"/>
        <v>75924</v>
      </c>
      <c r="O84" s="167">
        <f t="shared" si="41"/>
        <v>227772</v>
      </c>
      <c r="P84" s="167">
        <f t="shared" si="42"/>
        <v>84360</v>
      </c>
      <c r="Q84" s="167">
        <f t="shared" si="43"/>
        <v>84360</v>
      </c>
      <c r="R84" s="167">
        <f t="shared" si="44"/>
        <v>84360</v>
      </c>
      <c r="S84" s="167">
        <f t="shared" si="45"/>
        <v>253080</v>
      </c>
      <c r="T84" s="147">
        <f t="shared" si="29"/>
        <v>759240</v>
      </c>
      <c r="V84" s="137">
        <v>1043600</v>
      </c>
    </row>
    <row r="85" spans="1:30" s="140" customFormat="1" ht="30.75" customHeight="1" x14ac:dyDescent="0.25">
      <c r="A85" s="55" t="s">
        <v>116</v>
      </c>
      <c r="B85" s="120" t="s">
        <v>117</v>
      </c>
      <c r="C85" s="212">
        <v>15600</v>
      </c>
      <c r="D85" s="212">
        <f t="shared" si="30"/>
        <v>936</v>
      </c>
      <c r="E85" s="212">
        <f t="shared" si="31"/>
        <v>936</v>
      </c>
      <c r="F85" s="212">
        <f t="shared" si="32"/>
        <v>936</v>
      </c>
      <c r="G85" s="212">
        <f t="shared" si="33"/>
        <v>2808</v>
      </c>
      <c r="H85" s="212">
        <f t="shared" si="34"/>
        <v>1092</v>
      </c>
      <c r="I85" s="212">
        <f t="shared" si="35"/>
        <v>1404</v>
      </c>
      <c r="J85" s="212">
        <f t="shared" si="36"/>
        <v>1404</v>
      </c>
      <c r="K85" s="212">
        <f t="shared" si="37"/>
        <v>3900</v>
      </c>
      <c r="L85" s="212">
        <f t="shared" si="38"/>
        <v>1404</v>
      </c>
      <c r="M85" s="212">
        <f t="shared" si="39"/>
        <v>1404</v>
      </c>
      <c r="N85" s="212">
        <f t="shared" si="40"/>
        <v>1404</v>
      </c>
      <c r="O85" s="212">
        <f t="shared" si="41"/>
        <v>4212</v>
      </c>
      <c r="P85" s="212">
        <f t="shared" si="42"/>
        <v>1560</v>
      </c>
      <c r="Q85" s="212">
        <f t="shared" si="43"/>
        <v>1560</v>
      </c>
      <c r="R85" s="212">
        <f t="shared" si="44"/>
        <v>1560</v>
      </c>
      <c r="S85" s="212">
        <f t="shared" si="45"/>
        <v>4680</v>
      </c>
      <c r="T85" s="147">
        <f t="shared" si="29"/>
        <v>14040</v>
      </c>
      <c r="U85" s="139"/>
      <c r="V85" s="137">
        <v>15600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0.75" customHeight="1" x14ac:dyDescent="0.25">
      <c r="A86" s="55">
        <v>56506</v>
      </c>
      <c r="B86" s="120" t="s">
        <v>103</v>
      </c>
      <c r="C86" s="212">
        <v>728000</v>
      </c>
      <c r="D86" s="212">
        <f t="shared" si="30"/>
        <v>43680</v>
      </c>
      <c r="E86" s="212">
        <f t="shared" si="31"/>
        <v>43680</v>
      </c>
      <c r="F86" s="212">
        <f t="shared" si="32"/>
        <v>43680</v>
      </c>
      <c r="G86" s="212">
        <f t="shared" si="33"/>
        <v>131040</v>
      </c>
      <c r="H86" s="212">
        <f t="shared" si="34"/>
        <v>50960.000000000007</v>
      </c>
      <c r="I86" s="212">
        <f t="shared" si="35"/>
        <v>65520</v>
      </c>
      <c r="J86" s="212">
        <f t="shared" si="36"/>
        <v>65520</v>
      </c>
      <c r="K86" s="212">
        <f t="shared" si="37"/>
        <v>182000</v>
      </c>
      <c r="L86" s="212">
        <f t="shared" si="38"/>
        <v>65520</v>
      </c>
      <c r="M86" s="212">
        <f t="shared" si="39"/>
        <v>65520</v>
      </c>
      <c r="N86" s="212">
        <f t="shared" si="40"/>
        <v>65520</v>
      </c>
      <c r="O86" s="212">
        <f t="shared" si="41"/>
        <v>196560</v>
      </c>
      <c r="P86" s="212">
        <f t="shared" si="42"/>
        <v>72800</v>
      </c>
      <c r="Q86" s="212">
        <f t="shared" si="43"/>
        <v>72800</v>
      </c>
      <c r="R86" s="212">
        <f t="shared" si="44"/>
        <v>72800</v>
      </c>
      <c r="S86" s="212">
        <f t="shared" si="45"/>
        <v>218400</v>
      </c>
      <c r="T86" s="147">
        <f t="shared" si="29"/>
        <v>655200</v>
      </c>
      <c r="U86" s="139"/>
      <c r="V86" s="137">
        <v>728000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0.75" customHeight="1" x14ac:dyDescent="0.25">
      <c r="A87" s="41" t="s">
        <v>118</v>
      </c>
      <c r="B87" s="120" t="s">
        <v>119</v>
      </c>
      <c r="C87" s="212">
        <v>100000</v>
      </c>
      <c r="D87" s="212">
        <f t="shared" si="30"/>
        <v>6000</v>
      </c>
      <c r="E87" s="212">
        <f t="shared" si="31"/>
        <v>6000</v>
      </c>
      <c r="F87" s="212">
        <f t="shared" si="32"/>
        <v>6000</v>
      </c>
      <c r="G87" s="212">
        <f t="shared" si="33"/>
        <v>18000</v>
      </c>
      <c r="H87" s="212">
        <f t="shared" si="34"/>
        <v>7000.0000000000009</v>
      </c>
      <c r="I87" s="212">
        <f t="shared" si="35"/>
        <v>9000</v>
      </c>
      <c r="J87" s="212">
        <f t="shared" si="36"/>
        <v>9000</v>
      </c>
      <c r="K87" s="212">
        <f t="shared" si="37"/>
        <v>25000</v>
      </c>
      <c r="L87" s="212">
        <f t="shared" si="38"/>
        <v>9000</v>
      </c>
      <c r="M87" s="212">
        <f t="shared" si="39"/>
        <v>9000</v>
      </c>
      <c r="N87" s="212">
        <f t="shared" si="40"/>
        <v>9000</v>
      </c>
      <c r="O87" s="212">
        <f t="shared" si="41"/>
        <v>27000</v>
      </c>
      <c r="P87" s="212">
        <f t="shared" si="42"/>
        <v>10000</v>
      </c>
      <c r="Q87" s="212">
        <f t="shared" si="43"/>
        <v>10000</v>
      </c>
      <c r="R87" s="212">
        <f t="shared" si="44"/>
        <v>10000</v>
      </c>
      <c r="S87" s="212">
        <f t="shared" si="45"/>
        <v>30000</v>
      </c>
      <c r="T87" s="147">
        <f t="shared" si="29"/>
        <v>90000</v>
      </c>
      <c r="V87" s="137">
        <v>300000</v>
      </c>
    </row>
    <row r="88" spans="1:30" s="147" customFormat="1" ht="30.75" customHeight="1" x14ac:dyDescent="0.25">
      <c r="A88" s="118">
        <v>56600</v>
      </c>
      <c r="B88" s="118" t="s">
        <v>90</v>
      </c>
      <c r="C88" s="118">
        <v>2894751</v>
      </c>
      <c r="D88" s="118">
        <f t="shared" si="30"/>
        <v>173685.06</v>
      </c>
      <c r="E88" s="118">
        <f t="shared" si="31"/>
        <v>173685.06</v>
      </c>
      <c r="F88" s="118">
        <f t="shared" si="32"/>
        <v>173685.06</v>
      </c>
      <c r="G88" s="118">
        <f t="shared" si="33"/>
        <v>521055.18</v>
      </c>
      <c r="H88" s="118">
        <f t="shared" si="34"/>
        <v>202632.57</v>
      </c>
      <c r="I88" s="118">
        <f t="shared" si="35"/>
        <v>260527.59</v>
      </c>
      <c r="J88" s="118">
        <f t="shared" si="36"/>
        <v>260527.59</v>
      </c>
      <c r="K88" s="118">
        <f t="shared" si="37"/>
        <v>723687.75</v>
      </c>
      <c r="L88" s="118">
        <f t="shared" si="38"/>
        <v>260527.59</v>
      </c>
      <c r="M88" s="118">
        <f t="shared" si="39"/>
        <v>260527.59</v>
      </c>
      <c r="N88" s="118">
        <f t="shared" si="40"/>
        <v>260527.59</v>
      </c>
      <c r="O88" s="118">
        <f t="shared" si="41"/>
        <v>781582.77</v>
      </c>
      <c r="P88" s="118">
        <f t="shared" si="42"/>
        <v>289475.10000000003</v>
      </c>
      <c r="Q88" s="118">
        <f t="shared" si="43"/>
        <v>289475.10000000003</v>
      </c>
      <c r="R88" s="118">
        <f t="shared" si="44"/>
        <v>289475.10000000003</v>
      </c>
      <c r="S88" s="118">
        <f t="shared" si="45"/>
        <v>868425.3</v>
      </c>
      <c r="T88" s="147">
        <f t="shared" si="29"/>
        <v>2605275.9000000004</v>
      </c>
      <c r="V88" s="137">
        <v>2894751</v>
      </c>
    </row>
    <row r="89" spans="1:30" s="147" customFormat="1" ht="30.75" customHeight="1" x14ac:dyDescent="0.25">
      <c r="A89" s="118">
        <v>56700</v>
      </c>
      <c r="B89" s="118" t="s">
        <v>91</v>
      </c>
      <c r="C89" s="167">
        <f>SUM(C90:C93)</f>
        <v>485510</v>
      </c>
      <c r="D89" s="167">
        <f t="shared" si="30"/>
        <v>29130.6</v>
      </c>
      <c r="E89" s="167">
        <f t="shared" si="31"/>
        <v>29130.6</v>
      </c>
      <c r="F89" s="167">
        <f t="shared" si="32"/>
        <v>29130.6</v>
      </c>
      <c r="G89" s="167">
        <f t="shared" si="33"/>
        <v>87391.799999999988</v>
      </c>
      <c r="H89" s="167">
        <f t="shared" si="34"/>
        <v>33985.700000000004</v>
      </c>
      <c r="I89" s="167">
        <f t="shared" si="35"/>
        <v>43695.9</v>
      </c>
      <c r="J89" s="167">
        <f t="shared" si="36"/>
        <v>43695.9</v>
      </c>
      <c r="K89" s="167">
        <f t="shared" si="37"/>
        <v>121377.5</v>
      </c>
      <c r="L89" s="167">
        <f t="shared" si="38"/>
        <v>43695.9</v>
      </c>
      <c r="M89" s="167">
        <f t="shared" si="39"/>
        <v>43695.9</v>
      </c>
      <c r="N89" s="167">
        <f t="shared" si="40"/>
        <v>43695.9</v>
      </c>
      <c r="O89" s="167">
        <f t="shared" si="41"/>
        <v>131087.70000000001</v>
      </c>
      <c r="P89" s="167">
        <f t="shared" si="42"/>
        <v>48551</v>
      </c>
      <c r="Q89" s="167">
        <f t="shared" si="43"/>
        <v>48551</v>
      </c>
      <c r="R89" s="167">
        <f t="shared" si="44"/>
        <v>48551</v>
      </c>
      <c r="S89" s="167">
        <f t="shared" si="45"/>
        <v>145653</v>
      </c>
      <c r="T89" s="147">
        <f t="shared" si="29"/>
        <v>436959</v>
      </c>
      <c r="V89" s="137">
        <v>485510</v>
      </c>
    </row>
    <row r="90" spans="1:30" ht="30.75" customHeight="1" x14ac:dyDescent="0.25">
      <c r="A90" s="41" t="s">
        <v>28</v>
      </c>
      <c r="B90" s="125" t="s">
        <v>115</v>
      </c>
      <c r="C90" s="213">
        <v>252000</v>
      </c>
      <c r="D90" s="212">
        <f t="shared" si="30"/>
        <v>15120</v>
      </c>
      <c r="E90" s="212">
        <f t="shared" si="31"/>
        <v>15120</v>
      </c>
      <c r="F90" s="212">
        <f t="shared" si="32"/>
        <v>15120</v>
      </c>
      <c r="G90" s="212">
        <f t="shared" si="33"/>
        <v>45360</v>
      </c>
      <c r="H90" s="212">
        <f t="shared" si="34"/>
        <v>17640</v>
      </c>
      <c r="I90" s="212">
        <f t="shared" si="35"/>
        <v>22680</v>
      </c>
      <c r="J90" s="212">
        <f t="shared" si="36"/>
        <v>22680</v>
      </c>
      <c r="K90" s="212">
        <f t="shared" si="37"/>
        <v>63000</v>
      </c>
      <c r="L90" s="212">
        <f t="shared" si="38"/>
        <v>22680</v>
      </c>
      <c r="M90" s="212">
        <f t="shared" si="39"/>
        <v>22680</v>
      </c>
      <c r="N90" s="212">
        <f t="shared" si="40"/>
        <v>22680</v>
      </c>
      <c r="O90" s="212">
        <f t="shared" si="41"/>
        <v>68040</v>
      </c>
      <c r="P90" s="212">
        <f t="shared" si="42"/>
        <v>25200</v>
      </c>
      <c r="Q90" s="212">
        <f t="shared" si="43"/>
        <v>25200</v>
      </c>
      <c r="R90" s="212">
        <f t="shared" si="44"/>
        <v>25200</v>
      </c>
      <c r="S90" s="212">
        <f t="shared" si="45"/>
        <v>75600</v>
      </c>
      <c r="T90" s="147">
        <f t="shared" si="29"/>
        <v>226800</v>
      </c>
      <c r="V90" s="137">
        <v>252000</v>
      </c>
    </row>
    <row r="91" spans="1:30" ht="30.75" customHeight="1" x14ac:dyDescent="0.25">
      <c r="A91" s="54">
        <v>56710</v>
      </c>
      <c r="B91" s="125" t="s">
        <v>92</v>
      </c>
      <c r="C91" s="213">
        <v>101000</v>
      </c>
      <c r="D91" s="212">
        <f t="shared" si="30"/>
        <v>6060</v>
      </c>
      <c r="E91" s="212">
        <f t="shared" si="31"/>
        <v>6060</v>
      </c>
      <c r="F91" s="212">
        <f t="shared" si="32"/>
        <v>6060</v>
      </c>
      <c r="G91" s="212">
        <f t="shared" si="33"/>
        <v>18180</v>
      </c>
      <c r="H91" s="212">
        <f t="shared" si="34"/>
        <v>7070.0000000000009</v>
      </c>
      <c r="I91" s="212">
        <f t="shared" si="35"/>
        <v>9090</v>
      </c>
      <c r="J91" s="212">
        <f t="shared" si="36"/>
        <v>9090</v>
      </c>
      <c r="K91" s="212">
        <f t="shared" si="37"/>
        <v>25250</v>
      </c>
      <c r="L91" s="212">
        <f t="shared" si="38"/>
        <v>9090</v>
      </c>
      <c r="M91" s="212">
        <f t="shared" si="39"/>
        <v>9090</v>
      </c>
      <c r="N91" s="212">
        <f t="shared" si="40"/>
        <v>9090</v>
      </c>
      <c r="O91" s="212">
        <f t="shared" si="41"/>
        <v>27270</v>
      </c>
      <c r="P91" s="212">
        <f t="shared" si="42"/>
        <v>10100</v>
      </c>
      <c r="Q91" s="212">
        <f t="shared" si="43"/>
        <v>10100</v>
      </c>
      <c r="R91" s="212">
        <f t="shared" si="44"/>
        <v>10100</v>
      </c>
      <c r="S91" s="212">
        <f t="shared" si="45"/>
        <v>30300</v>
      </c>
      <c r="T91" s="147">
        <f t="shared" si="29"/>
        <v>90900</v>
      </c>
      <c r="V91" s="137">
        <v>101000</v>
      </c>
    </row>
    <row r="92" spans="1:30" ht="30.75" customHeight="1" x14ac:dyDescent="0.25">
      <c r="A92" s="41">
        <v>56714</v>
      </c>
      <c r="B92" s="122" t="s">
        <v>107</v>
      </c>
      <c r="C92" s="213">
        <v>118179</v>
      </c>
      <c r="D92" s="213">
        <f t="shared" si="30"/>
        <v>7090.74</v>
      </c>
      <c r="E92" s="213">
        <f t="shared" si="31"/>
        <v>7090.74</v>
      </c>
      <c r="F92" s="213">
        <f t="shared" si="32"/>
        <v>7090.74</v>
      </c>
      <c r="G92" s="213">
        <f t="shared" si="33"/>
        <v>21272.22</v>
      </c>
      <c r="H92" s="213">
        <f t="shared" si="34"/>
        <v>8272.5300000000007</v>
      </c>
      <c r="I92" s="213">
        <f t="shared" si="35"/>
        <v>10636.109999999999</v>
      </c>
      <c r="J92" s="213">
        <f t="shared" si="36"/>
        <v>10636.109999999999</v>
      </c>
      <c r="K92" s="213">
        <f t="shared" si="37"/>
        <v>29544.75</v>
      </c>
      <c r="L92" s="213">
        <f t="shared" si="38"/>
        <v>10636.109999999999</v>
      </c>
      <c r="M92" s="213">
        <f t="shared" si="39"/>
        <v>10636.109999999999</v>
      </c>
      <c r="N92" s="213">
        <f t="shared" si="40"/>
        <v>10636.109999999999</v>
      </c>
      <c r="O92" s="213">
        <f t="shared" si="41"/>
        <v>31908.329999999994</v>
      </c>
      <c r="P92" s="213">
        <f t="shared" si="42"/>
        <v>11817.900000000001</v>
      </c>
      <c r="Q92" s="213">
        <f t="shared" si="43"/>
        <v>11817.900000000001</v>
      </c>
      <c r="R92" s="213">
        <f t="shared" si="44"/>
        <v>11817.900000000001</v>
      </c>
      <c r="S92" s="213">
        <f t="shared" si="45"/>
        <v>35453.700000000004</v>
      </c>
      <c r="T92" s="147">
        <f t="shared" si="29"/>
        <v>106361.1</v>
      </c>
      <c r="V92" s="137">
        <v>118179</v>
      </c>
    </row>
    <row r="93" spans="1:30" ht="30.75" customHeight="1" collapsed="1" x14ac:dyDescent="0.25">
      <c r="A93" s="55" t="s">
        <v>5</v>
      </c>
      <c r="B93" s="124" t="s">
        <v>108</v>
      </c>
      <c r="C93" s="213">
        <v>14331</v>
      </c>
      <c r="D93" s="213">
        <f t="shared" si="30"/>
        <v>859.86</v>
      </c>
      <c r="E93" s="213">
        <f t="shared" si="31"/>
        <v>859.86</v>
      </c>
      <c r="F93" s="213">
        <f t="shared" si="32"/>
        <v>859.86</v>
      </c>
      <c r="G93" s="213">
        <f t="shared" si="33"/>
        <v>2579.58</v>
      </c>
      <c r="H93" s="213">
        <f t="shared" si="34"/>
        <v>1003.1700000000001</v>
      </c>
      <c r="I93" s="213">
        <f t="shared" si="35"/>
        <v>1289.79</v>
      </c>
      <c r="J93" s="213">
        <f t="shared" si="36"/>
        <v>1289.79</v>
      </c>
      <c r="K93" s="213">
        <f t="shared" si="37"/>
        <v>3582.75</v>
      </c>
      <c r="L93" s="213">
        <f t="shared" si="38"/>
        <v>1289.79</v>
      </c>
      <c r="M93" s="213">
        <f t="shared" si="39"/>
        <v>1289.79</v>
      </c>
      <c r="N93" s="213">
        <f t="shared" si="40"/>
        <v>1289.79</v>
      </c>
      <c r="O93" s="213">
        <f t="shared" si="41"/>
        <v>3869.37</v>
      </c>
      <c r="P93" s="213">
        <f t="shared" si="42"/>
        <v>1433.1000000000001</v>
      </c>
      <c r="Q93" s="213">
        <f t="shared" si="43"/>
        <v>1433.1000000000001</v>
      </c>
      <c r="R93" s="213">
        <f t="shared" si="44"/>
        <v>1433.1000000000001</v>
      </c>
      <c r="S93" s="213">
        <f t="shared" si="45"/>
        <v>4299.3</v>
      </c>
      <c r="T93" s="147">
        <f t="shared" si="29"/>
        <v>12897.900000000001</v>
      </c>
      <c r="V93" s="137">
        <v>14331</v>
      </c>
    </row>
    <row r="94" spans="1:30" s="147" customFormat="1" ht="30.75" customHeight="1" x14ac:dyDescent="0.25">
      <c r="A94" s="118">
        <v>56800</v>
      </c>
      <c r="B94" s="118" t="s">
        <v>99</v>
      </c>
      <c r="C94" s="167">
        <f>SUM(C95:C96)</f>
        <v>2718929</v>
      </c>
      <c r="D94" s="167">
        <f t="shared" si="30"/>
        <v>163135.74</v>
      </c>
      <c r="E94" s="167">
        <f t="shared" si="31"/>
        <v>163135.74</v>
      </c>
      <c r="F94" s="167">
        <f t="shared" si="32"/>
        <v>163135.74</v>
      </c>
      <c r="G94" s="167">
        <f t="shared" si="33"/>
        <v>489407.22</v>
      </c>
      <c r="H94" s="167">
        <f t="shared" si="34"/>
        <v>190325.03000000003</v>
      </c>
      <c r="I94" s="167">
        <f t="shared" si="35"/>
        <v>244703.61</v>
      </c>
      <c r="J94" s="167">
        <f t="shared" si="36"/>
        <v>244703.61</v>
      </c>
      <c r="K94" s="167">
        <f t="shared" si="37"/>
        <v>679732.25</v>
      </c>
      <c r="L94" s="167">
        <f t="shared" si="38"/>
        <v>244703.61</v>
      </c>
      <c r="M94" s="167">
        <f t="shared" si="39"/>
        <v>244703.61</v>
      </c>
      <c r="N94" s="167">
        <f t="shared" si="40"/>
        <v>244703.61</v>
      </c>
      <c r="O94" s="167">
        <f t="shared" si="41"/>
        <v>734110.83</v>
      </c>
      <c r="P94" s="167">
        <f t="shared" si="42"/>
        <v>271892.90000000002</v>
      </c>
      <c r="Q94" s="167">
        <f t="shared" si="43"/>
        <v>271892.90000000002</v>
      </c>
      <c r="R94" s="167">
        <f t="shared" si="44"/>
        <v>271892.90000000002</v>
      </c>
      <c r="S94" s="167">
        <f t="shared" si="45"/>
        <v>815678.70000000007</v>
      </c>
      <c r="T94" s="147">
        <f t="shared" si="29"/>
        <v>2447036.0999999996</v>
      </c>
      <c r="V94" s="137">
        <v>2718929</v>
      </c>
    </row>
    <row r="95" spans="1:30" s="140" customFormat="1" ht="30.75" customHeight="1" x14ac:dyDescent="0.25">
      <c r="A95" s="55">
        <v>56802</v>
      </c>
      <c r="B95" s="120" t="s">
        <v>93</v>
      </c>
      <c r="C95" s="212">
        <v>2706295</v>
      </c>
      <c r="D95" s="212">
        <f t="shared" si="30"/>
        <v>162377.69999999998</v>
      </c>
      <c r="E95" s="212">
        <f t="shared" si="31"/>
        <v>162377.69999999998</v>
      </c>
      <c r="F95" s="212">
        <f t="shared" si="32"/>
        <v>162377.69999999998</v>
      </c>
      <c r="G95" s="212">
        <f t="shared" si="33"/>
        <v>487133.1</v>
      </c>
      <c r="H95" s="212">
        <f t="shared" si="34"/>
        <v>189440.65000000002</v>
      </c>
      <c r="I95" s="212">
        <f t="shared" si="35"/>
        <v>243566.55</v>
      </c>
      <c r="J95" s="212">
        <f t="shared" si="36"/>
        <v>243566.55</v>
      </c>
      <c r="K95" s="212">
        <f t="shared" si="37"/>
        <v>676573.75</v>
      </c>
      <c r="L95" s="212">
        <f t="shared" si="38"/>
        <v>243566.55</v>
      </c>
      <c r="M95" s="212">
        <f t="shared" si="39"/>
        <v>243566.55</v>
      </c>
      <c r="N95" s="212">
        <f t="shared" si="40"/>
        <v>243566.55</v>
      </c>
      <c r="O95" s="212">
        <f t="shared" si="41"/>
        <v>730699.64999999991</v>
      </c>
      <c r="P95" s="212">
        <f t="shared" si="42"/>
        <v>270629.5</v>
      </c>
      <c r="Q95" s="212">
        <f t="shared" si="43"/>
        <v>270629.5</v>
      </c>
      <c r="R95" s="212">
        <f t="shared" si="44"/>
        <v>270629.5</v>
      </c>
      <c r="S95" s="212">
        <f t="shared" si="45"/>
        <v>811888.5</v>
      </c>
      <c r="T95" s="147">
        <f t="shared" si="29"/>
        <v>2435665.5</v>
      </c>
      <c r="U95" s="139"/>
      <c r="V95" s="137">
        <v>2706295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0.75" customHeight="1" collapsed="1" x14ac:dyDescent="0.25">
      <c r="A96" s="41" t="s">
        <v>96</v>
      </c>
      <c r="B96" s="117" t="s">
        <v>94</v>
      </c>
      <c r="C96" s="212">
        <v>12634</v>
      </c>
      <c r="D96" s="212">
        <f t="shared" si="30"/>
        <v>758.04</v>
      </c>
      <c r="E96" s="212">
        <f t="shared" si="31"/>
        <v>758.04</v>
      </c>
      <c r="F96" s="212">
        <f t="shared" si="32"/>
        <v>758.04</v>
      </c>
      <c r="G96" s="212">
        <f t="shared" si="33"/>
        <v>2274.12</v>
      </c>
      <c r="H96" s="212">
        <f t="shared" si="34"/>
        <v>884.38000000000011</v>
      </c>
      <c r="I96" s="212">
        <f t="shared" si="35"/>
        <v>1137.06</v>
      </c>
      <c r="J96" s="212">
        <f t="shared" si="36"/>
        <v>1137.06</v>
      </c>
      <c r="K96" s="212">
        <f t="shared" si="37"/>
        <v>3158.5</v>
      </c>
      <c r="L96" s="212">
        <f t="shared" si="38"/>
        <v>1137.06</v>
      </c>
      <c r="M96" s="212">
        <f t="shared" si="39"/>
        <v>1137.06</v>
      </c>
      <c r="N96" s="212">
        <f t="shared" si="40"/>
        <v>1137.06</v>
      </c>
      <c r="O96" s="212">
        <f t="shared" si="41"/>
        <v>3411.18</v>
      </c>
      <c r="P96" s="212">
        <f t="shared" si="42"/>
        <v>1263.4000000000001</v>
      </c>
      <c r="Q96" s="212">
        <f t="shared" si="43"/>
        <v>1263.4000000000001</v>
      </c>
      <c r="R96" s="212">
        <f t="shared" si="44"/>
        <v>1263.4000000000001</v>
      </c>
      <c r="S96" s="212">
        <f t="shared" si="45"/>
        <v>3790.2000000000003</v>
      </c>
      <c r="T96" s="147">
        <f t="shared" si="29"/>
        <v>11370.599999999997</v>
      </c>
      <c r="U96" s="139"/>
      <c r="V96" s="137">
        <v>12634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0.75" customHeight="1" x14ac:dyDescent="0.25">
      <c r="A97" s="118">
        <v>56900</v>
      </c>
      <c r="B97" s="118" t="s">
        <v>98</v>
      </c>
      <c r="C97" s="118">
        <v>1114968</v>
      </c>
      <c r="D97" s="118">
        <f t="shared" si="30"/>
        <v>66898.080000000002</v>
      </c>
      <c r="E97" s="118">
        <f t="shared" si="31"/>
        <v>66898.080000000002</v>
      </c>
      <c r="F97" s="118">
        <f t="shared" si="32"/>
        <v>66898.080000000002</v>
      </c>
      <c r="G97" s="118">
        <f t="shared" si="33"/>
        <v>200694.24</v>
      </c>
      <c r="H97" s="118">
        <f t="shared" si="34"/>
        <v>78047.760000000009</v>
      </c>
      <c r="I97" s="118">
        <f t="shared" si="35"/>
        <v>100347.12</v>
      </c>
      <c r="J97" s="118">
        <f t="shared" si="36"/>
        <v>100347.12</v>
      </c>
      <c r="K97" s="118">
        <f t="shared" si="37"/>
        <v>278742</v>
      </c>
      <c r="L97" s="118">
        <f t="shared" si="38"/>
        <v>100347.12</v>
      </c>
      <c r="M97" s="118">
        <f t="shared" si="39"/>
        <v>100347.12</v>
      </c>
      <c r="N97" s="118">
        <f t="shared" si="40"/>
        <v>100347.12</v>
      </c>
      <c r="O97" s="118">
        <f t="shared" si="41"/>
        <v>301041.36</v>
      </c>
      <c r="P97" s="118">
        <f t="shared" si="42"/>
        <v>111496.8</v>
      </c>
      <c r="Q97" s="118">
        <f t="shared" si="43"/>
        <v>111496.8</v>
      </c>
      <c r="R97" s="118">
        <f t="shared" si="44"/>
        <v>111496.8</v>
      </c>
      <c r="S97" s="118">
        <f t="shared" si="45"/>
        <v>334490.40000000002</v>
      </c>
      <c r="T97" s="147">
        <f t="shared" si="29"/>
        <v>1003471.2000000001</v>
      </c>
      <c r="V97" s="137">
        <v>1114968</v>
      </c>
    </row>
    <row r="98" spans="1:33" ht="30.75" customHeight="1" x14ac:dyDescent="0.25">
      <c r="A98" s="41" t="s">
        <v>284</v>
      </c>
      <c r="B98" s="117" t="s">
        <v>285</v>
      </c>
      <c r="C98" s="212">
        <v>569490</v>
      </c>
      <c r="D98" s="212">
        <f t="shared" si="30"/>
        <v>34169.4</v>
      </c>
      <c r="E98" s="212">
        <f t="shared" si="31"/>
        <v>34169.4</v>
      </c>
      <c r="F98" s="212">
        <f t="shared" si="32"/>
        <v>34169.4</v>
      </c>
      <c r="G98" s="212">
        <f t="shared" si="33"/>
        <v>102508.20000000001</v>
      </c>
      <c r="H98" s="212">
        <f t="shared" si="34"/>
        <v>39864.300000000003</v>
      </c>
      <c r="I98" s="212">
        <f t="shared" si="35"/>
        <v>51254.1</v>
      </c>
      <c r="J98" s="212">
        <f t="shared" si="36"/>
        <v>51254.1</v>
      </c>
      <c r="K98" s="212">
        <f t="shared" si="37"/>
        <v>142372.5</v>
      </c>
      <c r="L98" s="212">
        <f t="shared" si="38"/>
        <v>51254.1</v>
      </c>
      <c r="M98" s="212">
        <f t="shared" si="39"/>
        <v>51254.1</v>
      </c>
      <c r="N98" s="212">
        <f t="shared" si="40"/>
        <v>51254.1</v>
      </c>
      <c r="O98" s="212">
        <f t="shared" si="41"/>
        <v>153762.29999999999</v>
      </c>
      <c r="P98" s="212">
        <f t="shared" si="42"/>
        <v>56949</v>
      </c>
      <c r="Q98" s="212">
        <f t="shared" si="43"/>
        <v>56949</v>
      </c>
      <c r="R98" s="212">
        <f t="shared" si="44"/>
        <v>56949</v>
      </c>
      <c r="S98" s="212">
        <f t="shared" si="45"/>
        <v>170847</v>
      </c>
      <c r="T98" s="147">
        <f t="shared" si="29"/>
        <v>512540.99999999994</v>
      </c>
      <c r="V98" s="137">
        <v>569493</v>
      </c>
    </row>
    <row r="99" spans="1:33" s="147" customFormat="1" ht="27.75" customHeight="1" x14ac:dyDescent="0.25">
      <c r="A99" s="116"/>
      <c r="B99" s="116" t="s">
        <v>95</v>
      </c>
      <c r="C99" s="168">
        <f>C16-C47</f>
        <v>3500000</v>
      </c>
      <c r="D99" s="168">
        <f t="shared" si="30"/>
        <v>210000</v>
      </c>
      <c r="E99" s="168">
        <f t="shared" si="31"/>
        <v>210000</v>
      </c>
      <c r="F99" s="168">
        <f t="shared" si="32"/>
        <v>210000</v>
      </c>
      <c r="G99" s="168">
        <f t="shared" si="33"/>
        <v>630000</v>
      </c>
      <c r="H99" s="168">
        <f t="shared" si="34"/>
        <v>245000.00000000003</v>
      </c>
      <c r="I99" s="168">
        <f t="shared" si="35"/>
        <v>315000</v>
      </c>
      <c r="J99" s="168">
        <f t="shared" si="36"/>
        <v>315000</v>
      </c>
      <c r="K99" s="168">
        <f t="shared" si="37"/>
        <v>875000</v>
      </c>
      <c r="L99" s="168">
        <f t="shared" si="38"/>
        <v>315000</v>
      </c>
      <c r="M99" s="168">
        <f t="shared" si="39"/>
        <v>315000</v>
      </c>
      <c r="N99" s="168">
        <f t="shared" si="40"/>
        <v>315000</v>
      </c>
      <c r="O99" s="168">
        <f t="shared" si="41"/>
        <v>945000</v>
      </c>
      <c r="P99" s="168">
        <f t="shared" si="42"/>
        <v>350000</v>
      </c>
      <c r="Q99" s="168">
        <f t="shared" si="43"/>
        <v>350000</v>
      </c>
      <c r="R99" s="168">
        <f t="shared" si="44"/>
        <v>350000</v>
      </c>
      <c r="S99" s="168">
        <f t="shared" si="45"/>
        <v>1050000</v>
      </c>
      <c r="T99" s="147">
        <f t="shared" si="29"/>
        <v>3150000</v>
      </c>
      <c r="V99" s="137">
        <v>3500000</v>
      </c>
    </row>
    <row r="100" spans="1:33" ht="30.75" customHeight="1" x14ac:dyDescent="0.25">
      <c r="A100" s="58"/>
      <c r="B100" s="127" t="s">
        <v>97</v>
      </c>
      <c r="C100" s="158">
        <f t="shared" ref="C100:S100" si="46">C99/C47</f>
        <v>5.8072882263669003E-2</v>
      </c>
      <c r="D100" s="158">
        <f t="shared" si="46"/>
        <v>5.807288226366901E-2</v>
      </c>
      <c r="E100" s="158">
        <f t="shared" si="46"/>
        <v>5.807288226366901E-2</v>
      </c>
      <c r="F100" s="158">
        <f t="shared" si="46"/>
        <v>5.807288226366901E-2</v>
      </c>
      <c r="G100" s="158">
        <f t="shared" si="46"/>
        <v>5.8072882263669016E-2</v>
      </c>
      <c r="H100" s="158">
        <f t="shared" si="46"/>
        <v>5.807288226366901E-2</v>
      </c>
      <c r="I100" s="158">
        <f t="shared" si="46"/>
        <v>5.8072882263669003E-2</v>
      </c>
      <c r="J100" s="158">
        <f t="shared" si="46"/>
        <v>5.8072882263669003E-2</v>
      </c>
      <c r="K100" s="158">
        <f t="shared" si="46"/>
        <v>5.8072882263669003E-2</v>
      </c>
      <c r="L100" s="158">
        <f t="shared" si="46"/>
        <v>5.8072882263669003E-2</v>
      </c>
      <c r="M100" s="158">
        <f t="shared" si="46"/>
        <v>5.8072882263669003E-2</v>
      </c>
      <c r="N100" s="158">
        <f t="shared" si="46"/>
        <v>5.8072882263669003E-2</v>
      </c>
      <c r="O100" s="158">
        <f t="shared" si="46"/>
        <v>5.807288226366901E-2</v>
      </c>
      <c r="P100" s="158">
        <f t="shared" si="46"/>
        <v>5.8072882263669003E-2</v>
      </c>
      <c r="Q100" s="158">
        <f t="shared" si="46"/>
        <v>5.8072882263669003E-2</v>
      </c>
      <c r="R100" s="158">
        <f t="shared" si="46"/>
        <v>5.8072882263669003E-2</v>
      </c>
      <c r="S100" s="170">
        <f t="shared" si="46"/>
        <v>5.8072882263668996E-2</v>
      </c>
    </row>
    <row r="101" spans="1:33" x14ac:dyDescent="0.25">
      <c r="A101" s="1"/>
      <c r="B101" s="45"/>
      <c r="C101" s="114"/>
    </row>
    <row r="102" spans="1:33" s="6" customFormat="1" ht="45.75" customHeight="1" x14ac:dyDescent="0.3">
      <c r="B102" s="273" t="s">
        <v>277</v>
      </c>
      <c r="C102" s="273"/>
      <c r="D102" s="273"/>
      <c r="E102" s="273"/>
      <c r="F102" s="273"/>
      <c r="G102" s="273"/>
      <c r="H102" s="273"/>
      <c r="I102" s="273"/>
      <c r="J102" s="204"/>
      <c r="K102" s="204"/>
      <c r="L102" s="205"/>
      <c r="M102" s="206"/>
      <c r="N102" s="206"/>
      <c r="O102" s="224" t="s">
        <v>278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33"/>
    </row>
    <row r="103" spans="1:33" x14ac:dyDescent="0.25">
      <c r="A103" s="1"/>
      <c r="B103" s="45"/>
      <c r="C103" s="114"/>
    </row>
    <row r="104" spans="1:33" x14ac:dyDescent="0.25">
      <c r="A104" s="1"/>
      <c r="B104" s="4"/>
      <c r="C104" s="188"/>
    </row>
    <row r="105" spans="1:33" x14ac:dyDescent="0.25">
      <c r="C105" s="225"/>
    </row>
    <row r="106" spans="1:33" x14ac:dyDescent="0.25">
      <c r="C106" s="189">
        <v>3500000</v>
      </c>
    </row>
    <row r="108" spans="1:33" x14ac:dyDescent="0.25">
      <c r="C108" s="250">
        <f>C99-C106</f>
        <v>0</v>
      </c>
    </row>
  </sheetData>
  <mergeCells count="3">
    <mergeCell ref="B12:C12"/>
    <mergeCell ref="A11:S11"/>
    <mergeCell ref="B102:I102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54" fitToHeight="100" orientation="portrait" horizontalDpi="300" verticalDpi="200" r:id="rId1"/>
  <headerFooter alignWithMargins="0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5">
    <pageSetUpPr fitToPage="1"/>
  </sheetPr>
  <dimension ref="A1:AF111"/>
  <sheetViews>
    <sheetView showGridLines="0" view="pageBreakPreview" zoomScale="80" zoomScaleNormal="80" zoomScaleSheetLayoutView="80" workbookViewId="0">
      <pane xSplit="2" ySplit="14" topLeftCell="C90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62" sqref="C62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31" hidden="1" customWidth="1"/>
    <col min="5" max="6" width="13.7109375" style="3" hidden="1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9" width="9.140625" style="137"/>
    <col min="30" max="16384" width="9.140625" style="43"/>
  </cols>
  <sheetData>
    <row r="1" spans="1:29" ht="16.5" x14ac:dyDescent="0.25">
      <c r="C1" s="113"/>
      <c r="O1" s="209" t="s">
        <v>268</v>
      </c>
    </row>
    <row r="2" spans="1:29" x14ac:dyDescent="0.25">
      <c r="A2" s="141" t="s">
        <v>4</v>
      </c>
      <c r="B2" s="142" t="s">
        <v>134</v>
      </c>
      <c r="C2" s="113"/>
      <c r="O2" s="34"/>
    </row>
    <row r="3" spans="1:29" x14ac:dyDescent="0.25">
      <c r="C3" s="113"/>
      <c r="O3" s="34"/>
    </row>
    <row r="4" spans="1:29" x14ac:dyDescent="0.25">
      <c r="C4" s="113"/>
      <c r="O4" s="149" t="s">
        <v>157</v>
      </c>
    </row>
    <row r="5" spans="1:29" x14ac:dyDescent="0.25">
      <c r="C5" s="113"/>
      <c r="O5" s="149" t="s">
        <v>158</v>
      </c>
    </row>
    <row r="6" spans="1:29" x14ac:dyDescent="0.25">
      <c r="C6" s="113"/>
      <c r="O6" s="149" t="s">
        <v>279</v>
      </c>
    </row>
    <row r="7" spans="1:29" x14ac:dyDescent="0.25">
      <c r="C7" s="113"/>
      <c r="O7" s="149" t="s">
        <v>236</v>
      </c>
    </row>
    <row r="8" spans="1:29" x14ac:dyDescent="0.25">
      <c r="C8" s="113"/>
      <c r="O8" s="149"/>
    </row>
    <row r="9" spans="1:29" x14ac:dyDescent="0.25">
      <c r="C9" s="113"/>
      <c r="O9" s="149" t="s">
        <v>160</v>
      </c>
    </row>
    <row r="10" spans="1:29" x14ac:dyDescent="0.25">
      <c r="C10" s="113"/>
    </row>
    <row r="11" spans="1:29" ht="15.75" customHeight="1" x14ac:dyDescent="0.25">
      <c r="A11" s="269" t="s">
        <v>289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29" s="148" customFormat="1" x14ac:dyDescent="0.2">
      <c r="A12" s="37" t="s">
        <v>29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</row>
    <row r="13" spans="1:29" s="148" customFormat="1" x14ac:dyDescent="0.2">
      <c r="A13" s="37" t="s">
        <v>36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29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</row>
    <row r="16" spans="1:29" s="147" customFormat="1" ht="33" customHeight="1" x14ac:dyDescent="0.2">
      <c r="A16" s="116">
        <v>40000</v>
      </c>
      <c r="B16" s="116" t="s">
        <v>47</v>
      </c>
      <c r="C16" s="168">
        <f>C18+C30</f>
        <v>79832743</v>
      </c>
      <c r="D16" s="168">
        <f>C16*0.06</f>
        <v>4789964.58</v>
      </c>
      <c r="E16" s="168">
        <f>C16*0.06</f>
        <v>4789964.58</v>
      </c>
      <c r="F16" s="168">
        <f>C16*0.06</f>
        <v>4789964.58</v>
      </c>
      <c r="G16" s="168">
        <f>SUM(D16:F16)</f>
        <v>14369893.74</v>
      </c>
      <c r="H16" s="168">
        <f>C16*0.07</f>
        <v>5588292.0100000007</v>
      </c>
      <c r="I16" s="168">
        <f>C16*0.09</f>
        <v>7184946.8700000001</v>
      </c>
      <c r="J16" s="168">
        <f>C16*0.09</f>
        <v>7184946.8700000001</v>
      </c>
      <c r="K16" s="168">
        <f t="shared" ref="K16" si="0">SUM(H16:J16)</f>
        <v>19958185.75</v>
      </c>
      <c r="L16" s="168">
        <f>C16*0.09</f>
        <v>7184946.8700000001</v>
      </c>
      <c r="M16" s="168">
        <f>C16*0.09</f>
        <v>7184946.8700000001</v>
      </c>
      <c r="N16" s="168">
        <f>C16*0.09</f>
        <v>7184946.8700000001</v>
      </c>
      <c r="O16" s="168">
        <f t="shared" ref="O16" si="1">SUM(L16:N16)</f>
        <v>21554840.609999999</v>
      </c>
      <c r="P16" s="168">
        <f t="shared" ref="P16" si="2">C16*0.1</f>
        <v>7983274.3000000007</v>
      </c>
      <c r="Q16" s="168">
        <f t="shared" ref="Q16" si="3">C16*0.1</f>
        <v>7983274.3000000007</v>
      </c>
      <c r="R16" s="168">
        <f t="shared" ref="R16" si="4">C16*0.1</f>
        <v>7983274.3000000007</v>
      </c>
      <c r="S16" s="168">
        <f t="shared" ref="S16" si="5">SUM(P16:R16)</f>
        <v>23949822.900000002</v>
      </c>
      <c r="T16" s="147">
        <f>D16+E16+F16+H16+I16+J16+L16+M16+N16+P16+Q16</f>
        <v>71849468.699999988</v>
      </c>
    </row>
    <row r="17" spans="1:29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</row>
    <row r="18" spans="1:29" s="147" customFormat="1" ht="33" customHeight="1" x14ac:dyDescent="0.2">
      <c r="A18" s="118"/>
      <c r="B18" s="118" t="s">
        <v>48</v>
      </c>
      <c r="C18" s="167">
        <f>SUM(C19:C29)</f>
        <v>70374592</v>
      </c>
      <c r="D18" s="167">
        <f>C18*0.06</f>
        <v>4222475.5199999996</v>
      </c>
      <c r="E18" s="167">
        <f>C18*0.06</f>
        <v>4222475.5199999996</v>
      </c>
      <c r="F18" s="167">
        <f>C18*0.06</f>
        <v>4222475.5199999996</v>
      </c>
      <c r="G18" s="167">
        <f>SUM(D18:F18)</f>
        <v>12667426.559999999</v>
      </c>
      <c r="H18" s="167">
        <f>C18*0.07</f>
        <v>4926221.4400000004</v>
      </c>
      <c r="I18" s="167">
        <f>C18*0.09</f>
        <v>6333713.2799999993</v>
      </c>
      <c r="J18" s="167">
        <f>C18*0.09</f>
        <v>6333713.2799999993</v>
      </c>
      <c r="K18" s="167">
        <f t="shared" ref="K18:K81" si="7">SUM(H18:J18)</f>
        <v>17593648</v>
      </c>
      <c r="L18" s="167">
        <f>C18*0.09</f>
        <v>6333713.2799999993</v>
      </c>
      <c r="M18" s="167">
        <f>C18*0.09</f>
        <v>6333713.2799999993</v>
      </c>
      <c r="N18" s="167">
        <f>C18*0.09</f>
        <v>6333713.2799999993</v>
      </c>
      <c r="O18" s="167">
        <f t="shared" ref="O18:O81" si="8">SUM(L18:N18)</f>
        <v>19001139.839999996</v>
      </c>
      <c r="P18" s="167">
        <f t="shared" ref="P18:P81" si="9">C18*0.1</f>
        <v>7037459.2000000002</v>
      </c>
      <c r="Q18" s="167">
        <f t="shared" ref="Q18:Q81" si="10">C18*0.1</f>
        <v>7037459.2000000002</v>
      </c>
      <c r="R18" s="167">
        <f t="shared" ref="R18:R81" si="11">C18*0.1</f>
        <v>7037459.2000000002</v>
      </c>
      <c r="S18" s="167">
        <f t="shared" ref="S18:S81" si="12">SUM(P18:R18)</f>
        <v>21112377.600000001</v>
      </c>
      <c r="T18" s="147">
        <f t="shared" si="6"/>
        <v>63337132.800000012</v>
      </c>
    </row>
    <row r="19" spans="1:29" ht="33" customHeight="1" x14ac:dyDescent="0.25">
      <c r="A19" s="41" t="s">
        <v>13</v>
      </c>
      <c r="B19" s="119" t="s">
        <v>120</v>
      </c>
      <c r="C19" s="212">
        <v>4266463</v>
      </c>
      <c r="D19" s="212">
        <f t="shared" ref="D19:D82" si="13">C19*0.06</f>
        <v>255987.78</v>
      </c>
      <c r="E19" s="212">
        <f t="shared" ref="E19:E82" si="14">C19*0.06</f>
        <v>255987.78</v>
      </c>
      <c r="F19" s="212">
        <f t="shared" ref="F19:F82" si="15">C19*0.06</f>
        <v>255987.78</v>
      </c>
      <c r="G19" s="212">
        <f t="shared" ref="G19:G82" si="16">SUM(D19:F19)</f>
        <v>767963.34</v>
      </c>
      <c r="H19" s="212">
        <f t="shared" ref="H19:H82" si="17">C19*0.07</f>
        <v>298652.41000000003</v>
      </c>
      <c r="I19" s="212">
        <f t="shared" ref="I19:I82" si="18">C19*0.09</f>
        <v>383981.67</v>
      </c>
      <c r="J19" s="212">
        <f t="shared" ref="J19:J82" si="19">C19*0.09</f>
        <v>383981.67</v>
      </c>
      <c r="K19" s="212">
        <f t="shared" si="7"/>
        <v>1066615.75</v>
      </c>
      <c r="L19" s="212">
        <f t="shared" ref="L19:L82" si="20">C19*0.09</f>
        <v>383981.67</v>
      </c>
      <c r="M19" s="212">
        <f t="shared" ref="M19:M82" si="21">C19*0.09</f>
        <v>383981.67</v>
      </c>
      <c r="N19" s="212">
        <f t="shared" ref="N19:N82" si="22">C19*0.09</f>
        <v>383981.67</v>
      </c>
      <c r="O19" s="212">
        <f t="shared" si="8"/>
        <v>1151945.01</v>
      </c>
      <c r="P19" s="212">
        <f t="shared" si="9"/>
        <v>426646.30000000005</v>
      </c>
      <c r="Q19" s="212">
        <f t="shared" si="10"/>
        <v>426646.30000000005</v>
      </c>
      <c r="R19" s="212">
        <f t="shared" si="11"/>
        <v>426646.30000000005</v>
      </c>
      <c r="S19" s="212">
        <f t="shared" si="12"/>
        <v>1279938.9000000001</v>
      </c>
      <c r="T19" s="147">
        <f t="shared" si="6"/>
        <v>3839816.6999999993</v>
      </c>
    </row>
    <row r="20" spans="1:29" ht="33" customHeight="1" x14ac:dyDescent="0.25">
      <c r="A20" s="41" t="s">
        <v>42</v>
      </c>
      <c r="B20" s="119" t="s">
        <v>146</v>
      </c>
      <c r="C20" s="212">
        <v>66108129</v>
      </c>
      <c r="D20" s="212">
        <f t="shared" si="13"/>
        <v>3966487.7399999998</v>
      </c>
      <c r="E20" s="212">
        <f t="shared" si="14"/>
        <v>3966487.7399999998</v>
      </c>
      <c r="F20" s="212">
        <f t="shared" si="15"/>
        <v>3966487.7399999998</v>
      </c>
      <c r="G20" s="212">
        <f t="shared" si="16"/>
        <v>11899463.219999999</v>
      </c>
      <c r="H20" s="212">
        <f t="shared" si="17"/>
        <v>4627569.03</v>
      </c>
      <c r="I20" s="212">
        <f t="shared" si="18"/>
        <v>5949731.6099999994</v>
      </c>
      <c r="J20" s="212">
        <f t="shared" si="19"/>
        <v>5949731.6099999994</v>
      </c>
      <c r="K20" s="212">
        <f t="shared" si="7"/>
        <v>16527032.25</v>
      </c>
      <c r="L20" s="212">
        <f t="shared" si="20"/>
        <v>5949731.6099999994</v>
      </c>
      <c r="M20" s="212">
        <f t="shared" si="21"/>
        <v>5949731.6099999994</v>
      </c>
      <c r="N20" s="212">
        <f t="shared" si="22"/>
        <v>5949731.6099999994</v>
      </c>
      <c r="O20" s="212">
        <f t="shared" si="8"/>
        <v>17849194.829999998</v>
      </c>
      <c r="P20" s="212">
        <f t="shared" si="9"/>
        <v>6610812.9000000004</v>
      </c>
      <c r="Q20" s="212">
        <f t="shared" si="10"/>
        <v>6610812.9000000004</v>
      </c>
      <c r="R20" s="212">
        <f t="shared" si="11"/>
        <v>6610812.9000000004</v>
      </c>
      <c r="S20" s="212">
        <f t="shared" si="12"/>
        <v>19832438.700000003</v>
      </c>
      <c r="T20" s="147">
        <f t="shared" si="6"/>
        <v>59497316.099999994</v>
      </c>
    </row>
    <row r="21" spans="1:29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</row>
    <row r="22" spans="1:29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</row>
    <row r="23" spans="1:29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</row>
    <row r="24" spans="1:29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9"/>
      <c r="W24" s="139"/>
      <c r="X24" s="139"/>
      <c r="Y24" s="139"/>
      <c r="Z24" s="139"/>
      <c r="AA24" s="139"/>
      <c r="AB24" s="139"/>
      <c r="AC24" s="139"/>
    </row>
    <row r="25" spans="1:29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</row>
    <row r="26" spans="1:29" ht="33" customHeight="1" x14ac:dyDescent="0.25">
      <c r="A26" s="41" t="s">
        <v>121</v>
      </c>
      <c r="B26" s="119" t="s">
        <v>148</v>
      </c>
      <c r="C26" s="212">
        <v>0</v>
      </c>
      <c r="D26" s="212">
        <f t="shared" si="13"/>
        <v>0</v>
      </c>
      <c r="E26" s="212">
        <f t="shared" si="14"/>
        <v>0</v>
      </c>
      <c r="F26" s="212">
        <f t="shared" si="15"/>
        <v>0</v>
      </c>
      <c r="G26" s="212">
        <f t="shared" si="16"/>
        <v>0</v>
      </c>
      <c r="H26" s="212">
        <f t="shared" si="17"/>
        <v>0</v>
      </c>
      <c r="I26" s="212">
        <f t="shared" si="18"/>
        <v>0</v>
      </c>
      <c r="J26" s="212">
        <f t="shared" si="19"/>
        <v>0</v>
      </c>
      <c r="K26" s="212">
        <f t="shared" si="7"/>
        <v>0</v>
      </c>
      <c r="L26" s="212">
        <f t="shared" si="20"/>
        <v>0</v>
      </c>
      <c r="M26" s="212">
        <f t="shared" si="21"/>
        <v>0</v>
      </c>
      <c r="N26" s="212">
        <f t="shared" si="22"/>
        <v>0</v>
      </c>
      <c r="O26" s="212">
        <f t="shared" si="8"/>
        <v>0</v>
      </c>
      <c r="P26" s="212">
        <f t="shared" si="9"/>
        <v>0</v>
      </c>
      <c r="Q26" s="212">
        <f t="shared" si="10"/>
        <v>0</v>
      </c>
      <c r="R26" s="212">
        <f t="shared" si="11"/>
        <v>0</v>
      </c>
      <c r="S26" s="212">
        <f t="shared" si="12"/>
        <v>0</v>
      </c>
      <c r="T26" s="147">
        <f t="shared" si="6"/>
        <v>0</v>
      </c>
    </row>
    <row r="27" spans="1:29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</row>
    <row r="28" spans="1:29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</row>
    <row r="29" spans="1:29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</row>
    <row r="30" spans="1:29" s="147" customFormat="1" ht="33" customHeight="1" collapsed="1" x14ac:dyDescent="0.2">
      <c r="A30" s="118"/>
      <c r="B30" s="118" t="s">
        <v>49</v>
      </c>
      <c r="C30" s="167">
        <f>SUM(C31:C36)+C37+C42</f>
        <v>9458151</v>
      </c>
      <c r="D30" s="167">
        <f t="shared" si="13"/>
        <v>567489.05999999994</v>
      </c>
      <c r="E30" s="167">
        <f t="shared" si="14"/>
        <v>567489.05999999994</v>
      </c>
      <c r="F30" s="167">
        <f t="shared" si="15"/>
        <v>567489.05999999994</v>
      </c>
      <c r="G30" s="167">
        <f t="shared" si="16"/>
        <v>1702467.1799999997</v>
      </c>
      <c r="H30" s="167">
        <f t="shared" si="17"/>
        <v>662070.57000000007</v>
      </c>
      <c r="I30" s="167">
        <f t="shared" si="18"/>
        <v>851233.59</v>
      </c>
      <c r="J30" s="167">
        <f t="shared" si="19"/>
        <v>851233.59</v>
      </c>
      <c r="K30" s="167">
        <f t="shared" si="7"/>
        <v>2364537.75</v>
      </c>
      <c r="L30" s="167">
        <f t="shared" si="20"/>
        <v>851233.59</v>
      </c>
      <c r="M30" s="167">
        <f t="shared" si="21"/>
        <v>851233.59</v>
      </c>
      <c r="N30" s="167">
        <f t="shared" si="22"/>
        <v>851233.59</v>
      </c>
      <c r="O30" s="167">
        <f t="shared" si="8"/>
        <v>2553700.77</v>
      </c>
      <c r="P30" s="167">
        <f t="shared" si="9"/>
        <v>945815.10000000009</v>
      </c>
      <c r="Q30" s="167">
        <f t="shared" si="10"/>
        <v>945815.10000000009</v>
      </c>
      <c r="R30" s="167">
        <f t="shared" si="11"/>
        <v>945815.10000000009</v>
      </c>
      <c r="S30" s="167">
        <f t="shared" si="12"/>
        <v>2837445.3000000003</v>
      </c>
      <c r="T30" s="147">
        <f t="shared" si="6"/>
        <v>8512335.8999999985</v>
      </c>
    </row>
    <row r="31" spans="1:29" ht="33" customHeight="1" x14ac:dyDescent="0.25">
      <c r="A31" s="41">
        <v>45217</v>
      </c>
      <c r="B31" s="120" t="s">
        <v>50</v>
      </c>
      <c r="C31" s="212">
        <v>20000</v>
      </c>
      <c r="D31" s="212">
        <f t="shared" si="13"/>
        <v>1200</v>
      </c>
      <c r="E31" s="212">
        <f t="shared" si="14"/>
        <v>1200</v>
      </c>
      <c r="F31" s="212">
        <f t="shared" si="15"/>
        <v>1200</v>
      </c>
      <c r="G31" s="212">
        <f t="shared" si="16"/>
        <v>3600</v>
      </c>
      <c r="H31" s="212">
        <f t="shared" si="17"/>
        <v>1400.0000000000002</v>
      </c>
      <c r="I31" s="212">
        <f t="shared" si="18"/>
        <v>1800</v>
      </c>
      <c r="J31" s="212">
        <f t="shared" si="19"/>
        <v>1800</v>
      </c>
      <c r="K31" s="212">
        <f t="shared" si="7"/>
        <v>5000</v>
      </c>
      <c r="L31" s="212">
        <f t="shared" si="20"/>
        <v>1800</v>
      </c>
      <c r="M31" s="212">
        <f t="shared" si="21"/>
        <v>1800</v>
      </c>
      <c r="N31" s="212">
        <f t="shared" si="22"/>
        <v>1800</v>
      </c>
      <c r="O31" s="212">
        <f t="shared" si="8"/>
        <v>5400</v>
      </c>
      <c r="P31" s="212">
        <f t="shared" si="9"/>
        <v>2000</v>
      </c>
      <c r="Q31" s="212">
        <f t="shared" si="10"/>
        <v>2000</v>
      </c>
      <c r="R31" s="212">
        <f t="shared" si="11"/>
        <v>2000</v>
      </c>
      <c r="S31" s="212">
        <f t="shared" si="12"/>
        <v>6000</v>
      </c>
      <c r="T31" s="147">
        <f t="shared" si="6"/>
        <v>18000</v>
      </c>
    </row>
    <row r="32" spans="1:29" s="140" customFormat="1" ht="33" customHeight="1" x14ac:dyDescent="0.25">
      <c r="A32" s="41" t="s">
        <v>6</v>
      </c>
      <c r="B32" s="120" t="s">
        <v>51</v>
      </c>
      <c r="C32" s="212">
        <v>3000</v>
      </c>
      <c r="D32" s="212">
        <f t="shared" si="13"/>
        <v>180</v>
      </c>
      <c r="E32" s="212">
        <f t="shared" si="14"/>
        <v>180</v>
      </c>
      <c r="F32" s="212">
        <f t="shared" si="15"/>
        <v>180</v>
      </c>
      <c r="G32" s="212">
        <f t="shared" si="16"/>
        <v>540</v>
      </c>
      <c r="H32" s="212">
        <f t="shared" si="17"/>
        <v>210.00000000000003</v>
      </c>
      <c r="I32" s="212">
        <f t="shared" si="18"/>
        <v>270</v>
      </c>
      <c r="J32" s="212">
        <f t="shared" si="19"/>
        <v>270</v>
      </c>
      <c r="K32" s="212">
        <f t="shared" si="7"/>
        <v>750</v>
      </c>
      <c r="L32" s="212">
        <f t="shared" si="20"/>
        <v>270</v>
      </c>
      <c r="M32" s="212">
        <f t="shared" si="21"/>
        <v>270</v>
      </c>
      <c r="N32" s="212">
        <f t="shared" si="22"/>
        <v>270</v>
      </c>
      <c r="O32" s="212">
        <f t="shared" si="8"/>
        <v>810</v>
      </c>
      <c r="P32" s="212">
        <f t="shared" si="9"/>
        <v>300</v>
      </c>
      <c r="Q32" s="212">
        <f t="shared" si="10"/>
        <v>300</v>
      </c>
      <c r="R32" s="212">
        <f t="shared" si="11"/>
        <v>300</v>
      </c>
      <c r="S32" s="212">
        <f t="shared" si="12"/>
        <v>900</v>
      </c>
      <c r="T32" s="147">
        <f t="shared" si="6"/>
        <v>2700</v>
      </c>
      <c r="U32" s="139"/>
      <c r="V32" s="139"/>
      <c r="W32" s="139"/>
      <c r="X32" s="139"/>
      <c r="Y32" s="139"/>
      <c r="Z32" s="139"/>
      <c r="AA32" s="139"/>
      <c r="AB32" s="139"/>
      <c r="AC32" s="139"/>
    </row>
    <row r="33" spans="1:29" s="140" customFormat="1" ht="33" customHeight="1" x14ac:dyDescent="0.25">
      <c r="A33" s="41">
        <v>45249</v>
      </c>
      <c r="B33" s="120" t="s">
        <v>52</v>
      </c>
      <c r="C33" s="212">
        <v>2838011</v>
      </c>
      <c r="D33" s="212">
        <f t="shared" si="13"/>
        <v>170280.66</v>
      </c>
      <c r="E33" s="212">
        <f t="shared" si="14"/>
        <v>170280.66</v>
      </c>
      <c r="F33" s="212">
        <f t="shared" si="15"/>
        <v>170280.66</v>
      </c>
      <c r="G33" s="212">
        <f t="shared" si="16"/>
        <v>510841.98</v>
      </c>
      <c r="H33" s="212">
        <f t="shared" si="17"/>
        <v>198660.77000000002</v>
      </c>
      <c r="I33" s="212">
        <f t="shared" si="18"/>
        <v>255420.99</v>
      </c>
      <c r="J33" s="212">
        <f t="shared" si="19"/>
        <v>255420.99</v>
      </c>
      <c r="K33" s="212">
        <f t="shared" si="7"/>
        <v>709502.75</v>
      </c>
      <c r="L33" s="212">
        <f t="shared" si="20"/>
        <v>255420.99</v>
      </c>
      <c r="M33" s="212">
        <f t="shared" si="21"/>
        <v>255420.99</v>
      </c>
      <c r="N33" s="212">
        <f t="shared" si="22"/>
        <v>255420.99</v>
      </c>
      <c r="O33" s="212">
        <f t="shared" si="8"/>
        <v>766262.97</v>
      </c>
      <c r="P33" s="212">
        <f t="shared" si="9"/>
        <v>283801.10000000003</v>
      </c>
      <c r="Q33" s="212">
        <f t="shared" si="10"/>
        <v>283801.10000000003</v>
      </c>
      <c r="R33" s="212">
        <f t="shared" si="11"/>
        <v>283801.10000000003</v>
      </c>
      <c r="S33" s="212">
        <f t="shared" si="12"/>
        <v>851403.3</v>
      </c>
      <c r="T33" s="147">
        <f t="shared" si="6"/>
        <v>2554209.9</v>
      </c>
      <c r="U33" s="139"/>
      <c r="V33" s="139"/>
      <c r="W33" s="139"/>
      <c r="X33" s="139"/>
      <c r="Y33" s="139"/>
      <c r="Z33" s="139"/>
      <c r="AA33" s="139"/>
      <c r="AB33" s="139"/>
      <c r="AC33" s="139"/>
    </row>
    <row r="34" spans="1:29" ht="33" customHeight="1" x14ac:dyDescent="0.25">
      <c r="A34" s="41">
        <v>45261</v>
      </c>
      <c r="B34" s="120" t="s">
        <v>53</v>
      </c>
      <c r="C34" s="212">
        <v>9720</v>
      </c>
      <c r="D34" s="212">
        <f t="shared" si="13"/>
        <v>583.19999999999993</v>
      </c>
      <c r="E34" s="212">
        <f t="shared" si="14"/>
        <v>583.19999999999993</v>
      </c>
      <c r="F34" s="212">
        <f t="shared" si="15"/>
        <v>583.19999999999993</v>
      </c>
      <c r="G34" s="212">
        <f t="shared" si="16"/>
        <v>1749.6</v>
      </c>
      <c r="H34" s="212">
        <f t="shared" si="17"/>
        <v>680.40000000000009</v>
      </c>
      <c r="I34" s="212">
        <f t="shared" si="18"/>
        <v>874.8</v>
      </c>
      <c r="J34" s="212">
        <f t="shared" si="19"/>
        <v>874.8</v>
      </c>
      <c r="K34" s="212">
        <f t="shared" si="7"/>
        <v>2430</v>
      </c>
      <c r="L34" s="212">
        <f t="shared" si="20"/>
        <v>874.8</v>
      </c>
      <c r="M34" s="212">
        <f t="shared" si="21"/>
        <v>874.8</v>
      </c>
      <c r="N34" s="212">
        <f t="shared" si="22"/>
        <v>874.8</v>
      </c>
      <c r="O34" s="212">
        <f t="shared" si="8"/>
        <v>2624.3999999999996</v>
      </c>
      <c r="P34" s="212">
        <f t="shared" si="9"/>
        <v>972</v>
      </c>
      <c r="Q34" s="212">
        <f t="shared" si="10"/>
        <v>972</v>
      </c>
      <c r="R34" s="212">
        <f t="shared" si="11"/>
        <v>972</v>
      </c>
      <c r="S34" s="212">
        <f t="shared" si="12"/>
        <v>2916</v>
      </c>
      <c r="T34" s="147">
        <f t="shared" si="6"/>
        <v>8748</v>
      </c>
    </row>
    <row r="35" spans="1:29" ht="33" customHeight="1" x14ac:dyDescent="0.25">
      <c r="A35" s="68" t="s">
        <v>286</v>
      </c>
      <c r="B35" s="71" t="s">
        <v>287</v>
      </c>
      <c r="C35" s="212">
        <v>3407493</v>
      </c>
      <c r="D35" s="212">
        <f t="shared" si="13"/>
        <v>204449.58</v>
      </c>
      <c r="E35" s="212">
        <f t="shared" si="14"/>
        <v>204449.58</v>
      </c>
      <c r="F35" s="212">
        <f t="shared" si="15"/>
        <v>204449.58</v>
      </c>
      <c r="G35" s="212">
        <f t="shared" si="16"/>
        <v>613348.74</v>
      </c>
      <c r="H35" s="212">
        <f t="shared" si="17"/>
        <v>238524.51</v>
      </c>
      <c r="I35" s="212">
        <f t="shared" si="18"/>
        <v>306674.37</v>
      </c>
      <c r="J35" s="212">
        <f t="shared" si="19"/>
        <v>306674.37</v>
      </c>
      <c r="K35" s="212">
        <f t="shared" si="7"/>
        <v>851873.25</v>
      </c>
      <c r="L35" s="212">
        <f t="shared" si="20"/>
        <v>306674.37</v>
      </c>
      <c r="M35" s="212">
        <f t="shared" si="21"/>
        <v>306674.37</v>
      </c>
      <c r="N35" s="212">
        <f t="shared" si="22"/>
        <v>306674.37</v>
      </c>
      <c r="O35" s="212">
        <f t="shared" si="8"/>
        <v>920023.11</v>
      </c>
      <c r="P35" s="212">
        <f t="shared" si="9"/>
        <v>340749.30000000005</v>
      </c>
      <c r="Q35" s="212">
        <f t="shared" si="10"/>
        <v>340749.30000000005</v>
      </c>
      <c r="R35" s="212">
        <f t="shared" si="11"/>
        <v>340749.30000000005</v>
      </c>
      <c r="S35" s="212">
        <f t="shared" si="12"/>
        <v>1022247.9000000001</v>
      </c>
      <c r="T35" s="147"/>
    </row>
    <row r="36" spans="1:29" s="140" customFormat="1" ht="33" customHeight="1" x14ac:dyDescent="0.25">
      <c r="A36" s="41">
        <v>45294</v>
      </c>
      <c r="B36" s="121" t="s">
        <v>151</v>
      </c>
      <c r="C36" s="212">
        <v>85832</v>
      </c>
      <c r="D36" s="212">
        <f t="shared" si="13"/>
        <v>5149.92</v>
      </c>
      <c r="E36" s="212">
        <f t="shared" si="14"/>
        <v>5149.92</v>
      </c>
      <c r="F36" s="212">
        <f t="shared" si="15"/>
        <v>5149.92</v>
      </c>
      <c r="G36" s="212">
        <f t="shared" si="16"/>
        <v>15449.76</v>
      </c>
      <c r="H36" s="212">
        <f t="shared" si="17"/>
        <v>6008.2400000000007</v>
      </c>
      <c r="I36" s="212">
        <f t="shared" si="18"/>
        <v>7724.88</v>
      </c>
      <c r="J36" s="212">
        <f t="shared" si="19"/>
        <v>7724.88</v>
      </c>
      <c r="K36" s="212">
        <f t="shared" si="7"/>
        <v>21458</v>
      </c>
      <c r="L36" s="212">
        <f t="shared" si="20"/>
        <v>7724.88</v>
      </c>
      <c r="M36" s="212">
        <f t="shared" si="21"/>
        <v>7724.88</v>
      </c>
      <c r="N36" s="212">
        <f t="shared" si="22"/>
        <v>7724.88</v>
      </c>
      <c r="O36" s="212">
        <f t="shared" si="8"/>
        <v>23174.639999999999</v>
      </c>
      <c r="P36" s="212">
        <f t="shared" si="9"/>
        <v>8583.2000000000007</v>
      </c>
      <c r="Q36" s="212">
        <f t="shared" si="10"/>
        <v>8583.2000000000007</v>
      </c>
      <c r="R36" s="212">
        <f t="shared" si="11"/>
        <v>8583.2000000000007</v>
      </c>
      <c r="S36" s="212">
        <f t="shared" si="12"/>
        <v>25749.600000000002</v>
      </c>
      <c r="T36" s="147">
        <f t="shared" si="6"/>
        <v>77248.799999999988</v>
      </c>
      <c r="U36" s="139"/>
      <c r="V36" s="139"/>
      <c r="W36" s="139"/>
      <c r="X36" s="139"/>
      <c r="Y36" s="139"/>
      <c r="Z36" s="139"/>
      <c r="AA36" s="139"/>
      <c r="AB36" s="139"/>
      <c r="AC36" s="139"/>
    </row>
    <row r="37" spans="1:29" s="152" customFormat="1" ht="33" customHeight="1" x14ac:dyDescent="0.2">
      <c r="A37" s="123"/>
      <c r="B37" s="122" t="s">
        <v>55</v>
      </c>
      <c r="C37" s="169">
        <f>SUM(C38:C40)</f>
        <v>2170933</v>
      </c>
      <c r="D37" s="169">
        <f t="shared" si="13"/>
        <v>130255.98</v>
      </c>
      <c r="E37" s="169">
        <f t="shared" si="14"/>
        <v>130255.98</v>
      </c>
      <c r="F37" s="169">
        <f t="shared" si="15"/>
        <v>130255.98</v>
      </c>
      <c r="G37" s="169">
        <f t="shared" si="16"/>
        <v>390767.94</v>
      </c>
      <c r="H37" s="169">
        <f t="shared" si="17"/>
        <v>151965.31000000003</v>
      </c>
      <c r="I37" s="169">
        <f t="shared" si="18"/>
        <v>195383.97</v>
      </c>
      <c r="J37" s="169">
        <f t="shared" si="19"/>
        <v>195383.97</v>
      </c>
      <c r="K37" s="169">
        <f t="shared" si="7"/>
        <v>542733.25</v>
      </c>
      <c r="L37" s="169">
        <f t="shared" si="20"/>
        <v>195383.97</v>
      </c>
      <c r="M37" s="169">
        <f t="shared" si="21"/>
        <v>195383.97</v>
      </c>
      <c r="N37" s="169">
        <f t="shared" si="22"/>
        <v>195383.97</v>
      </c>
      <c r="O37" s="169">
        <f t="shared" si="8"/>
        <v>586151.91</v>
      </c>
      <c r="P37" s="169">
        <f t="shared" si="9"/>
        <v>217093.30000000002</v>
      </c>
      <c r="Q37" s="169">
        <f t="shared" si="10"/>
        <v>217093.30000000002</v>
      </c>
      <c r="R37" s="169">
        <f t="shared" si="11"/>
        <v>217093.30000000002</v>
      </c>
      <c r="S37" s="169">
        <f t="shared" si="12"/>
        <v>651279.9</v>
      </c>
      <c r="T37" s="147">
        <f t="shared" si="6"/>
        <v>1953839.7</v>
      </c>
    </row>
    <row r="38" spans="1:29" s="140" customFormat="1" ht="33" customHeight="1" x14ac:dyDescent="0.25">
      <c r="A38" s="41">
        <v>45225</v>
      </c>
      <c r="B38" s="119" t="s">
        <v>56</v>
      </c>
      <c r="C38" s="212">
        <v>9000</v>
      </c>
      <c r="D38" s="212">
        <f t="shared" si="13"/>
        <v>540</v>
      </c>
      <c r="E38" s="212">
        <f t="shared" si="14"/>
        <v>540</v>
      </c>
      <c r="F38" s="212">
        <f t="shared" si="15"/>
        <v>540</v>
      </c>
      <c r="G38" s="212">
        <f t="shared" si="16"/>
        <v>1620</v>
      </c>
      <c r="H38" s="212">
        <f t="shared" si="17"/>
        <v>630.00000000000011</v>
      </c>
      <c r="I38" s="212">
        <f t="shared" si="18"/>
        <v>810</v>
      </c>
      <c r="J38" s="212">
        <f t="shared" si="19"/>
        <v>810</v>
      </c>
      <c r="K38" s="212">
        <f t="shared" si="7"/>
        <v>2250</v>
      </c>
      <c r="L38" s="212">
        <f t="shared" si="20"/>
        <v>810</v>
      </c>
      <c r="M38" s="212">
        <f t="shared" si="21"/>
        <v>810</v>
      </c>
      <c r="N38" s="212">
        <f t="shared" si="22"/>
        <v>810</v>
      </c>
      <c r="O38" s="212">
        <f t="shared" si="8"/>
        <v>2430</v>
      </c>
      <c r="P38" s="212">
        <f t="shared" si="9"/>
        <v>900</v>
      </c>
      <c r="Q38" s="212">
        <f t="shared" si="10"/>
        <v>900</v>
      </c>
      <c r="R38" s="212">
        <f t="shared" si="11"/>
        <v>900</v>
      </c>
      <c r="S38" s="212">
        <f t="shared" si="12"/>
        <v>2700</v>
      </c>
      <c r="T38" s="147">
        <f t="shared" si="6"/>
        <v>8100</v>
      </c>
      <c r="U38" s="139"/>
      <c r="V38" s="139"/>
      <c r="W38" s="139"/>
      <c r="X38" s="139"/>
      <c r="Y38" s="139"/>
      <c r="Z38" s="139"/>
      <c r="AA38" s="139"/>
      <c r="AB38" s="139"/>
      <c r="AC38" s="139"/>
    </row>
    <row r="39" spans="1:29" s="140" customFormat="1" ht="33" customHeight="1" x14ac:dyDescent="0.25">
      <c r="A39" s="41">
        <v>45253</v>
      </c>
      <c r="B39" s="119" t="s">
        <v>57</v>
      </c>
      <c r="C39" s="212">
        <v>1006959</v>
      </c>
      <c r="D39" s="212">
        <f t="shared" si="13"/>
        <v>60417.54</v>
      </c>
      <c r="E39" s="212">
        <f t="shared" si="14"/>
        <v>60417.54</v>
      </c>
      <c r="F39" s="212">
        <f t="shared" si="15"/>
        <v>60417.54</v>
      </c>
      <c r="G39" s="212">
        <f t="shared" si="16"/>
        <v>181252.62</v>
      </c>
      <c r="H39" s="212">
        <f t="shared" si="17"/>
        <v>70487.13</v>
      </c>
      <c r="I39" s="212">
        <f t="shared" si="18"/>
        <v>90626.31</v>
      </c>
      <c r="J39" s="212">
        <f t="shared" si="19"/>
        <v>90626.31</v>
      </c>
      <c r="K39" s="212">
        <f t="shared" si="7"/>
        <v>251739.75</v>
      </c>
      <c r="L39" s="212">
        <f t="shared" si="20"/>
        <v>90626.31</v>
      </c>
      <c r="M39" s="212">
        <f t="shared" si="21"/>
        <v>90626.31</v>
      </c>
      <c r="N39" s="212">
        <f t="shared" si="22"/>
        <v>90626.31</v>
      </c>
      <c r="O39" s="212">
        <f t="shared" si="8"/>
        <v>271878.93</v>
      </c>
      <c r="P39" s="212">
        <f t="shared" si="9"/>
        <v>100695.90000000001</v>
      </c>
      <c r="Q39" s="212">
        <f t="shared" si="10"/>
        <v>100695.90000000001</v>
      </c>
      <c r="R39" s="212">
        <f t="shared" si="11"/>
        <v>100695.90000000001</v>
      </c>
      <c r="S39" s="212">
        <f t="shared" si="12"/>
        <v>302087.7</v>
      </c>
      <c r="T39" s="147">
        <f t="shared" si="6"/>
        <v>906263.10000000009</v>
      </c>
      <c r="U39" s="139"/>
      <c r="V39" s="139"/>
      <c r="W39" s="139"/>
      <c r="X39" s="139"/>
      <c r="Y39" s="139"/>
      <c r="Z39" s="139"/>
      <c r="AA39" s="139"/>
      <c r="AB39" s="139"/>
      <c r="AC39" s="139"/>
    </row>
    <row r="40" spans="1:29" ht="33" customHeight="1" x14ac:dyDescent="0.25">
      <c r="A40" s="41" t="s">
        <v>105</v>
      </c>
      <c r="B40" s="119" t="s">
        <v>58</v>
      </c>
      <c r="C40" s="212">
        <v>1154974</v>
      </c>
      <c r="D40" s="212">
        <f t="shared" si="13"/>
        <v>69298.44</v>
      </c>
      <c r="E40" s="212">
        <f t="shared" si="14"/>
        <v>69298.44</v>
      </c>
      <c r="F40" s="212">
        <f t="shared" si="15"/>
        <v>69298.44</v>
      </c>
      <c r="G40" s="212">
        <f t="shared" si="16"/>
        <v>207895.32</v>
      </c>
      <c r="H40" s="212">
        <f t="shared" si="17"/>
        <v>80848.180000000008</v>
      </c>
      <c r="I40" s="212">
        <f t="shared" si="18"/>
        <v>103947.65999999999</v>
      </c>
      <c r="J40" s="212">
        <f t="shared" si="19"/>
        <v>103947.65999999999</v>
      </c>
      <c r="K40" s="212">
        <f t="shared" si="7"/>
        <v>288743.5</v>
      </c>
      <c r="L40" s="212">
        <f t="shared" si="20"/>
        <v>103947.65999999999</v>
      </c>
      <c r="M40" s="212">
        <f t="shared" si="21"/>
        <v>103947.65999999999</v>
      </c>
      <c r="N40" s="212">
        <f t="shared" si="22"/>
        <v>103947.65999999999</v>
      </c>
      <c r="O40" s="212">
        <f t="shared" si="8"/>
        <v>311842.98</v>
      </c>
      <c r="P40" s="212">
        <f t="shared" si="9"/>
        <v>115497.40000000001</v>
      </c>
      <c r="Q40" s="212">
        <f t="shared" si="10"/>
        <v>115497.40000000001</v>
      </c>
      <c r="R40" s="212">
        <f t="shared" si="11"/>
        <v>115497.40000000001</v>
      </c>
      <c r="S40" s="212">
        <f t="shared" si="12"/>
        <v>346492.2</v>
      </c>
      <c r="T40" s="147">
        <f t="shared" si="6"/>
        <v>1039476.6000000001</v>
      </c>
    </row>
    <row r="41" spans="1:29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</row>
    <row r="42" spans="1:29" s="152" customFormat="1" ht="33" customHeight="1" collapsed="1" x14ac:dyDescent="0.2">
      <c r="A42" s="53">
        <v>45900</v>
      </c>
      <c r="B42" s="122" t="s">
        <v>60</v>
      </c>
      <c r="C42" s="169">
        <f>SUM(C43:C45)</f>
        <v>923162</v>
      </c>
      <c r="D42" s="169">
        <f t="shared" si="13"/>
        <v>55389.72</v>
      </c>
      <c r="E42" s="169">
        <f t="shared" si="14"/>
        <v>55389.72</v>
      </c>
      <c r="F42" s="169">
        <f t="shared" si="15"/>
        <v>55389.72</v>
      </c>
      <c r="G42" s="169">
        <f t="shared" si="16"/>
        <v>166169.16</v>
      </c>
      <c r="H42" s="169">
        <f t="shared" si="17"/>
        <v>64621.340000000004</v>
      </c>
      <c r="I42" s="169">
        <f t="shared" si="18"/>
        <v>83084.58</v>
      </c>
      <c r="J42" s="169">
        <f t="shared" si="19"/>
        <v>83084.58</v>
      </c>
      <c r="K42" s="169">
        <f t="shared" si="7"/>
        <v>230790.5</v>
      </c>
      <c r="L42" s="169">
        <f t="shared" si="20"/>
        <v>83084.58</v>
      </c>
      <c r="M42" s="169">
        <f t="shared" si="21"/>
        <v>83084.58</v>
      </c>
      <c r="N42" s="169">
        <f t="shared" si="22"/>
        <v>83084.58</v>
      </c>
      <c r="O42" s="169">
        <f t="shared" si="8"/>
        <v>249253.74</v>
      </c>
      <c r="P42" s="169">
        <f t="shared" si="9"/>
        <v>92316.200000000012</v>
      </c>
      <c r="Q42" s="169">
        <f t="shared" si="10"/>
        <v>92316.200000000012</v>
      </c>
      <c r="R42" s="169">
        <f t="shared" si="11"/>
        <v>92316.200000000012</v>
      </c>
      <c r="S42" s="169">
        <f t="shared" si="12"/>
        <v>276948.60000000003</v>
      </c>
      <c r="T42" s="147">
        <f t="shared" si="6"/>
        <v>830845.8</v>
      </c>
    </row>
    <row r="43" spans="1:29" ht="33" customHeight="1" x14ac:dyDescent="0.25">
      <c r="A43" s="54" t="s">
        <v>62</v>
      </c>
      <c r="B43" s="119" t="s">
        <v>63</v>
      </c>
      <c r="C43" s="212">
        <v>15000</v>
      </c>
      <c r="D43" s="212">
        <f t="shared" si="13"/>
        <v>900</v>
      </c>
      <c r="E43" s="212">
        <f t="shared" si="14"/>
        <v>900</v>
      </c>
      <c r="F43" s="212">
        <f t="shared" si="15"/>
        <v>900</v>
      </c>
      <c r="G43" s="212">
        <f t="shared" si="16"/>
        <v>2700</v>
      </c>
      <c r="H43" s="212">
        <f t="shared" si="17"/>
        <v>1050</v>
      </c>
      <c r="I43" s="212">
        <f t="shared" si="18"/>
        <v>1350</v>
      </c>
      <c r="J43" s="212">
        <f t="shared" si="19"/>
        <v>1350</v>
      </c>
      <c r="K43" s="212">
        <f t="shared" si="7"/>
        <v>3750</v>
      </c>
      <c r="L43" s="212">
        <f t="shared" si="20"/>
        <v>1350</v>
      </c>
      <c r="M43" s="212">
        <f t="shared" si="21"/>
        <v>1350</v>
      </c>
      <c r="N43" s="212">
        <f t="shared" si="22"/>
        <v>1350</v>
      </c>
      <c r="O43" s="212">
        <f t="shared" si="8"/>
        <v>4050</v>
      </c>
      <c r="P43" s="212">
        <f t="shared" si="9"/>
        <v>1500</v>
      </c>
      <c r="Q43" s="212">
        <f t="shared" si="10"/>
        <v>1500</v>
      </c>
      <c r="R43" s="212">
        <f t="shared" si="11"/>
        <v>1500</v>
      </c>
      <c r="S43" s="212">
        <f t="shared" si="12"/>
        <v>4500</v>
      </c>
      <c r="T43" s="147">
        <f t="shared" si="6"/>
        <v>13500</v>
      </c>
    </row>
    <row r="44" spans="1:29" ht="33" customHeight="1" x14ac:dyDescent="0.25">
      <c r="A44" s="41">
        <v>45921</v>
      </c>
      <c r="B44" s="119" t="s">
        <v>64</v>
      </c>
      <c r="C44" s="212">
        <v>902449</v>
      </c>
      <c r="D44" s="212">
        <f t="shared" si="13"/>
        <v>54146.939999999995</v>
      </c>
      <c r="E44" s="212">
        <f t="shared" si="14"/>
        <v>54146.939999999995</v>
      </c>
      <c r="F44" s="212">
        <f t="shared" si="15"/>
        <v>54146.939999999995</v>
      </c>
      <c r="G44" s="212">
        <f t="shared" si="16"/>
        <v>162440.81999999998</v>
      </c>
      <c r="H44" s="212">
        <f t="shared" si="17"/>
        <v>63171.430000000008</v>
      </c>
      <c r="I44" s="212">
        <f t="shared" si="18"/>
        <v>81220.41</v>
      </c>
      <c r="J44" s="212">
        <f t="shared" si="19"/>
        <v>81220.41</v>
      </c>
      <c r="K44" s="212">
        <f t="shared" si="7"/>
        <v>225612.25000000003</v>
      </c>
      <c r="L44" s="212">
        <f t="shared" si="20"/>
        <v>81220.41</v>
      </c>
      <c r="M44" s="212">
        <f t="shared" si="21"/>
        <v>81220.41</v>
      </c>
      <c r="N44" s="212">
        <f t="shared" si="22"/>
        <v>81220.41</v>
      </c>
      <c r="O44" s="212">
        <f t="shared" si="8"/>
        <v>243661.23</v>
      </c>
      <c r="P44" s="212">
        <f t="shared" si="9"/>
        <v>90244.900000000009</v>
      </c>
      <c r="Q44" s="212">
        <f t="shared" si="10"/>
        <v>90244.900000000009</v>
      </c>
      <c r="R44" s="212">
        <f t="shared" si="11"/>
        <v>90244.900000000009</v>
      </c>
      <c r="S44" s="212">
        <f t="shared" si="12"/>
        <v>270734.7</v>
      </c>
      <c r="T44" s="147">
        <f t="shared" si="6"/>
        <v>812204.10000000021</v>
      </c>
    </row>
    <row r="45" spans="1:29" ht="33" customHeight="1" x14ac:dyDescent="0.25">
      <c r="A45" s="41">
        <v>45994</v>
      </c>
      <c r="B45" s="119" t="s">
        <v>65</v>
      </c>
      <c r="C45" s="212">
        <v>5713</v>
      </c>
      <c r="D45" s="212">
        <f t="shared" si="13"/>
        <v>342.78</v>
      </c>
      <c r="E45" s="212">
        <f t="shared" si="14"/>
        <v>342.78</v>
      </c>
      <c r="F45" s="212">
        <f t="shared" si="15"/>
        <v>342.78</v>
      </c>
      <c r="G45" s="212">
        <f t="shared" si="16"/>
        <v>1028.3399999999999</v>
      </c>
      <c r="H45" s="212">
        <f t="shared" si="17"/>
        <v>399.91</v>
      </c>
      <c r="I45" s="212">
        <f t="shared" si="18"/>
        <v>514.16999999999996</v>
      </c>
      <c r="J45" s="212">
        <f t="shared" si="19"/>
        <v>514.16999999999996</v>
      </c>
      <c r="K45" s="212">
        <f t="shared" si="7"/>
        <v>1428.25</v>
      </c>
      <c r="L45" s="212">
        <f t="shared" si="20"/>
        <v>514.16999999999996</v>
      </c>
      <c r="M45" s="212">
        <f t="shared" si="21"/>
        <v>514.16999999999996</v>
      </c>
      <c r="N45" s="212">
        <f t="shared" si="22"/>
        <v>514.16999999999996</v>
      </c>
      <c r="O45" s="212">
        <f t="shared" si="8"/>
        <v>1542.5099999999998</v>
      </c>
      <c r="P45" s="212">
        <f t="shared" si="9"/>
        <v>571.30000000000007</v>
      </c>
      <c r="Q45" s="212">
        <f t="shared" si="10"/>
        <v>571.30000000000007</v>
      </c>
      <c r="R45" s="212">
        <f t="shared" si="11"/>
        <v>571.30000000000007</v>
      </c>
      <c r="S45" s="212">
        <f t="shared" si="12"/>
        <v>1713.9</v>
      </c>
      <c r="T45" s="147">
        <f t="shared" si="6"/>
        <v>5141.7000000000007</v>
      </c>
    </row>
    <row r="46" spans="1:29" ht="6" customHeight="1" x14ac:dyDescent="0.25">
      <c r="A46" s="41"/>
      <c r="B46" s="51"/>
      <c r="C46" s="212">
        <v>0</v>
      </c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</row>
    <row r="47" spans="1:29" s="147" customFormat="1" ht="33" customHeight="1" x14ac:dyDescent="0.2">
      <c r="A47" s="116">
        <v>50000</v>
      </c>
      <c r="B47" s="116" t="s">
        <v>66</v>
      </c>
      <c r="C47" s="168">
        <f>C49+C56+C61+C69+C75+C79+C84+C88+C89+C94+C97+C98</f>
        <v>71332743</v>
      </c>
      <c r="D47" s="168">
        <f t="shared" si="13"/>
        <v>4279964.58</v>
      </c>
      <c r="E47" s="168">
        <f t="shared" si="14"/>
        <v>4279964.58</v>
      </c>
      <c r="F47" s="168">
        <f t="shared" si="15"/>
        <v>4279964.58</v>
      </c>
      <c r="G47" s="168">
        <f t="shared" si="16"/>
        <v>12839893.74</v>
      </c>
      <c r="H47" s="168">
        <f t="shared" si="17"/>
        <v>4993292.0100000007</v>
      </c>
      <c r="I47" s="168">
        <f t="shared" si="18"/>
        <v>6419946.8700000001</v>
      </c>
      <c r="J47" s="168">
        <f t="shared" si="19"/>
        <v>6419946.8700000001</v>
      </c>
      <c r="K47" s="168">
        <f t="shared" si="7"/>
        <v>17833185.75</v>
      </c>
      <c r="L47" s="168">
        <f t="shared" si="20"/>
        <v>6419946.8700000001</v>
      </c>
      <c r="M47" s="168">
        <f t="shared" si="21"/>
        <v>6419946.8700000001</v>
      </c>
      <c r="N47" s="168">
        <f t="shared" si="22"/>
        <v>6419946.8700000001</v>
      </c>
      <c r="O47" s="168">
        <f t="shared" si="8"/>
        <v>19259840.609999999</v>
      </c>
      <c r="P47" s="168">
        <f t="shared" si="9"/>
        <v>7133274.3000000007</v>
      </c>
      <c r="Q47" s="168">
        <f t="shared" si="10"/>
        <v>7133274.3000000007</v>
      </c>
      <c r="R47" s="168">
        <f t="shared" si="11"/>
        <v>7133274.3000000007</v>
      </c>
      <c r="S47" s="168">
        <f t="shared" si="12"/>
        <v>21399822.900000002</v>
      </c>
      <c r="T47" s="147">
        <f t="shared" si="6"/>
        <v>64199468.699999988</v>
      </c>
    </row>
    <row r="48" spans="1:29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9"/>
      <c r="W48" s="139"/>
      <c r="X48" s="139"/>
      <c r="Y48" s="139"/>
      <c r="Z48" s="139"/>
      <c r="AA48" s="139"/>
      <c r="AB48" s="139"/>
      <c r="AC48" s="139"/>
    </row>
    <row r="49" spans="1:29" s="147" customFormat="1" ht="33" customHeight="1" x14ac:dyDescent="0.2">
      <c r="A49" s="118"/>
      <c r="B49" s="118" t="s">
        <v>67</v>
      </c>
      <c r="C49" s="167">
        <f>SUM(C50:C55)</f>
        <v>38739603</v>
      </c>
      <c r="D49" s="167">
        <f t="shared" si="13"/>
        <v>2324376.1799999997</v>
      </c>
      <c r="E49" s="167">
        <f t="shared" si="14"/>
        <v>2324376.1799999997</v>
      </c>
      <c r="F49" s="167">
        <f t="shared" si="15"/>
        <v>2324376.1799999997</v>
      </c>
      <c r="G49" s="167">
        <f t="shared" si="16"/>
        <v>6973128.5399999991</v>
      </c>
      <c r="H49" s="167">
        <f t="shared" si="17"/>
        <v>2711772.2100000004</v>
      </c>
      <c r="I49" s="167">
        <f t="shared" si="18"/>
        <v>3486564.27</v>
      </c>
      <c r="J49" s="167">
        <f t="shared" si="19"/>
        <v>3486564.27</v>
      </c>
      <c r="K49" s="167">
        <f t="shared" si="7"/>
        <v>9684900.75</v>
      </c>
      <c r="L49" s="167">
        <f t="shared" si="20"/>
        <v>3486564.27</v>
      </c>
      <c r="M49" s="167">
        <f t="shared" si="21"/>
        <v>3486564.27</v>
      </c>
      <c r="N49" s="167">
        <f t="shared" si="22"/>
        <v>3486564.27</v>
      </c>
      <c r="O49" s="167">
        <f t="shared" si="8"/>
        <v>10459692.810000001</v>
      </c>
      <c r="P49" s="167">
        <f t="shared" si="9"/>
        <v>3873960.3000000003</v>
      </c>
      <c r="Q49" s="167">
        <f t="shared" si="10"/>
        <v>3873960.3000000003</v>
      </c>
      <c r="R49" s="167">
        <f t="shared" si="11"/>
        <v>3873960.3000000003</v>
      </c>
      <c r="S49" s="167">
        <f t="shared" si="12"/>
        <v>11621880.9</v>
      </c>
      <c r="T49" s="147">
        <f t="shared" si="6"/>
        <v>34865642.699999996</v>
      </c>
    </row>
    <row r="50" spans="1:29" ht="33" customHeight="1" x14ac:dyDescent="0.25">
      <c r="A50" s="55" t="s">
        <v>130</v>
      </c>
      <c r="B50" s="120" t="s">
        <v>124</v>
      </c>
      <c r="C50" s="212">
        <v>5398352</v>
      </c>
      <c r="D50" s="212">
        <f t="shared" si="13"/>
        <v>323901.12</v>
      </c>
      <c r="E50" s="212">
        <f t="shared" si="14"/>
        <v>323901.12</v>
      </c>
      <c r="F50" s="212">
        <f t="shared" si="15"/>
        <v>323901.12</v>
      </c>
      <c r="G50" s="212">
        <f t="shared" si="16"/>
        <v>971703.36</v>
      </c>
      <c r="H50" s="212">
        <f t="shared" si="17"/>
        <v>377884.64</v>
      </c>
      <c r="I50" s="212">
        <f t="shared" si="18"/>
        <v>485851.68</v>
      </c>
      <c r="J50" s="212">
        <f t="shared" si="19"/>
        <v>485851.68</v>
      </c>
      <c r="K50" s="212">
        <f t="shared" si="7"/>
        <v>1349588</v>
      </c>
      <c r="L50" s="212">
        <f t="shared" si="20"/>
        <v>485851.68</v>
      </c>
      <c r="M50" s="212">
        <f t="shared" si="21"/>
        <v>485851.68</v>
      </c>
      <c r="N50" s="212">
        <f t="shared" si="22"/>
        <v>485851.68</v>
      </c>
      <c r="O50" s="212">
        <f t="shared" si="8"/>
        <v>1457555.04</v>
      </c>
      <c r="P50" s="212">
        <f t="shared" si="9"/>
        <v>539835.20000000007</v>
      </c>
      <c r="Q50" s="212">
        <f t="shared" si="10"/>
        <v>539835.20000000007</v>
      </c>
      <c r="R50" s="212">
        <f t="shared" si="11"/>
        <v>539835.20000000007</v>
      </c>
      <c r="S50" s="212">
        <f t="shared" si="12"/>
        <v>1619505.6</v>
      </c>
      <c r="T50" s="147">
        <f t="shared" si="6"/>
        <v>4858516.8000000007</v>
      </c>
    </row>
    <row r="51" spans="1:29" ht="47.25" x14ac:dyDescent="0.25">
      <c r="A51" s="41" t="s">
        <v>133</v>
      </c>
      <c r="B51" s="117" t="s">
        <v>125</v>
      </c>
      <c r="C51" s="212">
        <v>3114375</v>
      </c>
      <c r="D51" s="212">
        <f t="shared" si="13"/>
        <v>186862.5</v>
      </c>
      <c r="E51" s="212">
        <f t="shared" si="14"/>
        <v>186862.5</v>
      </c>
      <c r="F51" s="212">
        <f t="shared" si="15"/>
        <v>186862.5</v>
      </c>
      <c r="G51" s="212">
        <f t="shared" si="16"/>
        <v>560587.5</v>
      </c>
      <c r="H51" s="212">
        <f t="shared" si="17"/>
        <v>218006.25000000003</v>
      </c>
      <c r="I51" s="212">
        <f t="shared" si="18"/>
        <v>280293.75</v>
      </c>
      <c r="J51" s="212">
        <f t="shared" si="19"/>
        <v>280293.75</v>
      </c>
      <c r="K51" s="212">
        <f t="shared" si="7"/>
        <v>778593.75</v>
      </c>
      <c r="L51" s="212">
        <f t="shared" si="20"/>
        <v>280293.75</v>
      </c>
      <c r="M51" s="212">
        <f t="shared" si="21"/>
        <v>280293.75</v>
      </c>
      <c r="N51" s="212">
        <f t="shared" si="22"/>
        <v>280293.75</v>
      </c>
      <c r="O51" s="212">
        <f t="shared" si="8"/>
        <v>840881.25</v>
      </c>
      <c r="P51" s="212">
        <f t="shared" si="9"/>
        <v>311437.5</v>
      </c>
      <c r="Q51" s="212">
        <f t="shared" si="10"/>
        <v>311437.5</v>
      </c>
      <c r="R51" s="212">
        <f t="shared" si="11"/>
        <v>311437.5</v>
      </c>
      <c r="S51" s="212">
        <f t="shared" si="12"/>
        <v>934312.5</v>
      </c>
      <c r="T51" s="147">
        <f t="shared" si="6"/>
        <v>2802937.5</v>
      </c>
    </row>
    <row r="52" spans="1:29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</row>
    <row r="53" spans="1:29" ht="33" customHeight="1" x14ac:dyDescent="0.25">
      <c r="A53" s="55" t="s">
        <v>68</v>
      </c>
      <c r="B53" s="120" t="s">
        <v>127</v>
      </c>
      <c r="C53" s="214">
        <v>15865469</v>
      </c>
      <c r="D53" s="212">
        <f t="shared" si="13"/>
        <v>951928.14</v>
      </c>
      <c r="E53" s="212">
        <f t="shared" si="14"/>
        <v>951928.14</v>
      </c>
      <c r="F53" s="212">
        <f t="shared" si="15"/>
        <v>951928.14</v>
      </c>
      <c r="G53" s="212">
        <f t="shared" si="16"/>
        <v>2855784.42</v>
      </c>
      <c r="H53" s="212">
        <f t="shared" si="17"/>
        <v>1110582.83</v>
      </c>
      <c r="I53" s="212">
        <f t="shared" si="18"/>
        <v>1427892.21</v>
      </c>
      <c r="J53" s="212">
        <f t="shared" si="19"/>
        <v>1427892.21</v>
      </c>
      <c r="K53" s="212">
        <f t="shared" si="7"/>
        <v>3966367.25</v>
      </c>
      <c r="L53" s="212">
        <f t="shared" si="20"/>
        <v>1427892.21</v>
      </c>
      <c r="M53" s="212">
        <f t="shared" si="21"/>
        <v>1427892.21</v>
      </c>
      <c r="N53" s="212">
        <f t="shared" si="22"/>
        <v>1427892.21</v>
      </c>
      <c r="O53" s="212">
        <f t="shared" si="8"/>
        <v>4283676.63</v>
      </c>
      <c r="P53" s="212">
        <f t="shared" si="9"/>
        <v>1586546.9000000001</v>
      </c>
      <c r="Q53" s="212">
        <f t="shared" si="10"/>
        <v>1586546.9000000001</v>
      </c>
      <c r="R53" s="212">
        <f t="shared" si="11"/>
        <v>1586546.9000000001</v>
      </c>
      <c r="S53" s="212">
        <f t="shared" si="12"/>
        <v>4759640.7</v>
      </c>
      <c r="T53" s="147">
        <f t="shared" si="6"/>
        <v>14278922.100000001</v>
      </c>
    </row>
    <row r="54" spans="1:29" ht="33" customHeight="1" x14ac:dyDescent="0.25">
      <c r="A54" s="55" t="s">
        <v>17</v>
      </c>
      <c r="B54" s="120" t="s">
        <v>128</v>
      </c>
      <c r="C54" s="212">
        <v>14361407</v>
      </c>
      <c r="D54" s="212">
        <f t="shared" si="13"/>
        <v>861684.41999999993</v>
      </c>
      <c r="E54" s="212">
        <f t="shared" si="14"/>
        <v>861684.41999999993</v>
      </c>
      <c r="F54" s="212">
        <f t="shared" si="15"/>
        <v>861684.41999999993</v>
      </c>
      <c r="G54" s="212">
        <f t="shared" si="16"/>
        <v>2585053.2599999998</v>
      </c>
      <c r="H54" s="212">
        <f t="shared" si="17"/>
        <v>1005298.4900000001</v>
      </c>
      <c r="I54" s="212">
        <f t="shared" si="18"/>
        <v>1292526.6299999999</v>
      </c>
      <c r="J54" s="212">
        <f t="shared" si="19"/>
        <v>1292526.6299999999</v>
      </c>
      <c r="K54" s="212">
        <f t="shared" si="7"/>
        <v>3590351.75</v>
      </c>
      <c r="L54" s="212">
        <f t="shared" si="20"/>
        <v>1292526.6299999999</v>
      </c>
      <c r="M54" s="212">
        <f t="shared" si="21"/>
        <v>1292526.6299999999</v>
      </c>
      <c r="N54" s="212">
        <f t="shared" si="22"/>
        <v>1292526.6299999999</v>
      </c>
      <c r="O54" s="212">
        <f t="shared" si="8"/>
        <v>3877579.8899999997</v>
      </c>
      <c r="P54" s="212">
        <f t="shared" si="9"/>
        <v>1436140.7000000002</v>
      </c>
      <c r="Q54" s="212">
        <f t="shared" si="10"/>
        <v>1436140.7000000002</v>
      </c>
      <c r="R54" s="212">
        <f t="shared" si="11"/>
        <v>1436140.7000000002</v>
      </c>
      <c r="S54" s="212">
        <f t="shared" si="12"/>
        <v>4308422.1000000006</v>
      </c>
      <c r="T54" s="147">
        <f t="shared" si="6"/>
        <v>12925266.299999997</v>
      </c>
    </row>
    <row r="55" spans="1:29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</row>
    <row r="56" spans="1:29" s="147" customFormat="1" ht="33" customHeight="1" x14ac:dyDescent="0.2">
      <c r="A56" s="118"/>
      <c r="B56" s="118" t="s">
        <v>69</v>
      </c>
      <c r="C56" s="167">
        <f>SUM(C57:C60)</f>
        <v>2422058</v>
      </c>
      <c r="D56" s="167">
        <f t="shared" si="13"/>
        <v>145323.47999999998</v>
      </c>
      <c r="E56" s="167">
        <f t="shared" si="14"/>
        <v>145323.47999999998</v>
      </c>
      <c r="F56" s="167">
        <f t="shared" si="15"/>
        <v>145323.47999999998</v>
      </c>
      <c r="G56" s="167">
        <f t="shared" si="16"/>
        <v>435970.43999999994</v>
      </c>
      <c r="H56" s="167">
        <f t="shared" si="17"/>
        <v>169544.06000000003</v>
      </c>
      <c r="I56" s="167">
        <f t="shared" si="18"/>
        <v>217985.22</v>
      </c>
      <c r="J56" s="167">
        <f t="shared" si="19"/>
        <v>217985.22</v>
      </c>
      <c r="K56" s="167">
        <f t="shared" si="7"/>
        <v>605514.5</v>
      </c>
      <c r="L56" s="167">
        <f t="shared" si="20"/>
        <v>217985.22</v>
      </c>
      <c r="M56" s="167">
        <f t="shared" si="21"/>
        <v>217985.22</v>
      </c>
      <c r="N56" s="167">
        <f t="shared" si="22"/>
        <v>217985.22</v>
      </c>
      <c r="O56" s="167">
        <f t="shared" si="8"/>
        <v>653955.66</v>
      </c>
      <c r="P56" s="167">
        <f t="shared" si="9"/>
        <v>242205.80000000002</v>
      </c>
      <c r="Q56" s="167">
        <f t="shared" si="10"/>
        <v>242205.80000000002</v>
      </c>
      <c r="R56" s="167">
        <f t="shared" si="11"/>
        <v>242205.80000000002</v>
      </c>
      <c r="S56" s="167">
        <f t="shared" si="12"/>
        <v>726617.4</v>
      </c>
      <c r="T56" s="147">
        <f t="shared" si="6"/>
        <v>2179852.1999999997</v>
      </c>
    </row>
    <row r="57" spans="1:29" s="140" customFormat="1" ht="33" customHeight="1" x14ac:dyDescent="0.25">
      <c r="A57" s="56" t="s">
        <v>102</v>
      </c>
      <c r="B57" s="122" t="s">
        <v>101</v>
      </c>
      <c r="C57" s="212">
        <v>447568</v>
      </c>
      <c r="D57" s="213">
        <f t="shared" si="13"/>
        <v>26854.079999999998</v>
      </c>
      <c r="E57" s="213">
        <f t="shared" si="14"/>
        <v>26854.079999999998</v>
      </c>
      <c r="F57" s="213">
        <f t="shared" si="15"/>
        <v>26854.079999999998</v>
      </c>
      <c r="G57" s="213">
        <f t="shared" si="16"/>
        <v>80562.239999999991</v>
      </c>
      <c r="H57" s="213">
        <f t="shared" si="17"/>
        <v>31329.760000000002</v>
      </c>
      <c r="I57" s="213">
        <f t="shared" si="18"/>
        <v>40281.119999999995</v>
      </c>
      <c r="J57" s="213">
        <f t="shared" si="19"/>
        <v>40281.119999999995</v>
      </c>
      <c r="K57" s="213">
        <f t="shared" si="7"/>
        <v>111892</v>
      </c>
      <c r="L57" s="213">
        <f t="shared" si="20"/>
        <v>40281.119999999995</v>
      </c>
      <c r="M57" s="213">
        <f t="shared" si="21"/>
        <v>40281.119999999995</v>
      </c>
      <c r="N57" s="213">
        <f t="shared" si="22"/>
        <v>40281.119999999995</v>
      </c>
      <c r="O57" s="213">
        <f t="shared" si="8"/>
        <v>120843.35999999999</v>
      </c>
      <c r="P57" s="213">
        <f t="shared" si="9"/>
        <v>44756.800000000003</v>
      </c>
      <c r="Q57" s="213">
        <f t="shared" si="10"/>
        <v>44756.800000000003</v>
      </c>
      <c r="R57" s="213">
        <f t="shared" si="11"/>
        <v>44756.800000000003</v>
      </c>
      <c r="S57" s="213">
        <f t="shared" si="12"/>
        <v>134270.40000000002</v>
      </c>
      <c r="T57" s="147">
        <f t="shared" si="6"/>
        <v>402811.19999999995</v>
      </c>
      <c r="U57" s="139"/>
      <c r="V57" s="139"/>
      <c r="W57" s="139"/>
      <c r="X57" s="139"/>
      <c r="Y57" s="139"/>
      <c r="Z57" s="139"/>
      <c r="AA57" s="139"/>
      <c r="AB57" s="139"/>
      <c r="AC57" s="139"/>
    </row>
    <row r="58" spans="1:29" s="140" customFormat="1" ht="33" customHeight="1" collapsed="1" x14ac:dyDescent="0.25">
      <c r="A58" s="56">
        <v>55195</v>
      </c>
      <c r="B58" s="122" t="s">
        <v>70</v>
      </c>
      <c r="C58" s="212">
        <v>1703911</v>
      </c>
      <c r="D58" s="213">
        <f t="shared" si="13"/>
        <v>102234.66</v>
      </c>
      <c r="E58" s="213">
        <f t="shared" si="14"/>
        <v>102234.66</v>
      </c>
      <c r="F58" s="213">
        <f t="shared" si="15"/>
        <v>102234.66</v>
      </c>
      <c r="G58" s="213">
        <f t="shared" si="16"/>
        <v>306703.98</v>
      </c>
      <c r="H58" s="213">
        <f t="shared" si="17"/>
        <v>119273.77000000002</v>
      </c>
      <c r="I58" s="213">
        <f t="shared" si="18"/>
        <v>153351.99</v>
      </c>
      <c r="J58" s="213">
        <f t="shared" si="19"/>
        <v>153351.99</v>
      </c>
      <c r="K58" s="213">
        <f t="shared" si="7"/>
        <v>425977.75</v>
      </c>
      <c r="L58" s="213">
        <f t="shared" si="20"/>
        <v>153351.99</v>
      </c>
      <c r="M58" s="213">
        <f t="shared" si="21"/>
        <v>153351.99</v>
      </c>
      <c r="N58" s="213">
        <f t="shared" si="22"/>
        <v>153351.99</v>
      </c>
      <c r="O58" s="213">
        <f t="shared" si="8"/>
        <v>460055.97</v>
      </c>
      <c r="P58" s="213">
        <f t="shared" si="9"/>
        <v>170391.1</v>
      </c>
      <c r="Q58" s="213">
        <f t="shared" si="10"/>
        <v>170391.1</v>
      </c>
      <c r="R58" s="213">
        <f t="shared" si="11"/>
        <v>170391.1</v>
      </c>
      <c r="S58" s="213">
        <f t="shared" si="12"/>
        <v>511173.30000000005</v>
      </c>
      <c r="T58" s="147">
        <f t="shared" si="6"/>
        <v>1533519.9000000001</v>
      </c>
      <c r="U58" s="139"/>
      <c r="V58" s="139"/>
      <c r="W58" s="139"/>
      <c r="X58" s="139"/>
      <c r="Y58" s="139"/>
      <c r="Z58" s="139"/>
      <c r="AA58" s="139"/>
      <c r="AB58" s="139"/>
      <c r="AC58" s="139"/>
    </row>
    <row r="59" spans="1:29" ht="33" customHeight="1" collapsed="1" x14ac:dyDescent="0.25">
      <c r="A59" s="53">
        <v>55300</v>
      </c>
      <c r="B59" s="125" t="s">
        <v>71</v>
      </c>
      <c r="C59" s="212">
        <v>269379</v>
      </c>
      <c r="D59" s="213">
        <f t="shared" si="13"/>
        <v>16162.74</v>
      </c>
      <c r="E59" s="213">
        <f t="shared" si="14"/>
        <v>16162.74</v>
      </c>
      <c r="F59" s="213">
        <f t="shared" si="15"/>
        <v>16162.74</v>
      </c>
      <c r="G59" s="213">
        <f t="shared" si="16"/>
        <v>48488.22</v>
      </c>
      <c r="H59" s="213">
        <f t="shared" si="17"/>
        <v>18856.530000000002</v>
      </c>
      <c r="I59" s="213">
        <f t="shared" si="18"/>
        <v>24244.11</v>
      </c>
      <c r="J59" s="213">
        <f t="shared" si="19"/>
        <v>24244.11</v>
      </c>
      <c r="K59" s="213">
        <f t="shared" si="7"/>
        <v>67344.75</v>
      </c>
      <c r="L59" s="213">
        <f t="shared" si="20"/>
        <v>24244.11</v>
      </c>
      <c r="M59" s="213">
        <f t="shared" si="21"/>
        <v>24244.11</v>
      </c>
      <c r="N59" s="213">
        <f t="shared" si="22"/>
        <v>24244.11</v>
      </c>
      <c r="O59" s="213">
        <f t="shared" si="8"/>
        <v>72732.33</v>
      </c>
      <c r="P59" s="213">
        <f t="shared" si="9"/>
        <v>26937.9</v>
      </c>
      <c r="Q59" s="213">
        <f t="shared" si="10"/>
        <v>26937.9</v>
      </c>
      <c r="R59" s="213">
        <f t="shared" si="11"/>
        <v>26937.9</v>
      </c>
      <c r="S59" s="213">
        <f t="shared" si="12"/>
        <v>80813.700000000012</v>
      </c>
      <c r="T59" s="147">
        <f t="shared" si="6"/>
        <v>242441.09999999998</v>
      </c>
    </row>
    <row r="60" spans="1:29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3">
        <f t="shared" si="16"/>
        <v>216</v>
      </c>
      <c r="H60" s="213">
        <f t="shared" si="17"/>
        <v>84.000000000000014</v>
      </c>
      <c r="I60" s="213">
        <f t="shared" si="18"/>
        <v>108</v>
      </c>
      <c r="J60" s="213">
        <f t="shared" si="19"/>
        <v>108</v>
      </c>
      <c r="K60" s="213">
        <f t="shared" si="7"/>
        <v>300</v>
      </c>
      <c r="L60" s="213">
        <f t="shared" si="20"/>
        <v>108</v>
      </c>
      <c r="M60" s="213">
        <f t="shared" si="21"/>
        <v>108</v>
      </c>
      <c r="N60" s="213">
        <f t="shared" si="22"/>
        <v>108</v>
      </c>
      <c r="O60" s="213">
        <f t="shared" si="8"/>
        <v>324</v>
      </c>
      <c r="P60" s="213">
        <f t="shared" si="9"/>
        <v>120</v>
      </c>
      <c r="Q60" s="213">
        <f t="shared" si="10"/>
        <v>120</v>
      </c>
      <c r="R60" s="213">
        <f t="shared" si="11"/>
        <v>120</v>
      </c>
      <c r="S60" s="213">
        <f t="shared" si="12"/>
        <v>360</v>
      </c>
      <c r="T60" s="147">
        <f t="shared" si="6"/>
        <v>1080</v>
      </c>
      <c r="U60" s="139"/>
      <c r="V60" s="139"/>
      <c r="W60" s="139"/>
      <c r="X60" s="139"/>
      <c r="Y60" s="139"/>
      <c r="Z60" s="139"/>
      <c r="AA60" s="139"/>
      <c r="AB60" s="139"/>
      <c r="AC60" s="139"/>
    </row>
    <row r="61" spans="1:29" s="147" customFormat="1" ht="33" customHeight="1" x14ac:dyDescent="0.2">
      <c r="A61" s="118">
        <v>56100</v>
      </c>
      <c r="B61" s="118" t="s">
        <v>73</v>
      </c>
      <c r="C61" s="167">
        <f>SUM(C62:C68)</f>
        <v>9904999</v>
      </c>
      <c r="D61" s="167">
        <f t="shared" si="13"/>
        <v>594299.93999999994</v>
      </c>
      <c r="E61" s="167">
        <f t="shared" si="14"/>
        <v>594299.93999999994</v>
      </c>
      <c r="F61" s="167">
        <f t="shared" si="15"/>
        <v>594299.93999999994</v>
      </c>
      <c r="G61" s="167">
        <f t="shared" si="16"/>
        <v>1782899.8199999998</v>
      </c>
      <c r="H61" s="167">
        <f t="shared" si="17"/>
        <v>693349.93</v>
      </c>
      <c r="I61" s="167">
        <f t="shared" si="18"/>
        <v>891449.90999999992</v>
      </c>
      <c r="J61" s="167">
        <f t="shared" si="19"/>
        <v>891449.90999999992</v>
      </c>
      <c r="K61" s="167">
        <f t="shared" si="7"/>
        <v>2476249.75</v>
      </c>
      <c r="L61" s="167">
        <f t="shared" si="20"/>
        <v>891449.90999999992</v>
      </c>
      <c r="M61" s="167">
        <f t="shared" si="21"/>
        <v>891449.90999999992</v>
      </c>
      <c r="N61" s="167">
        <f t="shared" si="22"/>
        <v>891449.90999999992</v>
      </c>
      <c r="O61" s="167">
        <f t="shared" si="8"/>
        <v>2674349.7299999995</v>
      </c>
      <c r="P61" s="167">
        <f t="shared" si="9"/>
        <v>990499.9</v>
      </c>
      <c r="Q61" s="167">
        <f t="shared" si="10"/>
        <v>990499.9</v>
      </c>
      <c r="R61" s="167">
        <f t="shared" si="11"/>
        <v>990499.9</v>
      </c>
      <c r="S61" s="167">
        <f t="shared" si="12"/>
        <v>2971499.7</v>
      </c>
      <c r="T61" s="147">
        <f t="shared" si="6"/>
        <v>8914499.1000000015</v>
      </c>
    </row>
    <row r="62" spans="1:29" ht="33" customHeight="1" x14ac:dyDescent="0.25">
      <c r="A62" s="41">
        <v>56102</v>
      </c>
      <c r="B62" s="117" t="s">
        <v>110</v>
      </c>
      <c r="C62" s="212">
        <v>5946935</v>
      </c>
      <c r="D62" s="212">
        <f t="shared" si="13"/>
        <v>356816.1</v>
      </c>
      <c r="E62" s="212">
        <f t="shared" si="14"/>
        <v>356816.1</v>
      </c>
      <c r="F62" s="212">
        <f t="shared" si="15"/>
        <v>356816.1</v>
      </c>
      <c r="G62" s="212">
        <f t="shared" si="16"/>
        <v>1070448.2999999998</v>
      </c>
      <c r="H62" s="212">
        <f t="shared" si="17"/>
        <v>416285.45</v>
      </c>
      <c r="I62" s="212">
        <f t="shared" si="18"/>
        <v>535224.15</v>
      </c>
      <c r="J62" s="212">
        <f t="shared" si="19"/>
        <v>535224.15</v>
      </c>
      <c r="K62" s="212">
        <f t="shared" si="7"/>
        <v>1486733.75</v>
      </c>
      <c r="L62" s="212">
        <f t="shared" si="20"/>
        <v>535224.15</v>
      </c>
      <c r="M62" s="212">
        <f t="shared" si="21"/>
        <v>535224.15</v>
      </c>
      <c r="N62" s="212">
        <f t="shared" si="22"/>
        <v>535224.15</v>
      </c>
      <c r="O62" s="212">
        <f t="shared" si="8"/>
        <v>1605672.4500000002</v>
      </c>
      <c r="P62" s="212">
        <f t="shared" si="9"/>
        <v>594693.5</v>
      </c>
      <c r="Q62" s="212">
        <f t="shared" si="10"/>
        <v>594693.5</v>
      </c>
      <c r="R62" s="212">
        <f t="shared" si="11"/>
        <v>594693.5</v>
      </c>
      <c r="S62" s="212">
        <f t="shared" si="12"/>
        <v>1784080.5</v>
      </c>
      <c r="T62" s="147">
        <f t="shared" si="6"/>
        <v>5352241.5</v>
      </c>
    </row>
    <row r="63" spans="1:29" ht="33" customHeight="1" x14ac:dyDescent="0.25">
      <c r="A63" s="41" t="s">
        <v>20</v>
      </c>
      <c r="B63" s="117" t="s">
        <v>109</v>
      </c>
      <c r="C63" s="212">
        <v>1887063</v>
      </c>
      <c r="D63" s="212">
        <f t="shared" si="13"/>
        <v>113223.78</v>
      </c>
      <c r="E63" s="212">
        <f t="shared" si="14"/>
        <v>113223.78</v>
      </c>
      <c r="F63" s="212">
        <f t="shared" si="15"/>
        <v>113223.78</v>
      </c>
      <c r="G63" s="212">
        <f t="shared" si="16"/>
        <v>339671.33999999997</v>
      </c>
      <c r="H63" s="212">
        <f t="shared" si="17"/>
        <v>132094.41</v>
      </c>
      <c r="I63" s="212">
        <f t="shared" si="18"/>
        <v>169835.66999999998</v>
      </c>
      <c r="J63" s="212">
        <f t="shared" si="19"/>
        <v>169835.66999999998</v>
      </c>
      <c r="K63" s="212">
        <f t="shared" si="7"/>
        <v>471765.74999999994</v>
      </c>
      <c r="L63" s="212">
        <f t="shared" si="20"/>
        <v>169835.66999999998</v>
      </c>
      <c r="M63" s="212">
        <f t="shared" si="21"/>
        <v>169835.66999999998</v>
      </c>
      <c r="N63" s="212">
        <f t="shared" si="22"/>
        <v>169835.66999999998</v>
      </c>
      <c r="O63" s="212">
        <f t="shared" si="8"/>
        <v>509507.00999999995</v>
      </c>
      <c r="P63" s="212">
        <f t="shared" si="9"/>
        <v>188706.30000000002</v>
      </c>
      <c r="Q63" s="212">
        <f t="shared" si="10"/>
        <v>188706.30000000002</v>
      </c>
      <c r="R63" s="212">
        <f t="shared" si="11"/>
        <v>188706.30000000002</v>
      </c>
      <c r="S63" s="212">
        <f t="shared" si="12"/>
        <v>566118.9</v>
      </c>
      <c r="T63" s="147">
        <f t="shared" si="6"/>
        <v>1698356.6999999997</v>
      </c>
    </row>
    <row r="64" spans="1:29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</row>
    <row r="65" spans="1:29" ht="33" customHeight="1" collapsed="1" x14ac:dyDescent="0.25">
      <c r="A65" s="41" t="s">
        <v>10</v>
      </c>
      <c r="B65" s="117" t="s">
        <v>74</v>
      </c>
      <c r="C65" s="212">
        <v>22500</v>
      </c>
      <c r="D65" s="212">
        <f t="shared" si="13"/>
        <v>1350</v>
      </c>
      <c r="E65" s="212">
        <f t="shared" si="14"/>
        <v>1350</v>
      </c>
      <c r="F65" s="212">
        <f t="shared" si="15"/>
        <v>1350</v>
      </c>
      <c r="G65" s="212">
        <f t="shared" si="16"/>
        <v>4050</v>
      </c>
      <c r="H65" s="212">
        <f t="shared" si="17"/>
        <v>1575.0000000000002</v>
      </c>
      <c r="I65" s="212">
        <f t="shared" si="18"/>
        <v>2025</v>
      </c>
      <c r="J65" s="212">
        <f t="shared" si="19"/>
        <v>2025</v>
      </c>
      <c r="K65" s="212">
        <f t="shared" si="7"/>
        <v>5625</v>
      </c>
      <c r="L65" s="212">
        <f t="shared" si="20"/>
        <v>2025</v>
      </c>
      <c r="M65" s="212">
        <f t="shared" si="21"/>
        <v>2025</v>
      </c>
      <c r="N65" s="212">
        <f t="shared" si="22"/>
        <v>2025</v>
      </c>
      <c r="O65" s="212">
        <f t="shared" si="8"/>
        <v>6075</v>
      </c>
      <c r="P65" s="212">
        <f t="shared" si="9"/>
        <v>2250</v>
      </c>
      <c r="Q65" s="212">
        <f t="shared" si="10"/>
        <v>2250</v>
      </c>
      <c r="R65" s="212">
        <f t="shared" si="11"/>
        <v>2250</v>
      </c>
      <c r="S65" s="212">
        <f t="shared" si="12"/>
        <v>6750</v>
      </c>
      <c r="T65" s="147">
        <f t="shared" si="6"/>
        <v>20250</v>
      </c>
    </row>
    <row r="66" spans="1:29" ht="33" customHeight="1" x14ac:dyDescent="0.25">
      <c r="A66" s="41">
        <v>56118</v>
      </c>
      <c r="B66" s="117" t="s">
        <v>75</v>
      </c>
      <c r="C66" s="212">
        <v>812984</v>
      </c>
      <c r="D66" s="212">
        <f t="shared" si="13"/>
        <v>48779.040000000001</v>
      </c>
      <c r="E66" s="212">
        <f t="shared" si="14"/>
        <v>48779.040000000001</v>
      </c>
      <c r="F66" s="212">
        <f t="shared" si="15"/>
        <v>48779.040000000001</v>
      </c>
      <c r="G66" s="212">
        <f t="shared" si="16"/>
        <v>146337.12</v>
      </c>
      <c r="H66" s="212">
        <f t="shared" si="17"/>
        <v>56908.880000000005</v>
      </c>
      <c r="I66" s="212">
        <f t="shared" si="18"/>
        <v>73168.56</v>
      </c>
      <c r="J66" s="212">
        <f t="shared" si="19"/>
        <v>73168.56</v>
      </c>
      <c r="K66" s="212">
        <f t="shared" si="7"/>
        <v>203246</v>
      </c>
      <c r="L66" s="212">
        <f t="shared" si="20"/>
        <v>73168.56</v>
      </c>
      <c r="M66" s="212">
        <f t="shared" si="21"/>
        <v>73168.56</v>
      </c>
      <c r="N66" s="212">
        <f t="shared" si="22"/>
        <v>73168.56</v>
      </c>
      <c r="O66" s="212">
        <f t="shared" si="8"/>
        <v>219505.68</v>
      </c>
      <c r="P66" s="212">
        <f t="shared" si="9"/>
        <v>81298.400000000009</v>
      </c>
      <c r="Q66" s="212">
        <f t="shared" si="10"/>
        <v>81298.400000000009</v>
      </c>
      <c r="R66" s="212">
        <f t="shared" si="11"/>
        <v>81298.400000000009</v>
      </c>
      <c r="S66" s="212">
        <f t="shared" si="12"/>
        <v>243895.2</v>
      </c>
      <c r="T66" s="147">
        <f t="shared" si="6"/>
        <v>731685.60000000009</v>
      </c>
    </row>
    <row r="67" spans="1:29" ht="33" customHeight="1" x14ac:dyDescent="0.25">
      <c r="A67" s="41" t="s">
        <v>21</v>
      </c>
      <c r="B67" s="117" t="s">
        <v>76</v>
      </c>
      <c r="C67" s="212">
        <v>157124</v>
      </c>
      <c r="D67" s="212">
        <f t="shared" si="13"/>
        <v>9427.44</v>
      </c>
      <c r="E67" s="212">
        <f t="shared" si="14"/>
        <v>9427.44</v>
      </c>
      <c r="F67" s="212">
        <f t="shared" si="15"/>
        <v>9427.44</v>
      </c>
      <c r="G67" s="212">
        <f t="shared" si="16"/>
        <v>28282.32</v>
      </c>
      <c r="H67" s="212">
        <f t="shared" si="17"/>
        <v>10998.68</v>
      </c>
      <c r="I67" s="212">
        <f t="shared" si="18"/>
        <v>14141.16</v>
      </c>
      <c r="J67" s="212">
        <f t="shared" si="19"/>
        <v>14141.16</v>
      </c>
      <c r="K67" s="212">
        <f t="shared" si="7"/>
        <v>39281</v>
      </c>
      <c r="L67" s="212">
        <f t="shared" si="20"/>
        <v>14141.16</v>
      </c>
      <c r="M67" s="212">
        <f t="shared" si="21"/>
        <v>14141.16</v>
      </c>
      <c r="N67" s="212">
        <f t="shared" si="22"/>
        <v>14141.16</v>
      </c>
      <c r="O67" s="212">
        <f t="shared" si="8"/>
        <v>42423.479999999996</v>
      </c>
      <c r="P67" s="212">
        <f t="shared" si="9"/>
        <v>15712.400000000001</v>
      </c>
      <c r="Q67" s="212">
        <f t="shared" si="10"/>
        <v>15712.400000000001</v>
      </c>
      <c r="R67" s="212">
        <f t="shared" si="11"/>
        <v>15712.400000000001</v>
      </c>
      <c r="S67" s="212">
        <f t="shared" si="12"/>
        <v>47137.200000000004</v>
      </c>
      <c r="T67" s="147">
        <f t="shared" si="6"/>
        <v>141411.6</v>
      </c>
    </row>
    <row r="68" spans="1:29" s="140" customFormat="1" ht="33" customHeight="1" x14ac:dyDescent="0.25">
      <c r="A68" s="41" t="s">
        <v>18</v>
      </c>
      <c r="B68" s="117" t="s">
        <v>335</v>
      </c>
      <c r="C68" s="212">
        <v>1078393</v>
      </c>
      <c r="D68" s="212">
        <f t="shared" si="13"/>
        <v>64703.579999999994</v>
      </c>
      <c r="E68" s="212">
        <f t="shared" si="14"/>
        <v>64703.579999999994</v>
      </c>
      <c r="F68" s="212">
        <f t="shared" si="15"/>
        <v>64703.579999999994</v>
      </c>
      <c r="G68" s="212">
        <f t="shared" si="16"/>
        <v>194110.74</v>
      </c>
      <c r="H68" s="212">
        <f t="shared" si="17"/>
        <v>75487.510000000009</v>
      </c>
      <c r="I68" s="212">
        <f t="shared" si="18"/>
        <v>97055.37</v>
      </c>
      <c r="J68" s="212">
        <f t="shared" si="19"/>
        <v>97055.37</v>
      </c>
      <c r="K68" s="212">
        <f t="shared" si="7"/>
        <v>269598.25</v>
      </c>
      <c r="L68" s="212">
        <f t="shared" si="20"/>
        <v>97055.37</v>
      </c>
      <c r="M68" s="212">
        <f t="shared" si="21"/>
        <v>97055.37</v>
      </c>
      <c r="N68" s="212">
        <f t="shared" si="22"/>
        <v>97055.37</v>
      </c>
      <c r="O68" s="212">
        <f t="shared" si="8"/>
        <v>291166.11</v>
      </c>
      <c r="P68" s="212">
        <f t="shared" si="9"/>
        <v>107839.3</v>
      </c>
      <c r="Q68" s="212">
        <f t="shared" si="10"/>
        <v>107839.3</v>
      </c>
      <c r="R68" s="212">
        <f t="shared" si="11"/>
        <v>107839.3</v>
      </c>
      <c r="S68" s="212">
        <f t="shared" si="12"/>
        <v>323517.90000000002</v>
      </c>
      <c r="T68" s="147">
        <f t="shared" si="6"/>
        <v>970553.70000000007</v>
      </c>
      <c r="U68" s="139"/>
      <c r="V68" s="139"/>
      <c r="W68" s="139"/>
      <c r="X68" s="139"/>
      <c r="Y68" s="139"/>
      <c r="Z68" s="139"/>
      <c r="AA68" s="139"/>
      <c r="AB68" s="139"/>
      <c r="AC68" s="139"/>
    </row>
    <row r="69" spans="1:29" s="147" customFormat="1" ht="33" customHeight="1" x14ac:dyDescent="0.2">
      <c r="A69" s="118">
        <v>56200</v>
      </c>
      <c r="B69" s="118" t="s">
        <v>78</v>
      </c>
      <c r="C69" s="167">
        <f>SUM(C70:C74)</f>
        <v>2674000</v>
      </c>
      <c r="D69" s="167">
        <f t="shared" si="13"/>
        <v>160440</v>
      </c>
      <c r="E69" s="167">
        <f t="shared" si="14"/>
        <v>160440</v>
      </c>
      <c r="F69" s="167">
        <f t="shared" si="15"/>
        <v>160440</v>
      </c>
      <c r="G69" s="167">
        <f t="shared" si="16"/>
        <v>481320</v>
      </c>
      <c r="H69" s="167">
        <f t="shared" si="17"/>
        <v>187180.00000000003</v>
      </c>
      <c r="I69" s="167">
        <f t="shared" si="18"/>
        <v>240660</v>
      </c>
      <c r="J69" s="167">
        <f t="shared" si="19"/>
        <v>240660</v>
      </c>
      <c r="K69" s="167">
        <f t="shared" si="7"/>
        <v>668500</v>
      </c>
      <c r="L69" s="167">
        <f t="shared" si="20"/>
        <v>240660</v>
      </c>
      <c r="M69" s="167">
        <f t="shared" si="21"/>
        <v>240660</v>
      </c>
      <c r="N69" s="167">
        <f t="shared" si="22"/>
        <v>240660</v>
      </c>
      <c r="O69" s="167">
        <f t="shared" si="8"/>
        <v>721980</v>
      </c>
      <c r="P69" s="167">
        <f t="shared" si="9"/>
        <v>267400</v>
      </c>
      <c r="Q69" s="167">
        <f t="shared" si="10"/>
        <v>267400</v>
      </c>
      <c r="R69" s="167">
        <f t="shared" si="11"/>
        <v>267400</v>
      </c>
      <c r="S69" s="167">
        <f t="shared" si="12"/>
        <v>802200</v>
      </c>
      <c r="T69" s="147">
        <f t="shared" si="6"/>
        <v>2406600</v>
      </c>
    </row>
    <row r="70" spans="1:29" ht="33" customHeight="1" x14ac:dyDescent="0.25">
      <c r="A70" s="57">
        <v>56202</v>
      </c>
      <c r="B70" s="122" t="s">
        <v>79</v>
      </c>
      <c r="C70" s="212">
        <v>447000</v>
      </c>
      <c r="D70" s="213">
        <f t="shared" si="13"/>
        <v>26820</v>
      </c>
      <c r="E70" s="213">
        <f t="shared" si="14"/>
        <v>26820</v>
      </c>
      <c r="F70" s="213">
        <f t="shared" si="15"/>
        <v>26820</v>
      </c>
      <c r="G70" s="213">
        <f t="shared" si="16"/>
        <v>80460</v>
      </c>
      <c r="H70" s="213">
        <f t="shared" si="17"/>
        <v>31290.000000000004</v>
      </c>
      <c r="I70" s="213">
        <f t="shared" si="18"/>
        <v>40230</v>
      </c>
      <c r="J70" s="213">
        <f t="shared" si="19"/>
        <v>40230</v>
      </c>
      <c r="K70" s="213">
        <f t="shared" si="7"/>
        <v>111750</v>
      </c>
      <c r="L70" s="213">
        <f t="shared" si="20"/>
        <v>40230</v>
      </c>
      <c r="M70" s="213">
        <f t="shared" si="21"/>
        <v>40230</v>
      </c>
      <c r="N70" s="213">
        <f t="shared" si="22"/>
        <v>40230</v>
      </c>
      <c r="O70" s="213">
        <f t="shared" si="8"/>
        <v>120690</v>
      </c>
      <c r="P70" s="213">
        <f t="shared" si="9"/>
        <v>44700</v>
      </c>
      <c r="Q70" s="213">
        <f t="shared" si="10"/>
        <v>44700</v>
      </c>
      <c r="R70" s="213">
        <f t="shared" si="11"/>
        <v>44700</v>
      </c>
      <c r="S70" s="213">
        <f t="shared" si="12"/>
        <v>134100</v>
      </c>
      <c r="T70" s="147">
        <f t="shared" si="6"/>
        <v>402300</v>
      </c>
    </row>
    <row r="71" spans="1:29" s="140" customFormat="1" ht="33" customHeight="1" collapsed="1" x14ac:dyDescent="0.25">
      <c r="A71" s="57">
        <v>56206</v>
      </c>
      <c r="B71" s="126" t="s">
        <v>80</v>
      </c>
      <c r="C71" s="212">
        <v>13000</v>
      </c>
      <c r="D71" s="213">
        <f t="shared" si="13"/>
        <v>780</v>
      </c>
      <c r="E71" s="213">
        <f t="shared" si="14"/>
        <v>780</v>
      </c>
      <c r="F71" s="213">
        <f t="shared" si="15"/>
        <v>780</v>
      </c>
      <c r="G71" s="213">
        <f t="shared" si="16"/>
        <v>2340</v>
      </c>
      <c r="H71" s="213">
        <f t="shared" si="17"/>
        <v>910.00000000000011</v>
      </c>
      <c r="I71" s="213">
        <f t="shared" si="18"/>
        <v>1170</v>
      </c>
      <c r="J71" s="213">
        <f t="shared" si="19"/>
        <v>1170</v>
      </c>
      <c r="K71" s="213">
        <f t="shared" si="7"/>
        <v>3250</v>
      </c>
      <c r="L71" s="213">
        <f t="shared" si="20"/>
        <v>1170</v>
      </c>
      <c r="M71" s="213">
        <f t="shared" si="21"/>
        <v>1170</v>
      </c>
      <c r="N71" s="213">
        <f t="shared" si="22"/>
        <v>1170</v>
      </c>
      <c r="O71" s="213">
        <f t="shared" si="8"/>
        <v>3510</v>
      </c>
      <c r="P71" s="213">
        <f t="shared" si="9"/>
        <v>1300</v>
      </c>
      <c r="Q71" s="213">
        <f t="shared" si="10"/>
        <v>1300</v>
      </c>
      <c r="R71" s="213">
        <f t="shared" si="11"/>
        <v>1300</v>
      </c>
      <c r="S71" s="213">
        <f t="shared" si="12"/>
        <v>3900</v>
      </c>
      <c r="T71" s="147">
        <f t="shared" si="6"/>
        <v>11700</v>
      </c>
      <c r="U71" s="139"/>
      <c r="V71" s="139"/>
      <c r="W71" s="139"/>
      <c r="X71" s="139"/>
      <c r="Y71" s="139"/>
      <c r="Z71" s="139"/>
      <c r="AA71" s="139"/>
      <c r="AB71" s="139"/>
      <c r="AC71" s="139"/>
    </row>
    <row r="72" spans="1:29" s="154" customFormat="1" ht="33" customHeight="1" x14ac:dyDescent="0.2">
      <c r="A72" s="56">
        <v>56210</v>
      </c>
      <c r="B72" s="126" t="s">
        <v>81</v>
      </c>
      <c r="C72" s="212">
        <v>75000</v>
      </c>
      <c r="D72" s="213">
        <f t="shared" si="13"/>
        <v>4500</v>
      </c>
      <c r="E72" s="213">
        <f t="shared" si="14"/>
        <v>4500</v>
      </c>
      <c r="F72" s="213">
        <f t="shared" si="15"/>
        <v>4500</v>
      </c>
      <c r="G72" s="213">
        <f t="shared" si="16"/>
        <v>13500</v>
      </c>
      <c r="H72" s="213">
        <f t="shared" si="17"/>
        <v>5250.0000000000009</v>
      </c>
      <c r="I72" s="213">
        <f t="shared" si="18"/>
        <v>6750</v>
      </c>
      <c r="J72" s="213">
        <f t="shared" si="19"/>
        <v>6750</v>
      </c>
      <c r="K72" s="213">
        <f t="shared" si="7"/>
        <v>18750</v>
      </c>
      <c r="L72" s="213">
        <f t="shared" si="20"/>
        <v>6750</v>
      </c>
      <c r="M72" s="213">
        <f t="shared" si="21"/>
        <v>6750</v>
      </c>
      <c r="N72" s="213">
        <f t="shared" si="22"/>
        <v>6750</v>
      </c>
      <c r="O72" s="213">
        <f t="shared" si="8"/>
        <v>20250</v>
      </c>
      <c r="P72" s="213">
        <f t="shared" si="9"/>
        <v>7500</v>
      </c>
      <c r="Q72" s="213">
        <f t="shared" si="10"/>
        <v>7500</v>
      </c>
      <c r="R72" s="213">
        <f t="shared" si="11"/>
        <v>7500</v>
      </c>
      <c r="S72" s="213">
        <f t="shared" si="12"/>
        <v>22500</v>
      </c>
      <c r="T72" s="147">
        <f t="shared" si="6"/>
        <v>67500</v>
      </c>
      <c r="U72" s="153"/>
      <c r="V72" s="153"/>
      <c r="W72" s="153"/>
      <c r="X72" s="153"/>
      <c r="Y72" s="153"/>
      <c r="Z72" s="153"/>
      <c r="AA72" s="153"/>
      <c r="AB72" s="153"/>
      <c r="AC72" s="153"/>
    </row>
    <row r="73" spans="1:29" ht="33" customHeight="1" x14ac:dyDescent="0.25">
      <c r="A73" s="56">
        <v>56214</v>
      </c>
      <c r="B73" s="122" t="s">
        <v>82</v>
      </c>
      <c r="C73" s="212">
        <v>297000</v>
      </c>
      <c r="D73" s="213">
        <f t="shared" si="13"/>
        <v>17820</v>
      </c>
      <c r="E73" s="213">
        <f t="shared" si="14"/>
        <v>17820</v>
      </c>
      <c r="F73" s="213">
        <f t="shared" si="15"/>
        <v>17820</v>
      </c>
      <c r="G73" s="213">
        <f t="shared" si="16"/>
        <v>53460</v>
      </c>
      <c r="H73" s="213">
        <f t="shared" si="17"/>
        <v>20790.000000000004</v>
      </c>
      <c r="I73" s="213">
        <f t="shared" si="18"/>
        <v>26730</v>
      </c>
      <c r="J73" s="213">
        <f t="shared" si="19"/>
        <v>26730</v>
      </c>
      <c r="K73" s="213">
        <f t="shared" si="7"/>
        <v>74250</v>
      </c>
      <c r="L73" s="213">
        <f t="shared" si="20"/>
        <v>26730</v>
      </c>
      <c r="M73" s="213">
        <f t="shared" si="21"/>
        <v>26730</v>
      </c>
      <c r="N73" s="213">
        <f t="shared" si="22"/>
        <v>26730</v>
      </c>
      <c r="O73" s="213">
        <f t="shared" si="8"/>
        <v>80190</v>
      </c>
      <c r="P73" s="213">
        <f t="shared" si="9"/>
        <v>29700</v>
      </c>
      <c r="Q73" s="213">
        <f t="shared" si="10"/>
        <v>29700</v>
      </c>
      <c r="R73" s="213">
        <f t="shared" si="11"/>
        <v>29700</v>
      </c>
      <c r="S73" s="213">
        <f t="shared" si="12"/>
        <v>89100</v>
      </c>
      <c r="T73" s="147">
        <f t="shared" si="6"/>
        <v>267300</v>
      </c>
    </row>
    <row r="74" spans="1:29" ht="33" customHeight="1" collapsed="1" x14ac:dyDescent="0.25">
      <c r="A74" s="56">
        <v>56218</v>
      </c>
      <c r="B74" s="122" t="s">
        <v>83</v>
      </c>
      <c r="C74" s="212">
        <f>1662000+180000</f>
        <v>1842000</v>
      </c>
      <c r="D74" s="213">
        <f t="shared" si="13"/>
        <v>110520</v>
      </c>
      <c r="E74" s="213">
        <f t="shared" si="14"/>
        <v>110520</v>
      </c>
      <c r="F74" s="213">
        <f t="shared" si="15"/>
        <v>110520</v>
      </c>
      <c r="G74" s="213">
        <f t="shared" si="16"/>
        <v>331560</v>
      </c>
      <c r="H74" s="213">
        <f t="shared" si="17"/>
        <v>128940.00000000001</v>
      </c>
      <c r="I74" s="213">
        <f t="shared" si="18"/>
        <v>165780</v>
      </c>
      <c r="J74" s="213">
        <f t="shared" si="19"/>
        <v>165780</v>
      </c>
      <c r="K74" s="213">
        <f t="shared" si="7"/>
        <v>460500</v>
      </c>
      <c r="L74" s="213">
        <f t="shared" si="20"/>
        <v>165780</v>
      </c>
      <c r="M74" s="213">
        <f t="shared" si="21"/>
        <v>165780</v>
      </c>
      <c r="N74" s="213">
        <f t="shared" si="22"/>
        <v>165780</v>
      </c>
      <c r="O74" s="213">
        <f t="shared" si="8"/>
        <v>497340</v>
      </c>
      <c r="P74" s="213">
        <f t="shared" si="9"/>
        <v>184200</v>
      </c>
      <c r="Q74" s="213">
        <f t="shared" si="10"/>
        <v>184200</v>
      </c>
      <c r="R74" s="213">
        <f t="shared" si="11"/>
        <v>184200</v>
      </c>
      <c r="S74" s="213">
        <f t="shared" si="12"/>
        <v>552600</v>
      </c>
      <c r="T74" s="147">
        <f t="shared" si="6"/>
        <v>1657800</v>
      </c>
    </row>
    <row r="75" spans="1:29" s="147" customFormat="1" ht="33" customHeight="1" collapsed="1" x14ac:dyDescent="0.2">
      <c r="A75" s="118">
        <v>56300</v>
      </c>
      <c r="B75" s="118" t="s">
        <v>84</v>
      </c>
      <c r="C75" s="167">
        <f>SUM(C76:C78)</f>
        <v>285210</v>
      </c>
      <c r="D75" s="167">
        <f t="shared" si="13"/>
        <v>17112.599999999999</v>
      </c>
      <c r="E75" s="167">
        <f t="shared" si="14"/>
        <v>17112.599999999999</v>
      </c>
      <c r="F75" s="167">
        <f t="shared" si="15"/>
        <v>17112.599999999999</v>
      </c>
      <c r="G75" s="167">
        <f t="shared" si="16"/>
        <v>51337.799999999996</v>
      </c>
      <c r="H75" s="167">
        <f t="shared" si="17"/>
        <v>19964.7</v>
      </c>
      <c r="I75" s="167">
        <f t="shared" si="18"/>
        <v>25668.899999999998</v>
      </c>
      <c r="J75" s="167">
        <f t="shared" si="19"/>
        <v>25668.899999999998</v>
      </c>
      <c r="K75" s="167">
        <f t="shared" si="7"/>
        <v>71302.5</v>
      </c>
      <c r="L75" s="167">
        <f t="shared" si="20"/>
        <v>25668.899999999998</v>
      </c>
      <c r="M75" s="167">
        <f t="shared" si="21"/>
        <v>25668.899999999998</v>
      </c>
      <c r="N75" s="167">
        <f t="shared" si="22"/>
        <v>25668.899999999998</v>
      </c>
      <c r="O75" s="167">
        <f t="shared" si="8"/>
        <v>77006.7</v>
      </c>
      <c r="P75" s="167">
        <f t="shared" si="9"/>
        <v>28521</v>
      </c>
      <c r="Q75" s="167">
        <f t="shared" si="10"/>
        <v>28521</v>
      </c>
      <c r="R75" s="167">
        <f t="shared" si="11"/>
        <v>28521</v>
      </c>
      <c r="S75" s="167">
        <f t="shared" si="12"/>
        <v>85563</v>
      </c>
      <c r="T75" s="147">
        <f t="shared" si="6"/>
        <v>256688.99999999997</v>
      </c>
    </row>
    <row r="76" spans="1:29" s="140" customFormat="1" ht="33" customHeight="1" x14ac:dyDescent="0.25">
      <c r="A76" s="41" t="s">
        <v>16</v>
      </c>
      <c r="B76" s="117" t="s">
        <v>85</v>
      </c>
      <c r="C76" s="212">
        <v>211000</v>
      </c>
      <c r="D76" s="212">
        <f t="shared" si="13"/>
        <v>12660</v>
      </c>
      <c r="E76" s="212">
        <f t="shared" si="14"/>
        <v>12660</v>
      </c>
      <c r="F76" s="212">
        <f t="shared" si="15"/>
        <v>12660</v>
      </c>
      <c r="G76" s="212">
        <f t="shared" si="16"/>
        <v>37980</v>
      </c>
      <c r="H76" s="212">
        <f t="shared" si="17"/>
        <v>14770.000000000002</v>
      </c>
      <c r="I76" s="212">
        <f t="shared" si="18"/>
        <v>18990</v>
      </c>
      <c r="J76" s="212">
        <f t="shared" si="19"/>
        <v>18990</v>
      </c>
      <c r="K76" s="212">
        <f t="shared" si="7"/>
        <v>52750</v>
      </c>
      <c r="L76" s="212">
        <f t="shared" si="20"/>
        <v>18990</v>
      </c>
      <c r="M76" s="212">
        <f t="shared" si="21"/>
        <v>18990</v>
      </c>
      <c r="N76" s="212">
        <f t="shared" si="22"/>
        <v>18990</v>
      </c>
      <c r="O76" s="212">
        <f t="shared" si="8"/>
        <v>56970</v>
      </c>
      <c r="P76" s="212">
        <f t="shared" si="9"/>
        <v>21100</v>
      </c>
      <c r="Q76" s="212">
        <f t="shared" si="10"/>
        <v>21100</v>
      </c>
      <c r="R76" s="212">
        <f t="shared" si="11"/>
        <v>21100</v>
      </c>
      <c r="S76" s="212">
        <f t="shared" si="12"/>
        <v>63300</v>
      </c>
      <c r="T76" s="147">
        <f t="shared" si="6"/>
        <v>189900</v>
      </c>
      <c r="U76" s="139"/>
      <c r="V76" s="139"/>
      <c r="W76" s="139"/>
      <c r="X76" s="139"/>
      <c r="Y76" s="139"/>
      <c r="Z76" s="139"/>
      <c r="AA76" s="139"/>
      <c r="AB76" s="139"/>
      <c r="AC76" s="139"/>
    </row>
    <row r="77" spans="1:29" s="140" customFormat="1" ht="33" customHeight="1" x14ac:dyDescent="0.25">
      <c r="A77" s="41" t="s">
        <v>149</v>
      </c>
      <c r="B77" s="117" t="s">
        <v>152</v>
      </c>
      <c r="C77" s="212">
        <v>6210</v>
      </c>
      <c r="D77" s="212">
        <f t="shared" si="13"/>
        <v>372.59999999999997</v>
      </c>
      <c r="E77" s="212">
        <f t="shared" si="14"/>
        <v>372.59999999999997</v>
      </c>
      <c r="F77" s="212">
        <f t="shared" si="15"/>
        <v>372.59999999999997</v>
      </c>
      <c r="G77" s="212">
        <f t="shared" si="16"/>
        <v>1117.8</v>
      </c>
      <c r="H77" s="212">
        <f t="shared" si="17"/>
        <v>434.70000000000005</v>
      </c>
      <c r="I77" s="212">
        <f t="shared" si="18"/>
        <v>558.9</v>
      </c>
      <c r="J77" s="212">
        <f t="shared" si="19"/>
        <v>558.9</v>
      </c>
      <c r="K77" s="212">
        <f t="shared" si="7"/>
        <v>1552.5</v>
      </c>
      <c r="L77" s="212">
        <f t="shared" si="20"/>
        <v>558.9</v>
      </c>
      <c r="M77" s="212">
        <f t="shared" si="21"/>
        <v>558.9</v>
      </c>
      <c r="N77" s="212">
        <f t="shared" si="22"/>
        <v>558.9</v>
      </c>
      <c r="O77" s="212">
        <f t="shared" si="8"/>
        <v>1676.6999999999998</v>
      </c>
      <c r="P77" s="212">
        <f t="shared" si="9"/>
        <v>621</v>
      </c>
      <c r="Q77" s="212">
        <f t="shared" si="10"/>
        <v>621</v>
      </c>
      <c r="R77" s="212">
        <f t="shared" si="11"/>
        <v>621</v>
      </c>
      <c r="S77" s="212">
        <f t="shared" si="12"/>
        <v>1863</v>
      </c>
      <c r="T77" s="147">
        <f t="shared" si="6"/>
        <v>5589</v>
      </c>
      <c r="U77" s="139"/>
      <c r="V77" s="139"/>
      <c r="W77" s="139"/>
      <c r="X77" s="139"/>
      <c r="Y77" s="139"/>
      <c r="Z77" s="139"/>
      <c r="AA77" s="139"/>
      <c r="AB77" s="139"/>
      <c r="AC77" s="139"/>
    </row>
    <row r="78" spans="1:29" s="140" customFormat="1" ht="33" customHeight="1" x14ac:dyDescent="0.25">
      <c r="A78" s="41">
        <v>56314</v>
      </c>
      <c r="B78" s="117" t="s">
        <v>86</v>
      </c>
      <c r="C78" s="212">
        <v>68000</v>
      </c>
      <c r="D78" s="212">
        <f t="shared" si="13"/>
        <v>4080</v>
      </c>
      <c r="E78" s="212">
        <f t="shared" si="14"/>
        <v>4080</v>
      </c>
      <c r="F78" s="212">
        <f t="shared" si="15"/>
        <v>4080</v>
      </c>
      <c r="G78" s="212">
        <f t="shared" si="16"/>
        <v>12240</v>
      </c>
      <c r="H78" s="212">
        <f t="shared" si="17"/>
        <v>4760</v>
      </c>
      <c r="I78" s="212">
        <f t="shared" si="18"/>
        <v>6120</v>
      </c>
      <c r="J78" s="212">
        <f t="shared" si="19"/>
        <v>6120</v>
      </c>
      <c r="K78" s="212">
        <f t="shared" si="7"/>
        <v>17000</v>
      </c>
      <c r="L78" s="212">
        <f t="shared" si="20"/>
        <v>6120</v>
      </c>
      <c r="M78" s="212">
        <f t="shared" si="21"/>
        <v>6120</v>
      </c>
      <c r="N78" s="212">
        <f t="shared" si="22"/>
        <v>6120</v>
      </c>
      <c r="O78" s="212">
        <f t="shared" si="8"/>
        <v>18360</v>
      </c>
      <c r="P78" s="212">
        <f t="shared" si="9"/>
        <v>6800</v>
      </c>
      <c r="Q78" s="212">
        <f t="shared" si="10"/>
        <v>6800</v>
      </c>
      <c r="R78" s="212">
        <f t="shared" si="11"/>
        <v>6800</v>
      </c>
      <c r="S78" s="212">
        <f t="shared" si="12"/>
        <v>20400</v>
      </c>
      <c r="T78" s="147">
        <f t="shared" si="6"/>
        <v>61200</v>
      </c>
      <c r="U78" s="139"/>
      <c r="V78" s="139"/>
      <c r="W78" s="139"/>
      <c r="X78" s="139"/>
      <c r="Y78" s="139"/>
      <c r="Z78" s="139"/>
      <c r="AA78" s="139"/>
      <c r="AB78" s="139"/>
      <c r="AC78" s="139"/>
    </row>
    <row r="79" spans="1:29" s="147" customFormat="1" ht="33" customHeight="1" x14ac:dyDescent="0.2">
      <c r="A79" s="118">
        <v>56400</v>
      </c>
      <c r="B79" s="118" t="s">
        <v>87</v>
      </c>
      <c r="C79" s="167">
        <f>SUM(C80:C83)</f>
        <v>523000</v>
      </c>
      <c r="D79" s="167">
        <f t="shared" si="13"/>
        <v>31380</v>
      </c>
      <c r="E79" s="167">
        <f t="shared" si="14"/>
        <v>31380</v>
      </c>
      <c r="F79" s="167">
        <f t="shared" si="15"/>
        <v>31380</v>
      </c>
      <c r="G79" s="167">
        <f t="shared" si="16"/>
        <v>94140</v>
      </c>
      <c r="H79" s="167">
        <f t="shared" si="17"/>
        <v>36610</v>
      </c>
      <c r="I79" s="167">
        <f t="shared" si="18"/>
        <v>47070</v>
      </c>
      <c r="J79" s="167">
        <f t="shared" si="19"/>
        <v>47070</v>
      </c>
      <c r="K79" s="167">
        <f t="shared" si="7"/>
        <v>130750</v>
      </c>
      <c r="L79" s="167">
        <f t="shared" si="20"/>
        <v>47070</v>
      </c>
      <c r="M79" s="167">
        <f t="shared" si="21"/>
        <v>47070</v>
      </c>
      <c r="N79" s="167">
        <f t="shared" si="22"/>
        <v>47070</v>
      </c>
      <c r="O79" s="167">
        <f t="shared" si="8"/>
        <v>141210</v>
      </c>
      <c r="P79" s="167">
        <f t="shared" si="9"/>
        <v>52300</v>
      </c>
      <c r="Q79" s="167">
        <f t="shared" si="10"/>
        <v>52300</v>
      </c>
      <c r="R79" s="167">
        <f t="shared" si="11"/>
        <v>52300</v>
      </c>
      <c r="S79" s="167">
        <f t="shared" si="12"/>
        <v>156900</v>
      </c>
      <c r="T79" s="147">
        <f t="shared" ref="T79:T99" si="23">D79+E79+F79+H79+I79+J79+L79+M79+N79+P79+Q79</f>
        <v>470700</v>
      </c>
    </row>
    <row r="80" spans="1:29" ht="33" customHeight="1" x14ac:dyDescent="0.25">
      <c r="A80" s="56">
        <v>56402</v>
      </c>
      <c r="B80" s="126" t="s">
        <v>88</v>
      </c>
      <c r="C80" s="212">
        <v>50000</v>
      </c>
      <c r="D80" s="213">
        <f t="shared" si="13"/>
        <v>3000</v>
      </c>
      <c r="E80" s="213">
        <f t="shared" si="14"/>
        <v>3000</v>
      </c>
      <c r="F80" s="213">
        <f t="shared" si="15"/>
        <v>3000</v>
      </c>
      <c r="G80" s="213">
        <f t="shared" si="16"/>
        <v>9000</v>
      </c>
      <c r="H80" s="213">
        <f t="shared" si="17"/>
        <v>3500.0000000000005</v>
      </c>
      <c r="I80" s="213">
        <f t="shared" si="18"/>
        <v>4500</v>
      </c>
      <c r="J80" s="213">
        <f t="shared" si="19"/>
        <v>4500</v>
      </c>
      <c r="K80" s="213">
        <f t="shared" si="7"/>
        <v>12500</v>
      </c>
      <c r="L80" s="213">
        <f t="shared" si="20"/>
        <v>4500</v>
      </c>
      <c r="M80" s="213">
        <f t="shared" si="21"/>
        <v>4500</v>
      </c>
      <c r="N80" s="213">
        <f t="shared" si="22"/>
        <v>4500</v>
      </c>
      <c r="O80" s="213">
        <f t="shared" si="8"/>
        <v>13500</v>
      </c>
      <c r="P80" s="213">
        <f t="shared" si="9"/>
        <v>5000</v>
      </c>
      <c r="Q80" s="213">
        <f t="shared" si="10"/>
        <v>5000</v>
      </c>
      <c r="R80" s="213">
        <f t="shared" si="11"/>
        <v>5000</v>
      </c>
      <c r="S80" s="213">
        <f t="shared" si="12"/>
        <v>15000</v>
      </c>
      <c r="T80" s="147">
        <f t="shared" si="23"/>
        <v>45000</v>
      </c>
    </row>
    <row r="81" spans="1:29" ht="33" customHeight="1" x14ac:dyDescent="0.25">
      <c r="A81" s="56">
        <v>56406</v>
      </c>
      <c r="B81" s="132" t="s">
        <v>111</v>
      </c>
      <c r="C81" s="212">
        <v>278000</v>
      </c>
      <c r="D81" s="213">
        <f t="shared" si="13"/>
        <v>16680</v>
      </c>
      <c r="E81" s="213">
        <f t="shared" si="14"/>
        <v>16680</v>
      </c>
      <c r="F81" s="213">
        <f t="shared" si="15"/>
        <v>16680</v>
      </c>
      <c r="G81" s="213">
        <f t="shared" si="16"/>
        <v>50040</v>
      </c>
      <c r="H81" s="213">
        <f t="shared" si="17"/>
        <v>19460.000000000004</v>
      </c>
      <c r="I81" s="213">
        <f t="shared" si="18"/>
        <v>25020</v>
      </c>
      <c r="J81" s="213">
        <f t="shared" si="19"/>
        <v>25020</v>
      </c>
      <c r="K81" s="213">
        <f t="shared" si="7"/>
        <v>69500</v>
      </c>
      <c r="L81" s="213">
        <f t="shared" si="20"/>
        <v>25020</v>
      </c>
      <c r="M81" s="213">
        <f t="shared" si="21"/>
        <v>25020</v>
      </c>
      <c r="N81" s="213">
        <f t="shared" si="22"/>
        <v>25020</v>
      </c>
      <c r="O81" s="213">
        <f t="shared" si="8"/>
        <v>75060</v>
      </c>
      <c r="P81" s="213">
        <f t="shared" si="9"/>
        <v>27800</v>
      </c>
      <c r="Q81" s="213">
        <f t="shared" si="10"/>
        <v>27800</v>
      </c>
      <c r="R81" s="213">
        <f t="shared" si="11"/>
        <v>27800</v>
      </c>
      <c r="S81" s="213">
        <f t="shared" si="12"/>
        <v>83400</v>
      </c>
      <c r="T81" s="147">
        <f t="shared" si="23"/>
        <v>250200</v>
      </c>
    </row>
    <row r="82" spans="1:29" ht="33" customHeight="1" collapsed="1" x14ac:dyDescent="0.25">
      <c r="A82" s="57" t="s">
        <v>100</v>
      </c>
      <c r="B82" s="122" t="s">
        <v>114</v>
      </c>
      <c r="C82" s="212">
        <v>177000</v>
      </c>
      <c r="D82" s="213">
        <f t="shared" si="13"/>
        <v>10620</v>
      </c>
      <c r="E82" s="213">
        <f t="shared" si="14"/>
        <v>10620</v>
      </c>
      <c r="F82" s="213">
        <f t="shared" si="15"/>
        <v>10620</v>
      </c>
      <c r="G82" s="213">
        <f t="shared" si="16"/>
        <v>31860</v>
      </c>
      <c r="H82" s="213">
        <f t="shared" si="17"/>
        <v>12390.000000000002</v>
      </c>
      <c r="I82" s="213">
        <f t="shared" si="18"/>
        <v>15930</v>
      </c>
      <c r="J82" s="213">
        <f t="shared" si="19"/>
        <v>15930</v>
      </c>
      <c r="K82" s="213">
        <f t="shared" ref="K82:K99" si="24">SUM(H82:J82)</f>
        <v>44250</v>
      </c>
      <c r="L82" s="213">
        <f t="shared" si="20"/>
        <v>15930</v>
      </c>
      <c r="M82" s="213">
        <f t="shared" si="21"/>
        <v>15930</v>
      </c>
      <c r="N82" s="213">
        <f t="shared" si="22"/>
        <v>15930</v>
      </c>
      <c r="O82" s="213">
        <f t="shared" ref="O82:O99" si="25">SUM(L82:N82)</f>
        <v>47790</v>
      </c>
      <c r="P82" s="213">
        <f t="shared" ref="P82:P99" si="26">C82*0.1</f>
        <v>17700</v>
      </c>
      <c r="Q82" s="213">
        <f t="shared" ref="Q82:Q99" si="27">C82*0.1</f>
        <v>17700</v>
      </c>
      <c r="R82" s="213">
        <f t="shared" ref="R82:R99" si="28">C82*0.1</f>
        <v>17700</v>
      </c>
      <c r="S82" s="213">
        <f t="shared" ref="S82:S99" si="29">SUM(P82:R82)</f>
        <v>53100</v>
      </c>
      <c r="T82" s="147">
        <f t="shared" si="23"/>
        <v>159300</v>
      </c>
    </row>
    <row r="83" spans="1:29" s="140" customFormat="1" ht="33" customHeight="1" collapsed="1" x14ac:dyDescent="0.25">
      <c r="A83" s="55">
        <v>56418</v>
      </c>
      <c r="B83" s="122" t="s">
        <v>113</v>
      </c>
      <c r="C83" s="212">
        <v>18000</v>
      </c>
      <c r="D83" s="213">
        <f t="shared" ref="D83:D99" si="30">C83*0.06</f>
        <v>1080</v>
      </c>
      <c r="E83" s="213">
        <f t="shared" ref="E83:E99" si="31">C83*0.06</f>
        <v>1080</v>
      </c>
      <c r="F83" s="213">
        <f t="shared" ref="F83:F99" si="32">C83*0.06</f>
        <v>1080</v>
      </c>
      <c r="G83" s="213">
        <f t="shared" ref="G83:G99" si="33">SUM(D83:F83)</f>
        <v>3240</v>
      </c>
      <c r="H83" s="213">
        <f t="shared" ref="H83:H99" si="34">C83*0.07</f>
        <v>1260.0000000000002</v>
      </c>
      <c r="I83" s="213">
        <f t="shared" ref="I83:I99" si="35">C83*0.09</f>
        <v>1620</v>
      </c>
      <c r="J83" s="213">
        <f t="shared" ref="J83:J99" si="36">C83*0.09</f>
        <v>1620</v>
      </c>
      <c r="K83" s="213">
        <f t="shared" si="24"/>
        <v>4500</v>
      </c>
      <c r="L83" s="213">
        <f t="shared" ref="L83:L99" si="37">C83*0.09</f>
        <v>1620</v>
      </c>
      <c r="M83" s="213">
        <f t="shared" ref="M83:M99" si="38">C83*0.09</f>
        <v>1620</v>
      </c>
      <c r="N83" s="213">
        <f t="shared" ref="N83:N99" si="39">C83*0.09</f>
        <v>1620</v>
      </c>
      <c r="O83" s="213">
        <f t="shared" si="25"/>
        <v>4860</v>
      </c>
      <c r="P83" s="213">
        <f t="shared" si="26"/>
        <v>1800</v>
      </c>
      <c r="Q83" s="213">
        <f t="shared" si="27"/>
        <v>1800</v>
      </c>
      <c r="R83" s="213">
        <f t="shared" si="28"/>
        <v>1800</v>
      </c>
      <c r="S83" s="213">
        <f t="shared" si="29"/>
        <v>5400</v>
      </c>
      <c r="T83" s="147">
        <f t="shared" si="23"/>
        <v>16200</v>
      </c>
      <c r="U83" s="139"/>
      <c r="V83" s="139"/>
      <c r="W83" s="139"/>
      <c r="X83" s="139"/>
      <c r="Y83" s="139"/>
      <c r="Z83" s="139"/>
      <c r="AA83" s="139"/>
      <c r="AB83" s="139"/>
      <c r="AC83" s="139"/>
    </row>
    <row r="84" spans="1:29" s="147" customFormat="1" ht="33" customHeight="1" collapsed="1" x14ac:dyDescent="0.2">
      <c r="A84" s="118">
        <v>56500</v>
      </c>
      <c r="B84" s="118" t="s">
        <v>89</v>
      </c>
      <c r="C84" s="167">
        <f>SUM(C85:C87)</f>
        <v>426500</v>
      </c>
      <c r="D84" s="167">
        <f t="shared" si="30"/>
        <v>25590</v>
      </c>
      <c r="E84" s="167">
        <f t="shared" si="31"/>
        <v>25590</v>
      </c>
      <c r="F84" s="167">
        <f t="shared" si="32"/>
        <v>25590</v>
      </c>
      <c r="G84" s="167">
        <f t="shared" si="33"/>
        <v>76770</v>
      </c>
      <c r="H84" s="167">
        <f t="shared" si="34"/>
        <v>29855.000000000004</v>
      </c>
      <c r="I84" s="167">
        <f t="shared" si="35"/>
        <v>38385</v>
      </c>
      <c r="J84" s="167">
        <f t="shared" si="36"/>
        <v>38385</v>
      </c>
      <c r="K84" s="167">
        <f t="shared" si="24"/>
        <v>106625</v>
      </c>
      <c r="L84" s="167">
        <f t="shared" si="37"/>
        <v>38385</v>
      </c>
      <c r="M84" s="167">
        <f t="shared" si="38"/>
        <v>38385</v>
      </c>
      <c r="N84" s="167">
        <f t="shared" si="39"/>
        <v>38385</v>
      </c>
      <c r="O84" s="167">
        <f t="shared" si="25"/>
        <v>115155</v>
      </c>
      <c r="P84" s="167">
        <f t="shared" si="26"/>
        <v>42650</v>
      </c>
      <c r="Q84" s="167">
        <f t="shared" si="27"/>
        <v>42650</v>
      </c>
      <c r="R84" s="167">
        <f t="shared" si="28"/>
        <v>42650</v>
      </c>
      <c r="S84" s="167">
        <f t="shared" si="29"/>
        <v>127950</v>
      </c>
      <c r="T84" s="147">
        <f t="shared" si="23"/>
        <v>383850</v>
      </c>
    </row>
    <row r="85" spans="1:29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9"/>
      <c r="W85" s="139"/>
      <c r="X85" s="139"/>
      <c r="Y85" s="139"/>
      <c r="Z85" s="139"/>
      <c r="AA85" s="139"/>
      <c r="AB85" s="139"/>
      <c r="AC85" s="139"/>
    </row>
    <row r="86" spans="1:29" s="140" customFormat="1" ht="33" customHeight="1" x14ac:dyDescent="0.25">
      <c r="A86" s="55">
        <v>56506</v>
      </c>
      <c r="B86" s="120" t="s">
        <v>103</v>
      </c>
      <c r="C86" s="212">
        <v>361000</v>
      </c>
      <c r="D86" s="212">
        <f t="shared" si="30"/>
        <v>21660</v>
      </c>
      <c r="E86" s="212">
        <f t="shared" si="31"/>
        <v>21660</v>
      </c>
      <c r="F86" s="212">
        <f t="shared" si="32"/>
        <v>21660</v>
      </c>
      <c r="G86" s="212">
        <f t="shared" si="33"/>
        <v>64980</v>
      </c>
      <c r="H86" s="212">
        <f t="shared" si="34"/>
        <v>25270.000000000004</v>
      </c>
      <c r="I86" s="212">
        <f t="shared" si="35"/>
        <v>32490</v>
      </c>
      <c r="J86" s="212">
        <f t="shared" si="36"/>
        <v>32490</v>
      </c>
      <c r="K86" s="212">
        <f t="shared" si="24"/>
        <v>90250</v>
      </c>
      <c r="L86" s="212">
        <f t="shared" si="37"/>
        <v>32490</v>
      </c>
      <c r="M86" s="212">
        <f t="shared" si="38"/>
        <v>32490</v>
      </c>
      <c r="N86" s="212">
        <f t="shared" si="39"/>
        <v>32490</v>
      </c>
      <c r="O86" s="212">
        <f t="shared" si="25"/>
        <v>97470</v>
      </c>
      <c r="P86" s="212">
        <f t="shared" si="26"/>
        <v>36100</v>
      </c>
      <c r="Q86" s="212">
        <f t="shared" si="27"/>
        <v>36100</v>
      </c>
      <c r="R86" s="212">
        <f t="shared" si="28"/>
        <v>36100</v>
      </c>
      <c r="S86" s="212">
        <f t="shared" si="29"/>
        <v>108300</v>
      </c>
      <c r="T86" s="147">
        <f t="shared" si="23"/>
        <v>324900</v>
      </c>
      <c r="U86" s="139"/>
      <c r="V86" s="139"/>
      <c r="W86" s="139"/>
      <c r="X86" s="139"/>
      <c r="Y86" s="139"/>
      <c r="Z86" s="139"/>
      <c r="AA86" s="139"/>
      <c r="AB86" s="139"/>
      <c r="AC86" s="139"/>
    </row>
    <row r="87" spans="1:29" ht="33" customHeight="1" collapsed="1" x14ac:dyDescent="0.25">
      <c r="A87" s="41" t="s">
        <v>118</v>
      </c>
      <c r="B87" s="120" t="s">
        <v>119</v>
      </c>
      <c r="C87" s="212">
        <v>50000</v>
      </c>
      <c r="D87" s="212">
        <f t="shared" si="30"/>
        <v>3000</v>
      </c>
      <c r="E87" s="212">
        <f t="shared" si="31"/>
        <v>3000</v>
      </c>
      <c r="F87" s="212">
        <f t="shared" si="32"/>
        <v>3000</v>
      </c>
      <c r="G87" s="212">
        <f t="shared" si="33"/>
        <v>9000</v>
      </c>
      <c r="H87" s="212">
        <f t="shared" si="34"/>
        <v>3500.0000000000005</v>
      </c>
      <c r="I87" s="212">
        <f t="shared" si="35"/>
        <v>4500</v>
      </c>
      <c r="J87" s="212">
        <f t="shared" si="36"/>
        <v>4500</v>
      </c>
      <c r="K87" s="212">
        <f t="shared" si="24"/>
        <v>12500</v>
      </c>
      <c r="L87" s="212">
        <f t="shared" si="37"/>
        <v>4500</v>
      </c>
      <c r="M87" s="212">
        <f t="shared" si="38"/>
        <v>4500</v>
      </c>
      <c r="N87" s="212">
        <f t="shared" si="39"/>
        <v>4500</v>
      </c>
      <c r="O87" s="212">
        <f t="shared" si="25"/>
        <v>13500</v>
      </c>
      <c r="P87" s="212">
        <f t="shared" si="26"/>
        <v>5000</v>
      </c>
      <c r="Q87" s="212">
        <f t="shared" si="27"/>
        <v>5000</v>
      </c>
      <c r="R87" s="212">
        <f t="shared" si="28"/>
        <v>5000</v>
      </c>
      <c r="S87" s="212">
        <f t="shared" si="29"/>
        <v>15000</v>
      </c>
      <c r="T87" s="147">
        <f t="shared" si="23"/>
        <v>45000</v>
      </c>
    </row>
    <row r="88" spans="1:29" s="147" customFormat="1" ht="33" customHeight="1" x14ac:dyDescent="0.2">
      <c r="A88" s="118">
        <v>56600</v>
      </c>
      <c r="B88" s="118" t="s">
        <v>90</v>
      </c>
      <c r="C88" s="118">
        <v>2144751</v>
      </c>
      <c r="D88" s="118">
        <f t="shared" si="30"/>
        <v>128685.06</v>
      </c>
      <c r="E88" s="118">
        <f t="shared" si="31"/>
        <v>128685.06</v>
      </c>
      <c r="F88" s="118">
        <f t="shared" si="32"/>
        <v>128685.06</v>
      </c>
      <c r="G88" s="118">
        <f t="shared" si="33"/>
        <v>386055.18</v>
      </c>
      <c r="H88" s="118">
        <f t="shared" si="34"/>
        <v>150132.57</v>
      </c>
      <c r="I88" s="118">
        <f t="shared" si="35"/>
        <v>193027.59</v>
      </c>
      <c r="J88" s="118">
        <f t="shared" si="36"/>
        <v>193027.59</v>
      </c>
      <c r="K88" s="118">
        <f t="shared" si="24"/>
        <v>536187.75</v>
      </c>
      <c r="L88" s="118">
        <f t="shared" si="37"/>
        <v>193027.59</v>
      </c>
      <c r="M88" s="118">
        <f t="shared" si="38"/>
        <v>193027.59</v>
      </c>
      <c r="N88" s="118">
        <f t="shared" si="39"/>
        <v>193027.59</v>
      </c>
      <c r="O88" s="118">
        <f t="shared" si="25"/>
        <v>579082.77</v>
      </c>
      <c r="P88" s="118">
        <f t="shared" si="26"/>
        <v>214475.1</v>
      </c>
      <c r="Q88" s="118">
        <f t="shared" si="27"/>
        <v>214475.1</v>
      </c>
      <c r="R88" s="118">
        <f t="shared" si="28"/>
        <v>214475.1</v>
      </c>
      <c r="S88" s="118">
        <f t="shared" si="29"/>
        <v>643425.30000000005</v>
      </c>
      <c r="T88" s="147">
        <f t="shared" si="23"/>
        <v>1930275.9000000004</v>
      </c>
    </row>
    <row r="89" spans="1:29" s="147" customFormat="1" ht="33" customHeight="1" x14ac:dyDescent="0.2">
      <c r="A89" s="118">
        <v>56700</v>
      </c>
      <c r="B89" s="118" t="s">
        <v>91</v>
      </c>
      <c r="C89" s="167">
        <f>SUM(C90:C93)</f>
        <v>335977</v>
      </c>
      <c r="D89" s="167">
        <f t="shared" si="30"/>
        <v>20158.62</v>
      </c>
      <c r="E89" s="167">
        <f t="shared" si="31"/>
        <v>20158.62</v>
      </c>
      <c r="F89" s="167">
        <f t="shared" si="32"/>
        <v>20158.62</v>
      </c>
      <c r="G89" s="167">
        <f t="shared" si="33"/>
        <v>60475.86</v>
      </c>
      <c r="H89" s="167">
        <f t="shared" si="34"/>
        <v>23518.390000000003</v>
      </c>
      <c r="I89" s="167">
        <f t="shared" si="35"/>
        <v>30237.93</v>
      </c>
      <c r="J89" s="167">
        <f t="shared" si="36"/>
        <v>30237.93</v>
      </c>
      <c r="K89" s="167">
        <f t="shared" si="24"/>
        <v>83994.25</v>
      </c>
      <c r="L89" s="167">
        <f t="shared" si="37"/>
        <v>30237.93</v>
      </c>
      <c r="M89" s="167">
        <f t="shared" si="38"/>
        <v>30237.93</v>
      </c>
      <c r="N89" s="167">
        <f t="shared" si="39"/>
        <v>30237.93</v>
      </c>
      <c r="O89" s="167">
        <f t="shared" si="25"/>
        <v>90713.790000000008</v>
      </c>
      <c r="P89" s="167">
        <f t="shared" si="26"/>
        <v>33597.700000000004</v>
      </c>
      <c r="Q89" s="167">
        <f t="shared" si="27"/>
        <v>33597.700000000004</v>
      </c>
      <c r="R89" s="167">
        <f t="shared" si="28"/>
        <v>33597.700000000004</v>
      </c>
      <c r="S89" s="167">
        <f t="shared" si="29"/>
        <v>100793.1</v>
      </c>
      <c r="T89" s="147">
        <f t="shared" si="23"/>
        <v>302379.3</v>
      </c>
    </row>
    <row r="90" spans="1:29" ht="33" customHeight="1" x14ac:dyDescent="0.25">
      <c r="A90" s="41" t="s">
        <v>28</v>
      </c>
      <c r="B90" s="125" t="s">
        <v>115</v>
      </c>
      <c r="C90" s="212">
        <v>287000</v>
      </c>
      <c r="D90" s="212">
        <f t="shared" si="30"/>
        <v>17220</v>
      </c>
      <c r="E90" s="212">
        <f t="shared" si="31"/>
        <v>17220</v>
      </c>
      <c r="F90" s="212">
        <f t="shared" si="32"/>
        <v>17220</v>
      </c>
      <c r="G90" s="212">
        <f t="shared" si="33"/>
        <v>51660</v>
      </c>
      <c r="H90" s="212">
        <f t="shared" si="34"/>
        <v>20090.000000000004</v>
      </c>
      <c r="I90" s="212">
        <f t="shared" si="35"/>
        <v>25830</v>
      </c>
      <c r="J90" s="212">
        <f t="shared" si="36"/>
        <v>25830</v>
      </c>
      <c r="K90" s="212">
        <f t="shared" si="24"/>
        <v>71750</v>
      </c>
      <c r="L90" s="212">
        <f t="shared" si="37"/>
        <v>25830</v>
      </c>
      <c r="M90" s="212">
        <f t="shared" si="38"/>
        <v>25830</v>
      </c>
      <c r="N90" s="212">
        <f t="shared" si="39"/>
        <v>25830</v>
      </c>
      <c r="O90" s="212">
        <f t="shared" si="25"/>
        <v>77490</v>
      </c>
      <c r="P90" s="212">
        <f t="shared" si="26"/>
        <v>28700</v>
      </c>
      <c r="Q90" s="212">
        <f t="shared" si="27"/>
        <v>28700</v>
      </c>
      <c r="R90" s="212">
        <f t="shared" si="28"/>
        <v>28700</v>
      </c>
      <c r="S90" s="212">
        <f t="shared" si="29"/>
        <v>86100</v>
      </c>
      <c r="T90" s="147">
        <f t="shared" si="23"/>
        <v>258300</v>
      </c>
    </row>
    <row r="91" spans="1:29" ht="33" customHeight="1" x14ac:dyDescent="0.25">
      <c r="A91" s="54">
        <v>56710</v>
      </c>
      <c r="B91" s="125" t="s">
        <v>92</v>
      </c>
      <c r="C91" s="212">
        <v>12000</v>
      </c>
      <c r="D91" s="212">
        <f t="shared" si="30"/>
        <v>720</v>
      </c>
      <c r="E91" s="212">
        <f t="shared" si="31"/>
        <v>720</v>
      </c>
      <c r="F91" s="212">
        <f t="shared" si="32"/>
        <v>720</v>
      </c>
      <c r="G91" s="212">
        <f t="shared" si="33"/>
        <v>2160</v>
      </c>
      <c r="H91" s="212">
        <f t="shared" si="34"/>
        <v>840.00000000000011</v>
      </c>
      <c r="I91" s="212">
        <f t="shared" si="35"/>
        <v>1080</v>
      </c>
      <c r="J91" s="212">
        <f t="shared" si="36"/>
        <v>1080</v>
      </c>
      <c r="K91" s="212">
        <f t="shared" si="24"/>
        <v>3000</v>
      </c>
      <c r="L91" s="212">
        <f t="shared" si="37"/>
        <v>1080</v>
      </c>
      <c r="M91" s="212">
        <f t="shared" si="38"/>
        <v>1080</v>
      </c>
      <c r="N91" s="212">
        <f t="shared" si="39"/>
        <v>1080</v>
      </c>
      <c r="O91" s="212">
        <f t="shared" si="25"/>
        <v>3240</v>
      </c>
      <c r="P91" s="212">
        <f t="shared" si="26"/>
        <v>1200</v>
      </c>
      <c r="Q91" s="212">
        <f t="shared" si="27"/>
        <v>1200</v>
      </c>
      <c r="R91" s="212">
        <f t="shared" si="28"/>
        <v>1200</v>
      </c>
      <c r="S91" s="212">
        <f t="shared" si="29"/>
        <v>3600</v>
      </c>
      <c r="T91" s="147">
        <f t="shared" si="23"/>
        <v>10800</v>
      </c>
    </row>
    <row r="92" spans="1:29" ht="33" customHeight="1" x14ac:dyDescent="0.25">
      <c r="A92" s="41">
        <v>56714</v>
      </c>
      <c r="B92" s="122" t="s">
        <v>107</v>
      </c>
      <c r="C92" s="212">
        <v>35975</v>
      </c>
      <c r="D92" s="213">
        <f t="shared" si="30"/>
        <v>2158.5</v>
      </c>
      <c r="E92" s="213">
        <f t="shared" si="31"/>
        <v>2158.5</v>
      </c>
      <c r="F92" s="213">
        <f t="shared" si="32"/>
        <v>2158.5</v>
      </c>
      <c r="G92" s="213">
        <f t="shared" si="33"/>
        <v>6475.5</v>
      </c>
      <c r="H92" s="213">
        <f t="shared" si="34"/>
        <v>2518.2500000000005</v>
      </c>
      <c r="I92" s="213">
        <f t="shared" si="35"/>
        <v>3237.75</v>
      </c>
      <c r="J92" s="213">
        <f t="shared" si="36"/>
        <v>3237.75</v>
      </c>
      <c r="K92" s="213">
        <f t="shared" si="24"/>
        <v>8993.75</v>
      </c>
      <c r="L92" s="213">
        <f t="shared" si="37"/>
        <v>3237.75</v>
      </c>
      <c r="M92" s="213">
        <f t="shared" si="38"/>
        <v>3237.75</v>
      </c>
      <c r="N92" s="213">
        <f t="shared" si="39"/>
        <v>3237.75</v>
      </c>
      <c r="O92" s="213">
        <f t="shared" si="25"/>
        <v>9713.25</v>
      </c>
      <c r="P92" s="213">
        <f t="shared" si="26"/>
        <v>3597.5</v>
      </c>
      <c r="Q92" s="213">
        <f t="shared" si="27"/>
        <v>3597.5</v>
      </c>
      <c r="R92" s="213">
        <f t="shared" si="28"/>
        <v>3597.5</v>
      </c>
      <c r="S92" s="213">
        <f t="shared" si="29"/>
        <v>10792.5</v>
      </c>
      <c r="T92" s="147">
        <f t="shared" si="23"/>
        <v>32377.5</v>
      </c>
    </row>
    <row r="93" spans="1:29" ht="33" customHeight="1" collapsed="1" x14ac:dyDescent="0.25">
      <c r="A93" s="55" t="s">
        <v>5</v>
      </c>
      <c r="B93" s="124" t="s">
        <v>108</v>
      </c>
      <c r="C93" s="212">
        <v>1002</v>
      </c>
      <c r="D93" s="213">
        <f t="shared" si="30"/>
        <v>60.12</v>
      </c>
      <c r="E93" s="213">
        <f t="shared" si="31"/>
        <v>60.12</v>
      </c>
      <c r="F93" s="213">
        <f t="shared" si="32"/>
        <v>60.12</v>
      </c>
      <c r="G93" s="213">
        <f t="shared" si="33"/>
        <v>180.35999999999999</v>
      </c>
      <c r="H93" s="213">
        <f t="shared" si="34"/>
        <v>70.14</v>
      </c>
      <c r="I93" s="213">
        <f t="shared" si="35"/>
        <v>90.179999999999993</v>
      </c>
      <c r="J93" s="213">
        <f t="shared" si="36"/>
        <v>90.179999999999993</v>
      </c>
      <c r="K93" s="213">
        <f t="shared" si="24"/>
        <v>250.5</v>
      </c>
      <c r="L93" s="213">
        <f t="shared" si="37"/>
        <v>90.179999999999993</v>
      </c>
      <c r="M93" s="213">
        <f t="shared" si="38"/>
        <v>90.179999999999993</v>
      </c>
      <c r="N93" s="213">
        <f t="shared" si="39"/>
        <v>90.179999999999993</v>
      </c>
      <c r="O93" s="213">
        <f t="shared" si="25"/>
        <v>270.53999999999996</v>
      </c>
      <c r="P93" s="213">
        <f t="shared" si="26"/>
        <v>100.2</v>
      </c>
      <c r="Q93" s="213">
        <f t="shared" si="27"/>
        <v>100.2</v>
      </c>
      <c r="R93" s="213">
        <f t="shared" si="28"/>
        <v>100.2</v>
      </c>
      <c r="S93" s="213">
        <f t="shared" si="29"/>
        <v>300.60000000000002</v>
      </c>
      <c r="T93" s="147">
        <f t="shared" si="23"/>
        <v>901.8</v>
      </c>
    </row>
    <row r="94" spans="1:29" s="147" customFormat="1" ht="33" customHeight="1" x14ac:dyDescent="0.2">
      <c r="A94" s="118">
        <v>56800</v>
      </c>
      <c r="B94" s="118" t="s">
        <v>99</v>
      </c>
      <c r="C94" s="167">
        <f>SUM(C95:C96)</f>
        <v>10369278</v>
      </c>
      <c r="D94" s="167">
        <f t="shared" si="30"/>
        <v>622156.67999999993</v>
      </c>
      <c r="E94" s="167">
        <f t="shared" si="31"/>
        <v>622156.67999999993</v>
      </c>
      <c r="F94" s="167">
        <f t="shared" si="32"/>
        <v>622156.67999999993</v>
      </c>
      <c r="G94" s="167">
        <f t="shared" si="33"/>
        <v>1866470.0399999998</v>
      </c>
      <c r="H94" s="167">
        <f t="shared" si="34"/>
        <v>725849.46000000008</v>
      </c>
      <c r="I94" s="167">
        <f t="shared" si="35"/>
        <v>933235.02</v>
      </c>
      <c r="J94" s="167">
        <f t="shared" si="36"/>
        <v>933235.02</v>
      </c>
      <c r="K94" s="167">
        <f t="shared" si="24"/>
        <v>2592319.5</v>
      </c>
      <c r="L94" s="167">
        <f t="shared" si="37"/>
        <v>933235.02</v>
      </c>
      <c r="M94" s="167">
        <f t="shared" si="38"/>
        <v>933235.02</v>
      </c>
      <c r="N94" s="167">
        <f t="shared" si="39"/>
        <v>933235.02</v>
      </c>
      <c r="O94" s="167">
        <f t="shared" si="25"/>
        <v>2799705.06</v>
      </c>
      <c r="P94" s="167">
        <f t="shared" si="26"/>
        <v>1036927.8</v>
      </c>
      <c r="Q94" s="167">
        <f t="shared" si="27"/>
        <v>1036927.8</v>
      </c>
      <c r="R94" s="167">
        <f t="shared" si="28"/>
        <v>1036927.8</v>
      </c>
      <c r="S94" s="167">
        <f t="shared" si="29"/>
        <v>3110783.4000000004</v>
      </c>
      <c r="T94" s="147">
        <f t="shared" si="23"/>
        <v>9332350.1999999993</v>
      </c>
    </row>
    <row r="95" spans="1:29" s="140" customFormat="1" ht="33" customHeight="1" x14ac:dyDescent="0.25">
      <c r="A95" s="55">
        <v>56802</v>
      </c>
      <c r="B95" s="120" t="s">
        <v>93</v>
      </c>
      <c r="C95" s="212">
        <v>10359715</v>
      </c>
      <c r="D95" s="212">
        <f t="shared" si="30"/>
        <v>621582.9</v>
      </c>
      <c r="E95" s="212">
        <f t="shared" si="31"/>
        <v>621582.9</v>
      </c>
      <c r="F95" s="212">
        <f t="shared" si="32"/>
        <v>621582.9</v>
      </c>
      <c r="G95" s="212">
        <f t="shared" si="33"/>
        <v>1864748.7000000002</v>
      </c>
      <c r="H95" s="212">
        <f t="shared" si="34"/>
        <v>725180.05</v>
      </c>
      <c r="I95" s="212">
        <f t="shared" si="35"/>
        <v>932374.35</v>
      </c>
      <c r="J95" s="212">
        <f t="shared" si="36"/>
        <v>932374.35</v>
      </c>
      <c r="K95" s="212">
        <f t="shared" si="24"/>
        <v>2589928.75</v>
      </c>
      <c r="L95" s="212">
        <f t="shared" si="37"/>
        <v>932374.35</v>
      </c>
      <c r="M95" s="212">
        <f t="shared" si="38"/>
        <v>932374.35</v>
      </c>
      <c r="N95" s="212">
        <f t="shared" si="39"/>
        <v>932374.35</v>
      </c>
      <c r="O95" s="212">
        <f t="shared" si="25"/>
        <v>2797123.05</v>
      </c>
      <c r="P95" s="212">
        <f t="shared" si="26"/>
        <v>1035971.5</v>
      </c>
      <c r="Q95" s="212">
        <f t="shared" si="27"/>
        <v>1035971.5</v>
      </c>
      <c r="R95" s="212">
        <f t="shared" si="28"/>
        <v>1035971.5</v>
      </c>
      <c r="S95" s="212">
        <f t="shared" si="29"/>
        <v>3107914.5</v>
      </c>
      <c r="T95" s="147">
        <f t="shared" si="23"/>
        <v>9323743.5</v>
      </c>
      <c r="U95" s="139"/>
      <c r="V95" s="139"/>
      <c r="W95" s="139"/>
      <c r="X95" s="139"/>
      <c r="Y95" s="139"/>
      <c r="Z95" s="139"/>
      <c r="AA95" s="139"/>
      <c r="AB95" s="139"/>
      <c r="AC95" s="139"/>
    </row>
    <row r="96" spans="1:29" s="140" customFormat="1" ht="33" customHeight="1" collapsed="1" x14ac:dyDescent="0.25">
      <c r="A96" s="41" t="s">
        <v>96</v>
      </c>
      <c r="B96" s="117" t="s">
        <v>94</v>
      </c>
      <c r="C96" s="212">
        <v>9563</v>
      </c>
      <c r="D96" s="212">
        <f t="shared" si="30"/>
        <v>573.78</v>
      </c>
      <c r="E96" s="212">
        <f t="shared" si="31"/>
        <v>573.78</v>
      </c>
      <c r="F96" s="212">
        <f t="shared" si="32"/>
        <v>573.78</v>
      </c>
      <c r="G96" s="212">
        <f t="shared" si="33"/>
        <v>1721.34</v>
      </c>
      <c r="H96" s="212">
        <f t="shared" si="34"/>
        <v>669.41000000000008</v>
      </c>
      <c r="I96" s="212">
        <f t="shared" si="35"/>
        <v>860.67</v>
      </c>
      <c r="J96" s="212">
        <f t="shared" si="36"/>
        <v>860.67</v>
      </c>
      <c r="K96" s="212">
        <f t="shared" si="24"/>
        <v>2390.75</v>
      </c>
      <c r="L96" s="212">
        <f t="shared" si="37"/>
        <v>860.67</v>
      </c>
      <c r="M96" s="212">
        <f t="shared" si="38"/>
        <v>860.67</v>
      </c>
      <c r="N96" s="212">
        <f t="shared" si="39"/>
        <v>860.67</v>
      </c>
      <c r="O96" s="212">
        <f t="shared" si="25"/>
        <v>2582.0099999999998</v>
      </c>
      <c r="P96" s="212">
        <f t="shared" si="26"/>
        <v>956.30000000000007</v>
      </c>
      <c r="Q96" s="212">
        <f t="shared" si="27"/>
        <v>956.30000000000007</v>
      </c>
      <c r="R96" s="212">
        <f t="shared" si="28"/>
        <v>956.30000000000007</v>
      </c>
      <c r="S96" s="212">
        <f t="shared" si="29"/>
        <v>2868.9</v>
      </c>
      <c r="T96" s="147">
        <f t="shared" si="23"/>
        <v>8606.7000000000007</v>
      </c>
      <c r="U96" s="139"/>
      <c r="V96" s="139"/>
      <c r="W96" s="139"/>
      <c r="X96" s="139"/>
      <c r="Y96" s="139"/>
      <c r="Z96" s="139"/>
      <c r="AA96" s="139"/>
      <c r="AB96" s="139"/>
      <c r="AC96" s="139"/>
    </row>
    <row r="97" spans="1:32" s="147" customFormat="1" ht="33" customHeight="1" x14ac:dyDescent="0.2">
      <c r="A97" s="118">
        <v>56900</v>
      </c>
      <c r="B97" s="118" t="s">
        <v>98</v>
      </c>
      <c r="C97" s="118">
        <v>2756144</v>
      </c>
      <c r="D97" s="118">
        <f t="shared" si="30"/>
        <v>165368.63999999998</v>
      </c>
      <c r="E97" s="118">
        <f t="shared" si="31"/>
        <v>165368.63999999998</v>
      </c>
      <c r="F97" s="118">
        <f t="shared" si="32"/>
        <v>165368.63999999998</v>
      </c>
      <c r="G97" s="118">
        <f t="shared" si="33"/>
        <v>496105.91999999993</v>
      </c>
      <c r="H97" s="118">
        <f t="shared" si="34"/>
        <v>192930.08000000002</v>
      </c>
      <c r="I97" s="118">
        <f t="shared" si="35"/>
        <v>248052.96</v>
      </c>
      <c r="J97" s="118">
        <f t="shared" si="36"/>
        <v>248052.96</v>
      </c>
      <c r="K97" s="118">
        <f t="shared" si="24"/>
        <v>689036</v>
      </c>
      <c r="L97" s="118">
        <f t="shared" si="37"/>
        <v>248052.96</v>
      </c>
      <c r="M97" s="118">
        <f t="shared" si="38"/>
        <v>248052.96</v>
      </c>
      <c r="N97" s="118">
        <f t="shared" si="39"/>
        <v>248052.96</v>
      </c>
      <c r="O97" s="118">
        <f t="shared" si="25"/>
        <v>744158.88</v>
      </c>
      <c r="P97" s="118">
        <f t="shared" si="26"/>
        <v>275614.40000000002</v>
      </c>
      <c r="Q97" s="118">
        <f t="shared" si="27"/>
        <v>275614.40000000002</v>
      </c>
      <c r="R97" s="118">
        <f t="shared" si="28"/>
        <v>275614.40000000002</v>
      </c>
      <c r="S97" s="118">
        <f t="shared" si="29"/>
        <v>826843.20000000007</v>
      </c>
      <c r="T97" s="147">
        <f t="shared" si="23"/>
        <v>2480529.5999999996</v>
      </c>
    </row>
    <row r="98" spans="1:32" ht="38.25" customHeight="1" x14ac:dyDescent="0.25">
      <c r="A98" s="55" t="s">
        <v>284</v>
      </c>
      <c r="B98" s="117" t="s">
        <v>285</v>
      </c>
      <c r="C98" s="212">
        <v>751223</v>
      </c>
      <c r="D98" s="212">
        <f t="shared" si="30"/>
        <v>45073.38</v>
      </c>
      <c r="E98" s="212">
        <f t="shared" si="31"/>
        <v>45073.38</v>
      </c>
      <c r="F98" s="212">
        <f t="shared" si="32"/>
        <v>45073.38</v>
      </c>
      <c r="G98" s="212">
        <f t="shared" si="33"/>
        <v>135220.13999999998</v>
      </c>
      <c r="H98" s="212">
        <f t="shared" si="34"/>
        <v>52585.610000000008</v>
      </c>
      <c r="I98" s="212">
        <f t="shared" si="35"/>
        <v>67610.069999999992</v>
      </c>
      <c r="J98" s="212">
        <f t="shared" si="36"/>
        <v>67610.069999999992</v>
      </c>
      <c r="K98" s="212">
        <f t="shared" si="24"/>
        <v>187805.75</v>
      </c>
      <c r="L98" s="212">
        <f t="shared" si="37"/>
        <v>67610.069999999992</v>
      </c>
      <c r="M98" s="212">
        <f t="shared" si="38"/>
        <v>67610.069999999992</v>
      </c>
      <c r="N98" s="212">
        <f t="shared" si="39"/>
        <v>67610.069999999992</v>
      </c>
      <c r="O98" s="212">
        <f t="shared" si="25"/>
        <v>202830.20999999996</v>
      </c>
      <c r="P98" s="212">
        <f t="shared" si="26"/>
        <v>75122.3</v>
      </c>
      <c r="Q98" s="212">
        <f t="shared" si="27"/>
        <v>75122.3</v>
      </c>
      <c r="R98" s="212">
        <f t="shared" si="28"/>
        <v>75122.3</v>
      </c>
      <c r="S98" s="212">
        <f t="shared" si="29"/>
        <v>225366.90000000002</v>
      </c>
      <c r="T98" s="147">
        <f t="shared" si="23"/>
        <v>676100.70000000007</v>
      </c>
    </row>
    <row r="99" spans="1:32" s="147" customFormat="1" ht="33" customHeight="1" x14ac:dyDescent="0.2">
      <c r="A99" s="116"/>
      <c r="B99" s="116" t="s">
        <v>95</v>
      </c>
      <c r="C99" s="168">
        <f>C16-C47</f>
        <v>8500000</v>
      </c>
      <c r="D99" s="168">
        <f t="shared" si="30"/>
        <v>510000</v>
      </c>
      <c r="E99" s="168">
        <f t="shared" si="31"/>
        <v>510000</v>
      </c>
      <c r="F99" s="168">
        <f t="shared" si="32"/>
        <v>510000</v>
      </c>
      <c r="G99" s="168">
        <f t="shared" si="33"/>
        <v>1530000</v>
      </c>
      <c r="H99" s="168">
        <f t="shared" si="34"/>
        <v>595000</v>
      </c>
      <c r="I99" s="168">
        <f t="shared" si="35"/>
        <v>765000</v>
      </c>
      <c r="J99" s="168">
        <f t="shared" si="36"/>
        <v>765000</v>
      </c>
      <c r="K99" s="168">
        <f t="shared" si="24"/>
        <v>2125000</v>
      </c>
      <c r="L99" s="168">
        <f t="shared" si="37"/>
        <v>765000</v>
      </c>
      <c r="M99" s="168">
        <f t="shared" si="38"/>
        <v>765000</v>
      </c>
      <c r="N99" s="168">
        <f t="shared" si="39"/>
        <v>765000</v>
      </c>
      <c r="O99" s="168">
        <f t="shared" si="25"/>
        <v>2295000</v>
      </c>
      <c r="P99" s="168">
        <f t="shared" si="26"/>
        <v>850000</v>
      </c>
      <c r="Q99" s="168">
        <f t="shared" si="27"/>
        <v>850000</v>
      </c>
      <c r="R99" s="168">
        <f t="shared" si="28"/>
        <v>850000</v>
      </c>
      <c r="S99" s="168">
        <f t="shared" si="29"/>
        <v>2550000</v>
      </c>
      <c r="T99" s="147">
        <f t="shared" si="23"/>
        <v>7650000</v>
      </c>
    </row>
    <row r="100" spans="1:32" ht="33" customHeight="1" x14ac:dyDescent="0.25">
      <c r="A100" s="58"/>
      <c r="B100" s="127" t="s">
        <v>97</v>
      </c>
      <c r="C100" s="158">
        <f t="shared" ref="C100:S100" si="40">C99/C47</f>
        <v>0.11915986463607603</v>
      </c>
      <c r="D100" s="158">
        <f t="shared" si="40"/>
        <v>0.11915986463607603</v>
      </c>
      <c r="E100" s="158">
        <f t="shared" si="40"/>
        <v>0.11915986463607603</v>
      </c>
      <c r="F100" s="158">
        <f t="shared" si="40"/>
        <v>0.11915986463607603</v>
      </c>
      <c r="G100" s="158">
        <f t="shared" si="40"/>
        <v>0.11915986463607603</v>
      </c>
      <c r="H100" s="158">
        <f t="shared" si="40"/>
        <v>0.11915986463607602</v>
      </c>
      <c r="I100" s="158">
        <f t="shared" si="40"/>
        <v>0.11915986463607603</v>
      </c>
      <c r="J100" s="158">
        <f t="shared" si="40"/>
        <v>0.11915986463607603</v>
      </c>
      <c r="K100" s="158">
        <f t="shared" si="40"/>
        <v>0.11915986463607603</v>
      </c>
      <c r="L100" s="158">
        <f t="shared" si="40"/>
        <v>0.11915986463607603</v>
      </c>
      <c r="M100" s="158">
        <f t="shared" si="40"/>
        <v>0.11915986463607603</v>
      </c>
      <c r="N100" s="158">
        <f t="shared" si="40"/>
        <v>0.11915986463607603</v>
      </c>
      <c r="O100" s="158">
        <f t="shared" si="40"/>
        <v>0.11915986463607603</v>
      </c>
      <c r="P100" s="158">
        <f t="shared" si="40"/>
        <v>0.11915986463607602</v>
      </c>
      <c r="Q100" s="158">
        <f t="shared" si="40"/>
        <v>0.11915986463607602</v>
      </c>
      <c r="R100" s="158">
        <f t="shared" si="40"/>
        <v>0.11915986463607602</v>
      </c>
      <c r="S100" s="170">
        <f t="shared" si="40"/>
        <v>0.11915986463607602</v>
      </c>
    </row>
    <row r="101" spans="1:32" x14ac:dyDescent="0.25">
      <c r="A101" s="1"/>
      <c r="B101" s="45"/>
      <c r="C101" s="114"/>
    </row>
    <row r="102" spans="1:32" x14ac:dyDescent="0.25">
      <c r="A102" s="1"/>
      <c r="B102" s="45"/>
      <c r="C102" s="114"/>
    </row>
    <row r="103" spans="1:32" x14ac:dyDescent="0.25">
      <c r="A103" s="1"/>
      <c r="B103" s="45"/>
      <c r="C103" s="114"/>
    </row>
    <row r="104" spans="1:32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33"/>
    </row>
    <row r="105" spans="1:32" x14ac:dyDescent="0.25">
      <c r="A105" s="1"/>
      <c r="B105" s="4"/>
      <c r="C105" s="188"/>
    </row>
    <row r="106" spans="1:32" x14ac:dyDescent="0.25">
      <c r="C106" s="189">
        <f>+(C99+(C94+C98)*20%+C87)*20%</f>
        <v>2154820.04</v>
      </c>
    </row>
    <row r="108" spans="1:32" x14ac:dyDescent="0.25">
      <c r="C108" s="189">
        <f>C99-C106</f>
        <v>6345179.96</v>
      </c>
    </row>
    <row r="111" spans="1:32" x14ac:dyDescent="0.25">
      <c r="C111" s="251"/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54" fitToHeight="100" orientation="portrait" horizontalDpi="300" verticalDpi="200" r:id="rId1"/>
  <headerFooter alignWithMargins="0"/>
  <rowBreaks count="1" manualBreakCount="1">
    <brk id="4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6"/>
  <dimension ref="A1:AG108"/>
  <sheetViews>
    <sheetView showGridLines="0" view="pageBreakPreview" zoomScale="80" zoomScaleNormal="80" zoomScaleSheetLayoutView="80" workbookViewId="0">
      <pane xSplit="2" ySplit="14" topLeftCell="C72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D78" sqref="D78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customWidth="1"/>
    <col min="5" max="6" width="13.7109375" style="3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855468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6" t="s">
        <v>15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290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15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23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103653466</v>
      </c>
      <c r="D16" s="168">
        <f>C16*0.06</f>
        <v>6219207.96</v>
      </c>
      <c r="E16" s="168">
        <f>C16*0.06</f>
        <v>6219207.96</v>
      </c>
      <c r="F16" s="168">
        <f>C16*0.06</f>
        <v>6219207.96</v>
      </c>
      <c r="G16" s="168">
        <f>SUM(D16:F16)</f>
        <v>18657623.879999999</v>
      </c>
      <c r="H16" s="168">
        <f>C16*0.07</f>
        <v>7255742.620000001</v>
      </c>
      <c r="I16" s="168">
        <f>C16*0.09</f>
        <v>9328811.9399999995</v>
      </c>
      <c r="J16" s="168">
        <f>C16*0.09</f>
        <v>9328811.9399999995</v>
      </c>
      <c r="K16" s="168">
        <f t="shared" ref="K16" si="0">SUM(H16:J16)</f>
        <v>25913366.5</v>
      </c>
      <c r="L16" s="168">
        <f>C16*0.09</f>
        <v>9328811.9399999995</v>
      </c>
      <c r="M16" s="168">
        <f>C16*0.09</f>
        <v>9328811.9399999995</v>
      </c>
      <c r="N16" s="168">
        <f>C16*0.09</f>
        <v>9328811.9399999995</v>
      </c>
      <c r="O16" s="168">
        <f t="shared" ref="O16" si="1">SUM(L16:N16)</f>
        <v>27986435.82</v>
      </c>
      <c r="P16" s="168">
        <f t="shared" ref="P16" si="2">C16*0.1</f>
        <v>10365346.600000001</v>
      </c>
      <c r="Q16" s="168">
        <f t="shared" ref="Q16" si="3">C16*0.1</f>
        <v>10365346.600000001</v>
      </c>
      <c r="R16" s="168">
        <f t="shared" ref="R16" si="4">C16*0.1</f>
        <v>10365346.600000001</v>
      </c>
      <c r="S16" s="168">
        <f t="shared" ref="S16" si="5">SUM(P16:R16)</f>
        <v>31096039.800000004</v>
      </c>
      <c r="T16" s="147">
        <f>D16+E16+F16+H16+I16+J16+L16+M16+N16+P16+Q16</f>
        <v>93288119.399999976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88920959</v>
      </c>
      <c r="D18" s="167">
        <f>C18*0.06</f>
        <v>5335257.54</v>
      </c>
      <c r="E18" s="167">
        <f>C18*0.06</f>
        <v>5335257.54</v>
      </c>
      <c r="F18" s="167">
        <f>C18*0.06</f>
        <v>5335257.54</v>
      </c>
      <c r="G18" s="167">
        <f>SUM(D18:F18)</f>
        <v>16005772.620000001</v>
      </c>
      <c r="H18" s="167">
        <f>C18*0.07</f>
        <v>6224467.1300000008</v>
      </c>
      <c r="I18" s="167">
        <f>C18*0.09</f>
        <v>8002886.3099999996</v>
      </c>
      <c r="J18" s="167">
        <f>C18*0.09</f>
        <v>8002886.3099999996</v>
      </c>
      <c r="K18" s="167">
        <f t="shared" ref="K18:K81" si="7">SUM(H18:J18)</f>
        <v>22230239.75</v>
      </c>
      <c r="L18" s="167">
        <f>C18*0.09</f>
        <v>8002886.3099999996</v>
      </c>
      <c r="M18" s="167">
        <f>C18*0.09</f>
        <v>8002886.3099999996</v>
      </c>
      <c r="N18" s="167">
        <f>C18*0.09</f>
        <v>8002886.3099999996</v>
      </c>
      <c r="O18" s="167">
        <f t="shared" ref="O18:O81" si="8">SUM(L18:N18)</f>
        <v>24008658.93</v>
      </c>
      <c r="P18" s="167">
        <f t="shared" ref="P18:P81" si="9">C18*0.1</f>
        <v>8892095.9000000004</v>
      </c>
      <c r="Q18" s="167">
        <f t="shared" ref="Q18:Q81" si="10">C18*0.1</f>
        <v>8892095.9000000004</v>
      </c>
      <c r="R18" s="167">
        <f t="shared" ref="R18:R81" si="11">C18*0.1</f>
        <v>8892095.9000000004</v>
      </c>
      <c r="S18" s="167">
        <f t="shared" ref="S18:S81" si="12">SUM(P18:R18)</f>
        <v>26676287.700000003</v>
      </c>
      <c r="T18" s="147">
        <f t="shared" si="6"/>
        <v>80028863.100000009</v>
      </c>
    </row>
    <row r="19" spans="1:30" ht="33" customHeight="1" x14ac:dyDescent="0.25">
      <c r="A19" s="41" t="s">
        <v>13</v>
      </c>
      <c r="B19" s="119" t="s">
        <v>120</v>
      </c>
      <c r="C19" s="212">
        <v>1158646</v>
      </c>
      <c r="D19" s="212">
        <f t="shared" ref="D19:D82" si="13">C19*0.06</f>
        <v>69518.759999999995</v>
      </c>
      <c r="E19" s="212">
        <f t="shared" ref="E19:E82" si="14">C19*0.06</f>
        <v>69518.759999999995</v>
      </c>
      <c r="F19" s="212">
        <f t="shared" ref="F19:F82" si="15">C19*0.06</f>
        <v>69518.759999999995</v>
      </c>
      <c r="G19" s="212">
        <f t="shared" ref="G19:G82" si="16">SUM(D19:F19)</f>
        <v>208556.27999999997</v>
      </c>
      <c r="H19" s="212">
        <f t="shared" ref="H19:H82" si="17">C19*0.07</f>
        <v>81105.22</v>
      </c>
      <c r="I19" s="212">
        <f t="shared" ref="I19:I82" si="18">C19*0.09</f>
        <v>104278.14</v>
      </c>
      <c r="J19" s="212">
        <f t="shared" ref="J19:J82" si="19">C19*0.09</f>
        <v>104278.14</v>
      </c>
      <c r="K19" s="212">
        <f t="shared" si="7"/>
        <v>289661.5</v>
      </c>
      <c r="L19" s="212">
        <f t="shared" ref="L19:L82" si="20">C19*0.09</f>
        <v>104278.14</v>
      </c>
      <c r="M19" s="212">
        <f t="shared" ref="M19:M82" si="21">C19*0.09</f>
        <v>104278.14</v>
      </c>
      <c r="N19" s="212">
        <f t="shared" ref="N19:N82" si="22">C19*0.09</f>
        <v>104278.14</v>
      </c>
      <c r="O19" s="212">
        <f t="shared" si="8"/>
        <v>312834.42</v>
      </c>
      <c r="P19" s="212">
        <f t="shared" si="9"/>
        <v>115864.6</v>
      </c>
      <c r="Q19" s="212">
        <f t="shared" si="10"/>
        <v>115864.6</v>
      </c>
      <c r="R19" s="212">
        <f t="shared" si="11"/>
        <v>115864.6</v>
      </c>
      <c r="S19" s="212">
        <f t="shared" si="12"/>
        <v>347593.80000000005</v>
      </c>
      <c r="T19" s="147">
        <f t="shared" si="6"/>
        <v>1042781.4</v>
      </c>
      <c r="V19" s="137">
        <v>1158646</v>
      </c>
    </row>
    <row r="20" spans="1:30" ht="33" customHeight="1" x14ac:dyDescent="0.25">
      <c r="A20" s="41" t="s">
        <v>42</v>
      </c>
      <c r="B20" s="119" t="s">
        <v>146</v>
      </c>
      <c r="C20" s="212">
        <v>86470281</v>
      </c>
      <c r="D20" s="212">
        <f t="shared" si="13"/>
        <v>5188216.8599999994</v>
      </c>
      <c r="E20" s="212">
        <f t="shared" si="14"/>
        <v>5188216.8599999994</v>
      </c>
      <c r="F20" s="212">
        <f t="shared" si="15"/>
        <v>5188216.8599999994</v>
      </c>
      <c r="G20" s="212">
        <f t="shared" si="16"/>
        <v>15564650.579999998</v>
      </c>
      <c r="H20" s="212">
        <f t="shared" si="17"/>
        <v>6052919.6700000009</v>
      </c>
      <c r="I20" s="212">
        <f t="shared" si="18"/>
        <v>7782325.29</v>
      </c>
      <c r="J20" s="212">
        <f t="shared" si="19"/>
        <v>7782325.29</v>
      </c>
      <c r="K20" s="212">
        <f t="shared" si="7"/>
        <v>21617570.25</v>
      </c>
      <c r="L20" s="212">
        <f t="shared" si="20"/>
        <v>7782325.29</v>
      </c>
      <c r="M20" s="212">
        <f t="shared" si="21"/>
        <v>7782325.29</v>
      </c>
      <c r="N20" s="212">
        <f t="shared" si="22"/>
        <v>7782325.29</v>
      </c>
      <c r="O20" s="212">
        <f t="shared" si="8"/>
        <v>23346975.870000001</v>
      </c>
      <c r="P20" s="212">
        <f t="shared" si="9"/>
        <v>8647028.0999999996</v>
      </c>
      <c r="Q20" s="212">
        <f t="shared" si="10"/>
        <v>8647028.0999999996</v>
      </c>
      <c r="R20" s="212">
        <f t="shared" si="11"/>
        <v>8647028.0999999996</v>
      </c>
      <c r="S20" s="212">
        <f t="shared" si="12"/>
        <v>25941084.299999997</v>
      </c>
      <c r="T20" s="147">
        <f t="shared" si="6"/>
        <v>77823252.899999991</v>
      </c>
      <c r="V20" s="137">
        <v>86470281</v>
      </c>
    </row>
    <row r="21" spans="1:30" ht="33" customHeight="1" x14ac:dyDescent="0.25">
      <c r="A21" s="41" t="s">
        <v>104</v>
      </c>
      <c r="B21" s="119" t="s">
        <v>140</v>
      </c>
      <c r="C21" s="212">
        <v>275360</v>
      </c>
      <c r="D21" s="212">
        <f t="shared" si="13"/>
        <v>16521.599999999999</v>
      </c>
      <c r="E21" s="212">
        <f t="shared" si="14"/>
        <v>16521.599999999999</v>
      </c>
      <c r="F21" s="212">
        <f t="shared" si="15"/>
        <v>16521.599999999999</v>
      </c>
      <c r="G21" s="212">
        <f t="shared" si="16"/>
        <v>49564.799999999996</v>
      </c>
      <c r="H21" s="212">
        <f t="shared" si="17"/>
        <v>19275.2</v>
      </c>
      <c r="I21" s="212">
        <f t="shared" si="18"/>
        <v>24782.399999999998</v>
      </c>
      <c r="J21" s="212">
        <f t="shared" si="19"/>
        <v>24782.399999999998</v>
      </c>
      <c r="K21" s="212">
        <f t="shared" si="7"/>
        <v>68840</v>
      </c>
      <c r="L21" s="212">
        <f t="shared" si="20"/>
        <v>24782.399999999998</v>
      </c>
      <c r="M21" s="212">
        <f t="shared" si="21"/>
        <v>24782.399999999998</v>
      </c>
      <c r="N21" s="212">
        <f t="shared" si="22"/>
        <v>24782.399999999998</v>
      </c>
      <c r="O21" s="212">
        <f t="shared" si="8"/>
        <v>74347.199999999997</v>
      </c>
      <c r="P21" s="212">
        <f t="shared" si="9"/>
        <v>27536</v>
      </c>
      <c r="Q21" s="212">
        <f t="shared" si="10"/>
        <v>27536</v>
      </c>
      <c r="R21" s="212">
        <f t="shared" si="11"/>
        <v>27536</v>
      </c>
      <c r="S21" s="212">
        <f t="shared" si="12"/>
        <v>82608</v>
      </c>
      <c r="T21" s="147">
        <f t="shared" si="6"/>
        <v>247823.99999999997</v>
      </c>
      <c r="V21" s="137">
        <v>275360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1016672</v>
      </c>
      <c r="D26" s="212">
        <f t="shared" si="13"/>
        <v>61000.32</v>
      </c>
      <c r="E26" s="212">
        <f t="shared" si="14"/>
        <v>61000.32</v>
      </c>
      <c r="F26" s="212">
        <f t="shared" si="15"/>
        <v>61000.32</v>
      </c>
      <c r="G26" s="212">
        <f t="shared" si="16"/>
        <v>183000.95999999999</v>
      </c>
      <c r="H26" s="212">
        <f t="shared" si="17"/>
        <v>71167.040000000008</v>
      </c>
      <c r="I26" s="212">
        <f t="shared" si="18"/>
        <v>91500.479999999996</v>
      </c>
      <c r="J26" s="212">
        <f t="shared" si="19"/>
        <v>91500.479999999996</v>
      </c>
      <c r="K26" s="212">
        <f t="shared" si="7"/>
        <v>254168</v>
      </c>
      <c r="L26" s="212">
        <f t="shared" si="20"/>
        <v>91500.479999999996</v>
      </c>
      <c r="M26" s="212">
        <f t="shared" si="21"/>
        <v>91500.479999999996</v>
      </c>
      <c r="N26" s="212">
        <f t="shared" si="22"/>
        <v>91500.479999999996</v>
      </c>
      <c r="O26" s="212">
        <f t="shared" si="8"/>
        <v>274501.44</v>
      </c>
      <c r="P26" s="212">
        <f t="shared" si="9"/>
        <v>101667.20000000001</v>
      </c>
      <c r="Q26" s="212">
        <f t="shared" si="10"/>
        <v>101667.20000000001</v>
      </c>
      <c r="R26" s="212">
        <f t="shared" si="11"/>
        <v>101667.20000000001</v>
      </c>
      <c r="S26" s="212">
        <f t="shared" si="12"/>
        <v>305001.60000000003</v>
      </c>
      <c r="T26" s="147">
        <f t="shared" si="6"/>
        <v>915004.79999999981</v>
      </c>
      <c r="V26" s="137">
        <v>1016672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14732507</v>
      </c>
      <c r="D30" s="167">
        <f t="shared" si="13"/>
        <v>883950.41999999993</v>
      </c>
      <c r="E30" s="167">
        <f t="shared" si="14"/>
        <v>883950.41999999993</v>
      </c>
      <c r="F30" s="167">
        <f t="shared" si="15"/>
        <v>883950.41999999993</v>
      </c>
      <c r="G30" s="167">
        <f t="shared" si="16"/>
        <v>2651851.2599999998</v>
      </c>
      <c r="H30" s="167">
        <f t="shared" si="17"/>
        <v>1031275.4900000001</v>
      </c>
      <c r="I30" s="167">
        <f t="shared" si="18"/>
        <v>1325925.6299999999</v>
      </c>
      <c r="J30" s="167">
        <f t="shared" si="19"/>
        <v>1325925.6299999999</v>
      </c>
      <c r="K30" s="167">
        <f t="shared" si="7"/>
        <v>3683126.75</v>
      </c>
      <c r="L30" s="167">
        <f t="shared" si="20"/>
        <v>1325925.6299999999</v>
      </c>
      <c r="M30" s="167">
        <f t="shared" si="21"/>
        <v>1325925.6299999999</v>
      </c>
      <c r="N30" s="167">
        <f t="shared" si="22"/>
        <v>1325925.6299999999</v>
      </c>
      <c r="O30" s="167">
        <f t="shared" si="8"/>
        <v>3977776.8899999997</v>
      </c>
      <c r="P30" s="167">
        <f t="shared" si="9"/>
        <v>1473250.7000000002</v>
      </c>
      <c r="Q30" s="167">
        <f t="shared" si="10"/>
        <v>1473250.7000000002</v>
      </c>
      <c r="R30" s="167">
        <f t="shared" si="11"/>
        <v>1473250.7000000002</v>
      </c>
      <c r="S30" s="167">
        <f t="shared" si="12"/>
        <v>4419752.1000000006</v>
      </c>
      <c r="T30" s="147">
        <f t="shared" si="6"/>
        <v>13259256.299999997</v>
      </c>
      <c r="V30" s="137">
        <v>14732506</v>
      </c>
    </row>
    <row r="31" spans="1:30" ht="33" customHeight="1" x14ac:dyDescent="0.25">
      <c r="A31" s="41">
        <v>45217</v>
      </c>
      <c r="B31" s="120" t="s">
        <v>50</v>
      </c>
      <c r="C31" s="212">
        <v>20000</v>
      </c>
      <c r="D31" s="212">
        <f t="shared" si="13"/>
        <v>1200</v>
      </c>
      <c r="E31" s="212">
        <f t="shared" si="14"/>
        <v>1200</v>
      </c>
      <c r="F31" s="212">
        <f t="shared" si="15"/>
        <v>1200</v>
      </c>
      <c r="G31" s="212">
        <f t="shared" si="16"/>
        <v>3600</v>
      </c>
      <c r="H31" s="212">
        <f t="shared" si="17"/>
        <v>1400.0000000000002</v>
      </c>
      <c r="I31" s="212">
        <f t="shared" si="18"/>
        <v>1800</v>
      </c>
      <c r="J31" s="212">
        <f t="shared" si="19"/>
        <v>1800</v>
      </c>
      <c r="K31" s="212">
        <f t="shared" si="7"/>
        <v>5000</v>
      </c>
      <c r="L31" s="212">
        <f t="shared" si="20"/>
        <v>1800</v>
      </c>
      <c r="M31" s="212">
        <f t="shared" si="21"/>
        <v>1800</v>
      </c>
      <c r="N31" s="212">
        <f t="shared" si="22"/>
        <v>1800</v>
      </c>
      <c r="O31" s="212">
        <f t="shared" si="8"/>
        <v>5400</v>
      </c>
      <c r="P31" s="212">
        <f t="shared" si="9"/>
        <v>2000</v>
      </c>
      <c r="Q31" s="212">
        <f t="shared" si="10"/>
        <v>2000</v>
      </c>
      <c r="R31" s="212">
        <f t="shared" si="11"/>
        <v>2000</v>
      </c>
      <c r="S31" s="212">
        <f t="shared" si="12"/>
        <v>6000</v>
      </c>
      <c r="T31" s="147">
        <f t="shared" si="6"/>
        <v>18000</v>
      </c>
      <c r="V31" s="137">
        <v>20000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3000</v>
      </c>
      <c r="D32" s="212">
        <f t="shared" si="13"/>
        <v>180</v>
      </c>
      <c r="E32" s="212">
        <f t="shared" si="14"/>
        <v>180</v>
      </c>
      <c r="F32" s="212">
        <f t="shared" si="15"/>
        <v>180</v>
      </c>
      <c r="G32" s="212">
        <f t="shared" si="16"/>
        <v>540</v>
      </c>
      <c r="H32" s="212">
        <f t="shared" si="17"/>
        <v>210.00000000000003</v>
      </c>
      <c r="I32" s="212">
        <f t="shared" si="18"/>
        <v>270</v>
      </c>
      <c r="J32" s="212">
        <f t="shared" si="19"/>
        <v>270</v>
      </c>
      <c r="K32" s="212">
        <f t="shared" si="7"/>
        <v>750</v>
      </c>
      <c r="L32" s="212">
        <f t="shared" si="20"/>
        <v>270</v>
      </c>
      <c r="M32" s="212">
        <f t="shared" si="21"/>
        <v>270</v>
      </c>
      <c r="N32" s="212">
        <f t="shared" si="22"/>
        <v>270</v>
      </c>
      <c r="O32" s="212">
        <f t="shared" si="8"/>
        <v>810</v>
      </c>
      <c r="P32" s="212">
        <f t="shared" si="9"/>
        <v>300</v>
      </c>
      <c r="Q32" s="212">
        <f t="shared" si="10"/>
        <v>300</v>
      </c>
      <c r="R32" s="212">
        <f t="shared" si="11"/>
        <v>300</v>
      </c>
      <c r="S32" s="212">
        <f t="shared" si="12"/>
        <v>900</v>
      </c>
      <c r="T32" s="147">
        <f t="shared" si="6"/>
        <v>2700</v>
      </c>
      <c r="U32" s="139"/>
      <c r="V32" s="137">
        <v>3000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1323890</v>
      </c>
      <c r="D33" s="212">
        <f t="shared" si="13"/>
        <v>79433.399999999994</v>
      </c>
      <c r="E33" s="212">
        <f t="shared" si="14"/>
        <v>79433.399999999994</v>
      </c>
      <c r="F33" s="212">
        <f t="shared" si="15"/>
        <v>79433.399999999994</v>
      </c>
      <c r="G33" s="212">
        <f t="shared" si="16"/>
        <v>238300.19999999998</v>
      </c>
      <c r="H33" s="212">
        <f t="shared" si="17"/>
        <v>92672.3</v>
      </c>
      <c r="I33" s="212">
        <f t="shared" si="18"/>
        <v>119150.09999999999</v>
      </c>
      <c r="J33" s="212">
        <f t="shared" si="19"/>
        <v>119150.09999999999</v>
      </c>
      <c r="K33" s="212">
        <f t="shared" si="7"/>
        <v>330972.5</v>
      </c>
      <c r="L33" s="212">
        <f t="shared" si="20"/>
        <v>119150.09999999999</v>
      </c>
      <c r="M33" s="212">
        <f t="shared" si="21"/>
        <v>119150.09999999999</v>
      </c>
      <c r="N33" s="212">
        <f t="shared" si="22"/>
        <v>119150.09999999999</v>
      </c>
      <c r="O33" s="212">
        <f t="shared" si="8"/>
        <v>357450.3</v>
      </c>
      <c r="P33" s="212">
        <f t="shared" si="9"/>
        <v>132389</v>
      </c>
      <c r="Q33" s="212">
        <f t="shared" si="10"/>
        <v>132389</v>
      </c>
      <c r="R33" s="212">
        <f t="shared" si="11"/>
        <v>132389</v>
      </c>
      <c r="S33" s="212">
        <f t="shared" si="12"/>
        <v>397167</v>
      </c>
      <c r="T33" s="147">
        <f t="shared" si="6"/>
        <v>1191501</v>
      </c>
      <c r="U33" s="139"/>
      <c r="V33" s="137">
        <v>1323890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39600</v>
      </c>
      <c r="D34" s="212">
        <f t="shared" si="13"/>
        <v>2376</v>
      </c>
      <c r="E34" s="212">
        <f t="shared" si="14"/>
        <v>2376</v>
      </c>
      <c r="F34" s="212">
        <f t="shared" si="15"/>
        <v>2376</v>
      </c>
      <c r="G34" s="212">
        <f t="shared" si="16"/>
        <v>7128</v>
      </c>
      <c r="H34" s="212">
        <f t="shared" si="17"/>
        <v>2772.0000000000005</v>
      </c>
      <c r="I34" s="212">
        <f t="shared" si="18"/>
        <v>3564</v>
      </c>
      <c r="J34" s="212">
        <f t="shared" si="19"/>
        <v>3564</v>
      </c>
      <c r="K34" s="212">
        <f t="shared" si="7"/>
        <v>9900</v>
      </c>
      <c r="L34" s="212">
        <f t="shared" si="20"/>
        <v>3564</v>
      </c>
      <c r="M34" s="212">
        <f t="shared" si="21"/>
        <v>3564</v>
      </c>
      <c r="N34" s="212">
        <f t="shared" si="22"/>
        <v>3564</v>
      </c>
      <c r="O34" s="212">
        <f t="shared" si="8"/>
        <v>10692</v>
      </c>
      <c r="P34" s="212">
        <f t="shared" si="9"/>
        <v>3960</v>
      </c>
      <c r="Q34" s="212">
        <f t="shared" si="10"/>
        <v>3960</v>
      </c>
      <c r="R34" s="212">
        <f t="shared" si="11"/>
        <v>3960</v>
      </c>
      <c r="S34" s="212">
        <f t="shared" si="12"/>
        <v>11880</v>
      </c>
      <c r="T34" s="147">
        <f t="shared" si="6"/>
        <v>35640</v>
      </c>
      <c r="V34" s="137">
        <v>39600</v>
      </c>
    </row>
    <row r="35" spans="1:30" ht="33" customHeight="1" x14ac:dyDescent="0.25">
      <c r="A35" s="41" t="s">
        <v>286</v>
      </c>
      <c r="B35" s="120" t="s">
        <v>287</v>
      </c>
      <c r="C35" s="212">
        <v>756796</v>
      </c>
      <c r="D35" s="212">
        <f t="shared" si="13"/>
        <v>45407.759999999995</v>
      </c>
      <c r="E35" s="212">
        <f t="shared" si="14"/>
        <v>45407.759999999995</v>
      </c>
      <c r="F35" s="212">
        <f t="shared" si="15"/>
        <v>45407.759999999995</v>
      </c>
      <c r="G35" s="212">
        <f t="shared" si="16"/>
        <v>136223.27999999997</v>
      </c>
      <c r="H35" s="212">
        <f t="shared" si="17"/>
        <v>52975.720000000008</v>
      </c>
      <c r="I35" s="212">
        <f t="shared" si="18"/>
        <v>68111.64</v>
      </c>
      <c r="J35" s="212">
        <f t="shared" si="19"/>
        <v>68111.64</v>
      </c>
      <c r="K35" s="212">
        <f t="shared" si="7"/>
        <v>189199</v>
      </c>
      <c r="L35" s="212">
        <f t="shared" si="20"/>
        <v>68111.64</v>
      </c>
      <c r="M35" s="212">
        <f t="shared" si="21"/>
        <v>68111.64</v>
      </c>
      <c r="N35" s="212">
        <f t="shared" si="22"/>
        <v>68111.64</v>
      </c>
      <c r="O35" s="212">
        <f t="shared" si="8"/>
        <v>204334.91999999998</v>
      </c>
      <c r="P35" s="212">
        <f t="shared" si="9"/>
        <v>75679.600000000006</v>
      </c>
      <c r="Q35" s="212">
        <f t="shared" si="10"/>
        <v>75679.600000000006</v>
      </c>
      <c r="R35" s="212">
        <f t="shared" si="11"/>
        <v>75679.600000000006</v>
      </c>
      <c r="S35" s="212">
        <f t="shared" si="12"/>
        <v>227038.80000000002</v>
      </c>
      <c r="T35" s="147"/>
      <c r="V35" s="137">
        <v>756796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2548640</v>
      </c>
      <c r="D36" s="212">
        <f t="shared" si="13"/>
        <v>152918.39999999999</v>
      </c>
      <c r="E36" s="212">
        <f t="shared" si="14"/>
        <v>152918.39999999999</v>
      </c>
      <c r="F36" s="212">
        <f t="shared" si="15"/>
        <v>152918.39999999999</v>
      </c>
      <c r="G36" s="212">
        <f t="shared" si="16"/>
        <v>458755.19999999995</v>
      </c>
      <c r="H36" s="212">
        <f t="shared" si="17"/>
        <v>178404.80000000002</v>
      </c>
      <c r="I36" s="212">
        <f t="shared" si="18"/>
        <v>229377.6</v>
      </c>
      <c r="J36" s="212">
        <f t="shared" si="19"/>
        <v>229377.6</v>
      </c>
      <c r="K36" s="212">
        <f t="shared" si="7"/>
        <v>637160</v>
      </c>
      <c r="L36" s="212">
        <f t="shared" si="20"/>
        <v>229377.6</v>
      </c>
      <c r="M36" s="212">
        <f t="shared" si="21"/>
        <v>229377.6</v>
      </c>
      <c r="N36" s="212">
        <f t="shared" si="22"/>
        <v>229377.6</v>
      </c>
      <c r="O36" s="212">
        <f t="shared" si="8"/>
        <v>688132.8</v>
      </c>
      <c r="P36" s="212">
        <f t="shared" si="9"/>
        <v>254864</v>
      </c>
      <c r="Q36" s="212">
        <f t="shared" si="10"/>
        <v>254864</v>
      </c>
      <c r="R36" s="212">
        <f t="shared" si="11"/>
        <v>254864</v>
      </c>
      <c r="S36" s="212">
        <f t="shared" si="12"/>
        <v>764592</v>
      </c>
      <c r="T36" s="147">
        <f t="shared" si="6"/>
        <v>2293776</v>
      </c>
      <c r="U36" s="139"/>
      <c r="V36" s="137">
        <v>2548640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SUM(C38:C40)</f>
        <v>1352280</v>
      </c>
      <c r="D37" s="169">
        <f t="shared" si="13"/>
        <v>81136.800000000003</v>
      </c>
      <c r="E37" s="169">
        <f t="shared" si="14"/>
        <v>81136.800000000003</v>
      </c>
      <c r="F37" s="169">
        <f t="shared" si="15"/>
        <v>81136.800000000003</v>
      </c>
      <c r="G37" s="169">
        <f t="shared" si="16"/>
        <v>243410.40000000002</v>
      </c>
      <c r="H37" s="169">
        <f t="shared" si="17"/>
        <v>94659.6</v>
      </c>
      <c r="I37" s="169">
        <f t="shared" si="18"/>
        <v>121705.2</v>
      </c>
      <c r="J37" s="169">
        <f t="shared" si="19"/>
        <v>121705.2</v>
      </c>
      <c r="K37" s="169">
        <f t="shared" si="7"/>
        <v>338070</v>
      </c>
      <c r="L37" s="169">
        <f t="shared" si="20"/>
        <v>121705.2</v>
      </c>
      <c r="M37" s="169">
        <f t="shared" si="21"/>
        <v>121705.2</v>
      </c>
      <c r="N37" s="169">
        <f t="shared" si="22"/>
        <v>121705.2</v>
      </c>
      <c r="O37" s="169">
        <f t="shared" si="8"/>
        <v>365115.6</v>
      </c>
      <c r="P37" s="169">
        <f t="shared" si="9"/>
        <v>135228</v>
      </c>
      <c r="Q37" s="169">
        <f t="shared" si="10"/>
        <v>135228</v>
      </c>
      <c r="R37" s="169">
        <f t="shared" si="11"/>
        <v>135228</v>
      </c>
      <c r="S37" s="169">
        <f t="shared" si="12"/>
        <v>405684</v>
      </c>
      <c r="T37" s="147">
        <f t="shared" si="6"/>
        <v>1217052</v>
      </c>
      <c r="V37" s="137">
        <v>1352280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8019</v>
      </c>
      <c r="D38" s="212">
        <f t="shared" si="13"/>
        <v>481.14</v>
      </c>
      <c r="E38" s="212">
        <f t="shared" si="14"/>
        <v>481.14</v>
      </c>
      <c r="F38" s="212">
        <f t="shared" si="15"/>
        <v>481.14</v>
      </c>
      <c r="G38" s="212">
        <f t="shared" si="16"/>
        <v>1443.42</v>
      </c>
      <c r="H38" s="212">
        <f t="shared" si="17"/>
        <v>561.33000000000004</v>
      </c>
      <c r="I38" s="212">
        <f t="shared" si="18"/>
        <v>721.70999999999992</v>
      </c>
      <c r="J38" s="212">
        <f t="shared" si="19"/>
        <v>721.70999999999992</v>
      </c>
      <c r="K38" s="212">
        <f t="shared" si="7"/>
        <v>2004.75</v>
      </c>
      <c r="L38" s="212">
        <f t="shared" si="20"/>
        <v>721.70999999999992</v>
      </c>
      <c r="M38" s="212">
        <f t="shared" si="21"/>
        <v>721.70999999999992</v>
      </c>
      <c r="N38" s="212">
        <f t="shared" si="22"/>
        <v>721.70999999999992</v>
      </c>
      <c r="O38" s="212">
        <f t="shared" si="8"/>
        <v>2165.1299999999997</v>
      </c>
      <c r="P38" s="212">
        <f t="shared" si="9"/>
        <v>801.90000000000009</v>
      </c>
      <c r="Q38" s="212">
        <f t="shared" si="10"/>
        <v>801.90000000000009</v>
      </c>
      <c r="R38" s="212">
        <f t="shared" si="11"/>
        <v>801.90000000000009</v>
      </c>
      <c r="S38" s="212">
        <f t="shared" si="12"/>
        <v>2405.7000000000003</v>
      </c>
      <c r="T38" s="147">
        <f t="shared" si="6"/>
        <v>7217.1</v>
      </c>
      <c r="U38" s="139"/>
      <c r="V38" s="137">
        <v>8019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496027</v>
      </c>
      <c r="D39" s="212">
        <f t="shared" si="13"/>
        <v>29761.62</v>
      </c>
      <c r="E39" s="212">
        <f t="shared" si="14"/>
        <v>29761.62</v>
      </c>
      <c r="F39" s="212">
        <f t="shared" si="15"/>
        <v>29761.62</v>
      </c>
      <c r="G39" s="212">
        <f t="shared" si="16"/>
        <v>89284.86</v>
      </c>
      <c r="H39" s="212">
        <f t="shared" si="17"/>
        <v>34721.890000000007</v>
      </c>
      <c r="I39" s="212">
        <f t="shared" si="18"/>
        <v>44642.43</v>
      </c>
      <c r="J39" s="212">
        <f t="shared" si="19"/>
        <v>44642.43</v>
      </c>
      <c r="K39" s="212">
        <f t="shared" si="7"/>
        <v>124006.75</v>
      </c>
      <c r="L39" s="212">
        <f t="shared" si="20"/>
        <v>44642.43</v>
      </c>
      <c r="M39" s="212">
        <f t="shared" si="21"/>
        <v>44642.43</v>
      </c>
      <c r="N39" s="212">
        <f t="shared" si="22"/>
        <v>44642.43</v>
      </c>
      <c r="O39" s="212">
        <f t="shared" si="8"/>
        <v>133927.29</v>
      </c>
      <c r="P39" s="212">
        <f t="shared" si="9"/>
        <v>49602.700000000004</v>
      </c>
      <c r="Q39" s="212">
        <f t="shared" si="10"/>
        <v>49602.700000000004</v>
      </c>
      <c r="R39" s="212">
        <f t="shared" si="11"/>
        <v>49602.700000000004</v>
      </c>
      <c r="S39" s="212">
        <f t="shared" si="12"/>
        <v>148808.1</v>
      </c>
      <c r="T39" s="147">
        <f t="shared" si="6"/>
        <v>446424.3</v>
      </c>
      <c r="U39" s="139"/>
      <c r="V39" s="137">
        <v>496027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848234</v>
      </c>
      <c r="D40" s="212">
        <f t="shared" si="13"/>
        <v>50894.04</v>
      </c>
      <c r="E40" s="212">
        <f t="shared" si="14"/>
        <v>50894.04</v>
      </c>
      <c r="F40" s="212">
        <f t="shared" si="15"/>
        <v>50894.04</v>
      </c>
      <c r="G40" s="212">
        <f t="shared" si="16"/>
        <v>152682.12</v>
      </c>
      <c r="H40" s="212">
        <f t="shared" si="17"/>
        <v>59376.380000000005</v>
      </c>
      <c r="I40" s="212">
        <f t="shared" si="18"/>
        <v>76341.06</v>
      </c>
      <c r="J40" s="212">
        <f t="shared" si="19"/>
        <v>76341.06</v>
      </c>
      <c r="K40" s="212">
        <f t="shared" si="7"/>
        <v>212058.5</v>
      </c>
      <c r="L40" s="212">
        <f t="shared" si="20"/>
        <v>76341.06</v>
      </c>
      <c r="M40" s="212">
        <f t="shared" si="21"/>
        <v>76341.06</v>
      </c>
      <c r="N40" s="212">
        <f t="shared" si="22"/>
        <v>76341.06</v>
      </c>
      <c r="O40" s="212">
        <f t="shared" si="8"/>
        <v>229023.18</v>
      </c>
      <c r="P40" s="212">
        <f t="shared" si="9"/>
        <v>84823.400000000009</v>
      </c>
      <c r="Q40" s="212">
        <f t="shared" si="10"/>
        <v>84823.400000000009</v>
      </c>
      <c r="R40" s="212">
        <f t="shared" si="11"/>
        <v>84823.400000000009</v>
      </c>
      <c r="S40" s="212">
        <f t="shared" si="12"/>
        <v>254470.2</v>
      </c>
      <c r="T40" s="147">
        <f t="shared" si="6"/>
        <v>763410.60000000009</v>
      </c>
      <c r="V40" s="137">
        <v>848234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8688301</v>
      </c>
      <c r="D42" s="169">
        <f t="shared" si="13"/>
        <v>521298.06</v>
      </c>
      <c r="E42" s="169">
        <f t="shared" si="14"/>
        <v>521298.06</v>
      </c>
      <c r="F42" s="169">
        <f t="shared" si="15"/>
        <v>521298.06</v>
      </c>
      <c r="G42" s="169">
        <f t="shared" si="16"/>
        <v>1563894.18</v>
      </c>
      <c r="H42" s="169">
        <f t="shared" si="17"/>
        <v>608181.07000000007</v>
      </c>
      <c r="I42" s="169">
        <f t="shared" si="18"/>
        <v>781947.09</v>
      </c>
      <c r="J42" s="169">
        <f t="shared" si="19"/>
        <v>781947.09</v>
      </c>
      <c r="K42" s="169">
        <f t="shared" si="7"/>
        <v>2172075.25</v>
      </c>
      <c r="L42" s="169">
        <f t="shared" si="20"/>
        <v>781947.09</v>
      </c>
      <c r="M42" s="169">
        <f t="shared" si="21"/>
        <v>781947.09</v>
      </c>
      <c r="N42" s="169">
        <f t="shared" si="22"/>
        <v>781947.09</v>
      </c>
      <c r="O42" s="169">
        <f t="shared" si="8"/>
        <v>2345841.27</v>
      </c>
      <c r="P42" s="169">
        <f t="shared" si="9"/>
        <v>868830.10000000009</v>
      </c>
      <c r="Q42" s="169">
        <f t="shared" si="10"/>
        <v>868830.10000000009</v>
      </c>
      <c r="R42" s="169">
        <f t="shared" si="11"/>
        <v>868830.10000000009</v>
      </c>
      <c r="S42" s="169">
        <f t="shared" si="12"/>
        <v>2606490.3000000003</v>
      </c>
      <c r="T42" s="147">
        <f t="shared" si="6"/>
        <v>7819470.8999999985</v>
      </c>
      <c r="V42" s="137">
        <v>8688301</v>
      </c>
    </row>
    <row r="43" spans="1:30" ht="33" customHeight="1" x14ac:dyDescent="0.25">
      <c r="A43" s="54" t="s">
        <v>62</v>
      </c>
      <c r="B43" s="119" t="s">
        <v>63</v>
      </c>
      <c r="C43" s="212">
        <v>3849413</v>
      </c>
      <c r="D43" s="212">
        <f t="shared" si="13"/>
        <v>230964.78</v>
      </c>
      <c r="E43" s="212">
        <f t="shared" si="14"/>
        <v>230964.78</v>
      </c>
      <c r="F43" s="212">
        <f t="shared" si="15"/>
        <v>230964.78</v>
      </c>
      <c r="G43" s="212">
        <f t="shared" si="16"/>
        <v>692894.34</v>
      </c>
      <c r="H43" s="212">
        <f t="shared" si="17"/>
        <v>269458.91000000003</v>
      </c>
      <c r="I43" s="212">
        <f t="shared" si="18"/>
        <v>346447.17</v>
      </c>
      <c r="J43" s="212">
        <f t="shared" si="19"/>
        <v>346447.17</v>
      </c>
      <c r="K43" s="212">
        <f t="shared" si="7"/>
        <v>962353.25</v>
      </c>
      <c r="L43" s="212">
        <f t="shared" si="20"/>
        <v>346447.17</v>
      </c>
      <c r="M43" s="212">
        <f t="shared" si="21"/>
        <v>346447.17</v>
      </c>
      <c r="N43" s="212">
        <f t="shared" si="22"/>
        <v>346447.17</v>
      </c>
      <c r="O43" s="212">
        <f t="shared" si="8"/>
        <v>1039341.51</v>
      </c>
      <c r="P43" s="212">
        <f t="shared" si="9"/>
        <v>384941.30000000005</v>
      </c>
      <c r="Q43" s="212">
        <f t="shared" si="10"/>
        <v>384941.30000000005</v>
      </c>
      <c r="R43" s="212">
        <f t="shared" si="11"/>
        <v>384941.30000000005</v>
      </c>
      <c r="S43" s="212">
        <f t="shared" si="12"/>
        <v>1154823.9000000001</v>
      </c>
      <c r="T43" s="147">
        <f t="shared" si="6"/>
        <v>3464471.6999999993</v>
      </c>
      <c r="V43" s="137">
        <v>3849413</v>
      </c>
    </row>
    <row r="44" spans="1:30" ht="33" customHeight="1" x14ac:dyDescent="0.25">
      <c r="A44" s="41">
        <v>45921</v>
      </c>
      <c r="B44" s="119" t="s">
        <v>64</v>
      </c>
      <c r="C44" s="212">
        <v>4826988</v>
      </c>
      <c r="D44" s="212">
        <f t="shared" si="13"/>
        <v>289619.27999999997</v>
      </c>
      <c r="E44" s="212">
        <f t="shared" si="14"/>
        <v>289619.27999999997</v>
      </c>
      <c r="F44" s="212">
        <f t="shared" si="15"/>
        <v>289619.27999999997</v>
      </c>
      <c r="G44" s="212">
        <f t="shared" si="16"/>
        <v>868857.83999999985</v>
      </c>
      <c r="H44" s="212">
        <f t="shared" si="17"/>
        <v>337889.16000000003</v>
      </c>
      <c r="I44" s="212">
        <f t="shared" si="18"/>
        <v>434428.92</v>
      </c>
      <c r="J44" s="212">
        <f t="shared" si="19"/>
        <v>434428.92</v>
      </c>
      <c r="K44" s="212">
        <f t="shared" si="7"/>
        <v>1206747</v>
      </c>
      <c r="L44" s="212">
        <f t="shared" si="20"/>
        <v>434428.92</v>
      </c>
      <c r="M44" s="212">
        <f t="shared" si="21"/>
        <v>434428.92</v>
      </c>
      <c r="N44" s="212">
        <f t="shared" si="22"/>
        <v>434428.92</v>
      </c>
      <c r="O44" s="212">
        <f t="shared" si="8"/>
        <v>1303286.76</v>
      </c>
      <c r="P44" s="212">
        <f t="shared" si="9"/>
        <v>482698.80000000005</v>
      </c>
      <c r="Q44" s="212">
        <f t="shared" si="10"/>
        <v>482698.80000000005</v>
      </c>
      <c r="R44" s="212">
        <f t="shared" si="11"/>
        <v>482698.80000000005</v>
      </c>
      <c r="S44" s="212">
        <f t="shared" si="12"/>
        <v>1448096.4000000001</v>
      </c>
      <c r="T44" s="147">
        <f t="shared" si="6"/>
        <v>4344289.1999999993</v>
      </c>
      <c r="V44" s="137">
        <v>4826988</v>
      </c>
    </row>
    <row r="45" spans="1:30" ht="33" customHeight="1" x14ac:dyDescent="0.25">
      <c r="A45" s="41">
        <v>45994</v>
      </c>
      <c r="B45" s="119" t="s">
        <v>65</v>
      </c>
      <c r="C45" s="212">
        <v>11900</v>
      </c>
      <c r="D45" s="212">
        <f t="shared" si="13"/>
        <v>714</v>
      </c>
      <c r="E45" s="212">
        <f t="shared" si="14"/>
        <v>714</v>
      </c>
      <c r="F45" s="212">
        <f t="shared" si="15"/>
        <v>714</v>
      </c>
      <c r="G45" s="212">
        <f t="shared" si="16"/>
        <v>2142</v>
      </c>
      <c r="H45" s="212">
        <f t="shared" si="17"/>
        <v>833.00000000000011</v>
      </c>
      <c r="I45" s="212">
        <f t="shared" si="18"/>
        <v>1071</v>
      </c>
      <c r="J45" s="212">
        <f t="shared" si="19"/>
        <v>1071</v>
      </c>
      <c r="K45" s="212">
        <f t="shared" si="7"/>
        <v>2975</v>
      </c>
      <c r="L45" s="212">
        <f t="shared" si="20"/>
        <v>1071</v>
      </c>
      <c r="M45" s="212">
        <f t="shared" si="21"/>
        <v>1071</v>
      </c>
      <c r="N45" s="212">
        <f t="shared" si="22"/>
        <v>1071</v>
      </c>
      <c r="O45" s="212">
        <f t="shared" si="8"/>
        <v>3213</v>
      </c>
      <c r="P45" s="212">
        <f t="shared" si="9"/>
        <v>1190</v>
      </c>
      <c r="Q45" s="212">
        <f t="shared" si="10"/>
        <v>1190</v>
      </c>
      <c r="R45" s="212">
        <f t="shared" si="11"/>
        <v>1190</v>
      </c>
      <c r="S45" s="212">
        <f t="shared" si="12"/>
        <v>3570</v>
      </c>
      <c r="T45" s="147">
        <f t="shared" si="6"/>
        <v>10710</v>
      </c>
      <c r="V45" s="137">
        <v>11900</v>
      </c>
    </row>
    <row r="46" spans="1:30" ht="6" customHeight="1" x14ac:dyDescent="0.25">
      <c r="A46" s="41"/>
      <c r="B46" s="51"/>
      <c r="C46" s="212">
        <v>0</v>
      </c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99653466</v>
      </c>
      <c r="D47" s="168">
        <f t="shared" si="13"/>
        <v>5979207.96</v>
      </c>
      <c r="E47" s="168">
        <f t="shared" si="14"/>
        <v>5979207.96</v>
      </c>
      <c r="F47" s="168">
        <f t="shared" si="15"/>
        <v>5979207.96</v>
      </c>
      <c r="G47" s="168">
        <f t="shared" si="16"/>
        <v>17937623.879999999</v>
      </c>
      <c r="H47" s="168">
        <f t="shared" si="17"/>
        <v>6975742.620000001</v>
      </c>
      <c r="I47" s="168">
        <f t="shared" si="18"/>
        <v>8968811.9399999995</v>
      </c>
      <c r="J47" s="168">
        <f t="shared" si="19"/>
        <v>8968811.9399999995</v>
      </c>
      <c r="K47" s="168">
        <f t="shared" si="7"/>
        <v>24913366.5</v>
      </c>
      <c r="L47" s="168">
        <f t="shared" si="20"/>
        <v>8968811.9399999995</v>
      </c>
      <c r="M47" s="168">
        <f t="shared" si="21"/>
        <v>8968811.9399999995</v>
      </c>
      <c r="N47" s="168">
        <f t="shared" si="22"/>
        <v>8968811.9399999995</v>
      </c>
      <c r="O47" s="168">
        <f t="shared" si="8"/>
        <v>26906435.82</v>
      </c>
      <c r="P47" s="168">
        <f t="shared" si="9"/>
        <v>9965346.5999999996</v>
      </c>
      <c r="Q47" s="168">
        <f t="shared" si="10"/>
        <v>9965346.5999999996</v>
      </c>
      <c r="R47" s="168">
        <f t="shared" si="11"/>
        <v>9965346.5999999996</v>
      </c>
      <c r="S47" s="168">
        <f t="shared" si="12"/>
        <v>29896039.799999997</v>
      </c>
      <c r="T47" s="147">
        <f t="shared" si="6"/>
        <v>89688119.399999976</v>
      </c>
      <c r="V47" s="137">
        <v>99653465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52746791</v>
      </c>
      <c r="D49" s="167">
        <f t="shared" si="13"/>
        <v>3164807.46</v>
      </c>
      <c r="E49" s="167">
        <f t="shared" si="14"/>
        <v>3164807.46</v>
      </c>
      <c r="F49" s="167">
        <f t="shared" si="15"/>
        <v>3164807.46</v>
      </c>
      <c r="G49" s="167">
        <f t="shared" si="16"/>
        <v>9494422.379999999</v>
      </c>
      <c r="H49" s="167">
        <f t="shared" si="17"/>
        <v>3692275.3700000006</v>
      </c>
      <c r="I49" s="167">
        <f t="shared" si="18"/>
        <v>4747211.1899999995</v>
      </c>
      <c r="J49" s="167">
        <f t="shared" si="19"/>
        <v>4747211.1899999995</v>
      </c>
      <c r="K49" s="167">
        <f t="shared" si="7"/>
        <v>13186697.75</v>
      </c>
      <c r="L49" s="167">
        <f t="shared" si="20"/>
        <v>4747211.1899999995</v>
      </c>
      <c r="M49" s="167">
        <f t="shared" si="21"/>
        <v>4747211.1899999995</v>
      </c>
      <c r="N49" s="167">
        <f t="shared" si="22"/>
        <v>4747211.1899999995</v>
      </c>
      <c r="O49" s="167">
        <f t="shared" si="8"/>
        <v>14241633.569999998</v>
      </c>
      <c r="P49" s="167">
        <f t="shared" si="9"/>
        <v>5274679.1000000006</v>
      </c>
      <c r="Q49" s="167">
        <f t="shared" si="10"/>
        <v>5274679.1000000006</v>
      </c>
      <c r="R49" s="167">
        <f t="shared" si="11"/>
        <v>5274679.1000000006</v>
      </c>
      <c r="S49" s="167">
        <f t="shared" si="12"/>
        <v>15824037.300000001</v>
      </c>
      <c r="T49" s="147">
        <f t="shared" si="6"/>
        <v>47472111.899999991</v>
      </c>
      <c r="V49" s="137">
        <v>52746792</v>
      </c>
    </row>
    <row r="50" spans="1:30" ht="33" customHeight="1" x14ac:dyDescent="0.25">
      <c r="A50" s="55" t="s">
        <v>130</v>
      </c>
      <c r="B50" s="120" t="s">
        <v>124</v>
      </c>
      <c r="C50" s="212">
        <v>11305178</v>
      </c>
      <c r="D50" s="212">
        <f t="shared" si="13"/>
        <v>678310.67999999993</v>
      </c>
      <c r="E50" s="212">
        <f t="shared" si="14"/>
        <v>678310.67999999993</v>
      </c>
      <c r="F50" s="212">
        <f t="shared" si="15"/>
        <v>678310.67999999993</v>
      </c>
      <c r="G50" s="212">
        <f t="shared" si="16"/>
        <v>2034932.0399999998</v>
      </c>
      <c r="H50" s="212">
        <f t="shared" si="17"/>
        <v>791362.46000000008</v>
      </c>
      <c r="I50" s="212">
        <f t="shared" si="18"/>
        <v>1017466.02</v>
      </c>
      <c r="J50" s="212">
        <f t="shared" si="19"/>
        <v>1017466.02</v>
      </c>
      <c r="K50" s="212">
        <f t="shared" si="7"/>
        <v>2826294.5</v>
      </c>
      <c r="L50" s="212">
        <f t="shared" si="20"/>
        <v>1017466.02</v>
      </c>
      <c r="M50" s="212">
        <f t="shared" si="21"/>
        <v>1017466.02</v>
      </c>
      <c r="N50" s="212">
        <f t="shared" si="22"/>
        <v>1017466.02</v>
      </c>
      <c r="O50" s="212">
        <f t="shared" si="8"/>
        <v>3052398.06</v>
      </c>
      <c r="P50" s="212">
        <f t="shared" si="9"/>
        <v>1130517.8</v>
      </c>
      <c r="Q50" s="212">
        <f t="shared" si="10"/>
        <v>1130517.8</v>
      </c>
      <c r="R50" s="212">
        <f t="shared" si="11"/>
        <v>1130517.8</v>
      </c>
      <c r="S50" s="212">
        <f t="shared" si="12"/>
        <v>3391553.4000000004</v>
      </c>
      <c r="T50" s="147">
        <f t="shared" si="6"/>
        <v>10174660.200000001</v>
      </c>
      <c r="V50" s="137">
        <v>11305178</v>
      </c>
    </row>
    <row r="51" spans="1:30" ht="47.25" x14ac:dyDescent="0.25">
      <c r="A51" s="41" t="s">
        <v>133</v>
      </c>
      <c r="B51" s="117" t="s">
        <v>125</v>
      </c>
      <c r="C51" s="212">
        <v>381250</v>
      </c>
      <c r="D51" s="212">
        <f t="shared" si="13"/>
        <v>22875</v>
      </c>
      <c r="E51" s="212">
        <f t="shared" si="14"/>
        <v>22875</v>
      </c>
      <c r="F51" s="212">
        <f t="shared" si="15"/>
        <v>22875</v>
      </c>
      <c r="G51" s="212">
        <f t="shared" si="16"/>
        <v>68625</v>
      </c>
      <c r="H51" s="212">
        <f t="shared" si="17"/>
        <v>26687.500000000004</v>
      </c>
      <c r="I51" s="212">
        <f t="shared" si="18"/>
        <v>34312.5</v>
      </c>
      <c r="J51" s="212">
        <f t="shared" si="19"/>
        <v>34312.5</v>
      </c>
      <c r="K51" s="212">
        <f t="shared" si="7"/>
        <v>95312.5</v>
      </c>
      <c r="L51" s="212">
        <f t="shared" si="20"/>
        <v>34312.5</v>
      </c>
      <c r="M51" s="212">
        <f t="shared" si="21"/>
        <v>34312.5</v>
      </c>
      <c r="N51" s="212">
        <f t="shared" si="22"/>
        <v>34312.5</v>
      </c>
      <c r="O51" s="212">
        <f t="shared" si="8"/>
        <v>102937.5</v>
      </c>
      <c r="P51" s="212">
        <f t="shared" si="9"/>
        <v>38125</v>
      </c>
      <c r="Q51" s="212">
        <f t="shared" si="10"/>
        <v>38125</v>
      </c>
      <c r="R51" s="212">
        <f t="shared" si="11"/>
        <v>38125</v>
      </c>
      <c r="S51" s="212">
        <f t="shared" si="12"/>
        <v>114375</v>
      </c>
      <c r="T51" s="147">
        <f t="shared" si="6"/>
        <v>343125</v>
      </c>
      <c r="V51" s="137">
        <v>381250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4">
        <v>19479026</v>
      </c>
      <c r="D53" s="212">
        <f t="shared" si="13"/>
        <v>1168741.56</v>
      </c>
      <c r="E53" s="212">
        <f t="shared" si="14"/>
        <v>1168741.56</v>
      </c>
      <c r="F53" s="212">
        <f t="shared" si="15"/>
        <v>1168741.56</v>
      </c>
      <c r="G53" s="212">
        <f t="shared" si="16"/>
        <v>3506224.68</v>
      </c>
      <c r="H53" s="212">
        <f t="shared" si="17"/>
        <v>1363531.82</v>
      </c>
      <c r="I53" s="212">
        <f t="shared" si="18"/>
        <v>1753112.3399999999</v>
      </c>
      <c r="J53" s="212">
        <f t="shared" si="19"/>
        <v>1753112.3399999999</v>
      </c>
      <c r="K53" s="212">
        <f t="shared" si="7"/>
        <v>4869756.5</v>
      </c>
      <c r="L53" s="212">
        <f t="shared" si="20"/>
        <v>1753112.3399999999</v>
      </c>
      <c r="M53" s="212">
        <f t="shared" si="21"/>
        <v>1753112.3399999999</v>
      </c>
      <c r="N53" s="212">
        <f t="shared" si="22"/>
        <v>1753112.3399999999</v>
      </c>
      <c r="O53" s="212">
        <f t="shared" si="8"/>
        <v>5259337.0199999996</v>
      </c>
      <c r="P53" s="212">
        <f t="shared" si="9"/>
        <v>1947902.6</v>
      </c>
      <c r="Q53" s="212">
        <f t="shared" si="10"/>
        <v>1947902.6</v>
      </c>
      <c r="R53" s="212">
        <f t="shared" si="11"/>
        <v>1947902.6</v>
      </c>
      <c r="S53" s="212">
        <f t="shared" si="12"/>
        <v>5843707.8000000007</v>
      </c>
      <c r="T53" s="147">
        <f t="shared" si="6"/>
        <v>17531123.399999999</v>
      </c>
      <c r="V53" s="137">
        <v>19479026</v>
      </c>
    </row>
    <row r="54" spans="1:30" ht="33" customHeight="1" x14ac:dyDescent="0.25">
      <c r="A54" s="55" t="s">
        <v>17</v>
      </c>
      <c r="B54" s="120" t="s">
        <v>128</v>
      </c>
      <c r="C54" s="212">
        <v>21581337</v>
      </c>
      <c r="D54" s="212">
        <f t="shared" si="13"/>
        <v>1294880.22</v>
      </c>
      <c r="E54" s="212">
        <f t="shared" si="14"/>
        <v>1294880.22</v>
      </c>
      <c r="F54" s="212">
        <f t="shared" si="15"/>
        <v>1294880.22</v>
      </c>
      <c r="G54" s="212">
        <f t="shared" si="16"/>
        <v>3884640.66</v>
      </c>
      <c r="H54" s="212">
        <f t="shared" si="17"/>
        <v>1510693.59</v>
      </c>
      <c r="I54" s="212">
        <f t="shared" si="18"/>
        <v>1942320.3299999998</v>
      </c>
      <c r="J54" s="212">
        <f t="shared" si="19"/>
        <v>1942320.3299999998</v>
      </c>
      <c r="K54" s="212">
        <f t="shared" si="7"/>
        <v>5395334.25</v>
      </c>
      <c r="L54" s="212">
        <f t="shared" si="20"/>
        <v>1942320.3299999998</v>
      </c>
      <c r="M54" s="212">
        <f t="shared" si="21"/>
        <v>1942320.3299999998</v>
      </c>
      <c r="N54" s="212">
        <f t="shared" si="22"/>
        <v>1942320.3299999998</v>
      </c>
      <c r="O54" s="212">
        <f t="shared" si="8"/>
        <v>5826960.9899999993</v>
      </c>
      <c r="P54" s="212">
        <f t="shared" si="9"/>
        <v>2158133.7000000002</v>
      </c>
      <c r="Q54" s="212">
        <f t="shared" si="10"/>
        <v>2158133.7000000002</v>
      </c>
      <c r="R54" s="212">
        <f t="shared" si="11"/>
        <v>2158133.7000000002</v>
      </c>
      <c r="S54" s="212">
        <f t="shared" si="12"/>
        <v>6474401.1000000006</v>
      </c>
      <c r="T54" s="147">
        <f t="shared" si="6"/>
        <v>19423203.300000001</v>
      </c>
      <c r="V54" s="137">
        <v>21581337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1042010</v>
      </c>
      <c r="D56" s="167">
        <f t="shared" si="13"/>
        <v>62520.6</v>
      </c>
      <c r="E56" s="167">
        <f t="shared" si="14"/>
        <v>62520.6</v>
      </c>
      <c r="F56" s="167">
        <f t="shared" si="15"/>
        <v>62520.6</v>
      </c>
      <c r="G56" s="167">
        <f t="shared" si="16"/>
        <v>187561.8</v>
      </c>
      <c r="H56" s="167">
        <f t="shared" si="17"/>
        <v>72940.700000000012</v>
      </c>
      <c r="I56" s="167">
        <f t="shared" si="18"/>
        <v>93780.9</v>
      </c>
      <c r="J56" s="167">
        <f t="shared" si="19"/>
        <v>93780.9</v>
      </c>
      <c r="K56" s="167">
        <f t="shared" si="7"/>
        <v>260502.5</v>
      </c>
      <c r="L56" s="167">
        <f t="shared" si="20"/>
        <v>93780.9</v>
      </c>
      <c r="M56" s="167">
        <f t="shared" si="21"/>
        <v>93780.9</v>
      </c>
      <c r="N56" s="167">
        <f t="shared" si="22"/>
        <v>93780.9</v>
      </c>
      <c r="O56" s="167">
        <f t="shared" si="8"/>
        <v>281342.69999999995</v>
      </c>
      <c r="P56" s="167">
        <f t="shared" si="9"/>
        <v>104201</v>
      </c>
      <c r="Q56" s="167">
        <f t="shared" si="10"/>
        <v>104201</v>
      </c>
      <c r="R56" s="167">
        <f t="shared" si="11"/>
        <v>104201</v>
      </c>
      <c r="S56" s="167">
        <f t="shared" si="12"/>
        <v>312603</v>
      </c>
      <c r="T56" s="147">
        <f t="shared" si="6"/>
        <v>937809.00000000012</v>
      </c>
      <c r="V56" s="137">
        <v>1042010</v>
      </c>
    </row>
    <row r="57" spans="1:30" s="140" customFormat="1" ht="33" customHeight="1" x14ac:dyDescent="0.25">
      <c r="A57" s="56" t="s">
        <v>102</v>
      </c>
      <c r="B57" s="122" t="s">
        <v>101</v>
      </c>
      <c r="C57" s="212">
        <v>285203</v>
      </c>
      <c r="D57" s="213">
        <f t="shared" si="13"/>
        <v>17112.18</v>
      </c>
      <c r="E57" s="213">
        <f t="shared" si="14"/>
        <v>17112.18</v>
      </c>
      <c r="F57" s="213">
        <f t="shared" si="15"/>
        <v>17112.18</v>
      </c>
      <c r="G57" s="213">
        <f t="shared" si="16"/>
        <v>51336.54</v>
      </c>
      <c r="H57" s="213">
        <f t="shared" si="17"/>
        <v>19964.210000000003</v>
      </c>
      <c r="I57" s="213">
        <f t="shared" si="18"/>
        <v>25668.27</v>
      </c>
      <c r="J57" s="213">
        <f t="shared" si="19"/>
        <v>25668.27</v>
      </c>
      <c r="K57" s="213">
        <f t="shared" si="7"/>
        <v>71300.75</v>
      </c>
      <c r="L57" s="213">
        <f t="shared" si="20"/>
        <v>25668.27</v>
      </c>
      <c r="M57" s="213">
        <f t="shared" si="21"/>
        <v>25668.27</v>
      </c>
      <c r="N57" s="213">
        <f t="shared" si="22"/>
        <v>25668.27</v>
      </c>
      <c r="O57" s="213">
        <f t="shared" si="8"/>
        <v>77004.81</v>
      </c>
      <c r="P57" s="213">
        <f t="shared" si="9"/>
        <v>28520.300000000003</v>
      </c>
      <c r="Q57" s="213">
        <f t="shared" si="10"/>
        <v>28520.300000000003</v>
      </c>
      <c r="R57" s="213">
        <f t="shared" si="11"/>
        <v>28520.300000000003</v>
      </c>
      <c r="S57" s="213">
        <f t="shared" si="12"/>
        <v>85560.900000000009</v>
      </c>
      <c r="T57" s="147">
        <f t="shared" si="6"/>
        <v>256682.69999999995</v>
      </c>
      <c r="U57" s="139"/>
      <c r="V57" s="137">
        <v>285203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6">
        <v>55195</v>
      </c>
      <c r="B58" s="122" t="s">
        <v>70</v>
      </c>
      <c r="C58" s="212">
        <v>753064</v>
      </c>
      <c r="D58" s="213">
        <f t="shared" si="13"/>
        <v>45183.839999999997</v>
      </c>
      <c r="E58" s="213">
        <f t="shared" si="14"/>
        <v>45183.839999999997</v>
      </c>
      <c r="F58" s="213">
        <f t="shared" si="15"/>
        <v>45183.839999999997</v>
      </c>
      <c r="G58" s="213">
        <f t="shared" si="16"/>
        <v>135551.51999999999</v>
      </c>
      <c r="H58" s="213">
        <f t="shared" si="17"/>
        <v>52714.48</v>
      </c>
      <c r="I58" s="213">
        <f t="shared" si="18"/>
        <v>67775.759999999995</v>
      </c>
      <c r="J58" s="213">
        <f t="shared" si="19"/>
        <v>67775.759999999995</v>
      </c>
      <c r="K58" s="213">
        <f t="shared" si="7"/>
        <v>188266</v>
      </c>
      <c r="L58" s="213">
        <f t="shared" si="20"/>
        <v>67775.759999999995</v>
      </c>
      <c r="M58" s="213">
        <f t="shared" si="21"/>
        <v>67775.759999999995</v>
      </c>
      <c r="N58" s="213">
        <f t="shared" si="22"/>
        <v>67775.759999999995</v>
      </c>
      <c r="O58" s="213">
        <f t="shared" si="8"/>
        <v>203327.27999999997</v>
      </c>
      <c r="P58" s="213">
        <f t="shared" si="9"/>
        <v>75306.400000000009</v>
      </c>
      <c r="Q58" s="213">
        <f t="shared" si="10"/>
        <v>75306.400000000009</v>
      </c>
      <c r="R58" s="213">
        <f t="shared" si="11"/>
        <v>75306.400000000009</v>
      </c>
      <c r="S58" s="213">
        <f t="shared" si="12"/>
        <v>225919.2</v>
      </c>
      <c r="T58" s="147">
        <f t="shared" si="6"/>
        <v>677757.60000000009</v>
      </c>
      <c r="U58" s="139"/>
      <c r="V58" s="137">
        <v>753064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53">
        <v>55300</v>
      </c>
      <c r="B59" s="125" t="s">
        <v>71</v>
      </c>
      <c r="C59" s="212">
        <v>2543</v>
      </c>
      <c r="D59" s="213">
        <f t="shared" si="13"/>
        <v>152.57999999999998</v>
      </c>
      <c r="E59" s="213">
        <f t="shared" si="14"/>
        <v>152.57999999999998</v>
      </c>
      <c r="F59" s="213">
        <f t="shared" si="15"/>
        <v>152.57999999999998</v>
      </c>
      <c r="G59" s="213">
        <f t="shared" si="16"/>
        <v>457.73999999999995</v>
      </c>
      <c r="H59" s="213">
        <f t="shared" si="17"/>
        <v>178.01000000000002</v>
      </c>
      <c r="I59" s="213">
        <f t="shared" si="18"/>
        <v>228.87</v>
      </c>
      <c r="J59" s="213">
        <f t="shared" si="19"/>
        <v>228.87</v>
      </c>
      <c r="K59" s="213">
        <f t="shared" si="7"/>
        <v>635.75</v>
      </c>
      <c r="L59" s="213">
        <f t="shared" si="20"/>
        <v>228.87</v>
      </c>
      <c r="M59" s="213">
        <f t="shared" si="21"/>
        <v>228.87</v>
      </c>
      <c r="N59" s="213">
        <f t="shared" si="22"/>
        <v>228.87</v>
      </c>
      <c r="O59" s="213">
        <f t="shared" si="8"/>
        <v>686.61</v>
      </c>
      <c r="P59" s="213">
        <f t="shared" si="9"/>
        <v>254.3</v>
      </c>
      <c r="Q59" s="213">
        <f t="shared" si="10"/>
        <v>254.3</v>
      </c>
      <c r="R59" s="213">
        <f t="shared" si="11"/>
        <v>254.3</v>
      </c>
      <c r="S59" s="213">
        <f t="shared" si="12"/>
        <v>762.90000000000009</v>
      </c>
      <c r="T59" s="147">
        <f t="shared" si="6"/>
        <v>2288.6999999999998</v>
      </c>
      <c r="V59" s="137">
        <v>2543</v>
      </c>
    </row>
    <row r="60" spans="1:30" s="140" customFormat="1" ht="33" customHeight="1" collapsed="1" x14ac:dyDescent="0.25">
      <c r="A60" s="53" t="s">
        <v>8</v>
      </c>
      <c r="B60" s="125" t="s">
        <v>72</v>
      </c>
      <c r="C60" s="212">
        <v>1200</v>
      </c>
      <c r="D60" s="213">
        <f t="shared" si="13"/>
        <v>72</v>
      </c>
      <c r="E60" s="213">
        <f t="shared" si="14"/>
        <v>72</v>
      </c>
      <c r="F60" s="213">
        <f t="shared" si="15"/>
        <v>72</v>
      </c>
      <c r="G60" s="213">
        <f t="shared" si="16"/>
        <v>216</v>
      </c>
      <c r="H60" s="213">
        <f t="shared" si="17"/>
        <v>84.000000000000014</v>
      </c>
      <c r="I60" s="213">
        <f t="shared" si="18"/>
        <v>108</v>
      </c>
      <c r="J60" s="213">
        <f t="shared" si="19"/>
        <v>108</v>
      </c>
      <c r="K60" s="213">
        <f t="shared" si="7"/>
        <v>300</v>
      </c>
      <c r="L60" s="213">
        <f t="shared" si="20"/>
        <v>108</v>
      </c>
      <c r="M60" s="213">
        <f t="shared" si="21"/>
        <v>108</v>
      </c>
      <c r="N60" s="213">
        <f t="shared" si="22"/>
        <v>108</v>
      </c>
      <c r="O60" s="213">
        <f t="shared" si="8"/>
        <v>324</v>
      </c>
      <c r="P60" s="213">
        <f t="shared" si="9"/>
        <v>120</v>
      </c>
      <c r="Q60" s="213">
        <f t="shared" si="10"/>
        <v>120</v>
      </c>
      <c r="R60" s="213">
        <f t="shared" si="11"/>
        <v>120</v>
      </c>
      <c r="S60" s="213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11422149</v>
      </c>
      <c r="D61" s="167">
        <f t="shared" si="13"/>
        <v>685328.94</v>
      </c>
      <c r="E61" s="167">
        <f t="shared" si="14"/>
        <v>685328.94</v>
      </c>
      <c r="F61" s="167">
        <f t="shared" si="15"/>
        <v>685328.94</v>
      </c>
      <c r="G61" s="167">
        <f t="shared" si="16"/>
        <v>2055986.8199999998</v>
      </c>
      <c r="H61" s="167">
        <f t="shared" si="17"/>
        <v>799550.43</v>
      </c>
      <c r="I61" s="167">
        <f t="shared" si="18"/>
        <v>1027993.4099999999</v>
      </c>
      <c r="J61" s="167">
        <f t="shared" si="19"/>
        <v>1027993.4099999999</v>
      </c>
      <c r="K61" s="167">
        <f t="shared" si="7"/>
        <v>2855537.25</v>
      </c>
      <c r="L61" s="167">
        <f t="shared" si="20"/>
        <v>1027993.4099999999</v>
      </c>
      <c r="M61" s="167">
        <f t="shared" si="21"/>
        <v>1027993.4099999999</v>
      </c>
      <c r="N61" s="167">
        <f t="shared" si="22"/>
        <v>1027993.4099999999</v>
      </c>
      <c r="O61" s="167">
        <f t="shared" si="8"/>
        <v>3083980.2299999995</v>
      </c>
      <c r="P61" s="167">
        <f t="shared" si="9"/>
        <v>1142214.9000000001</v>
      </c>
      <c r="Q61" s="167">
        <f t="shared" si="10"/>
        <v>1142214.9000000001</v>
      </c>
      <c r="R61" s="167">
        <f t="shared" si="11"/>
        <v>1142214.9000000001</v>
      </c>
      <c r="S61" s="167">
        <f t="shared" si="12"/>
        <v>3426644.7</v>
      </c>
      <c r="T61" s="147">
        <f t="shared" si="6"/>
        <v>10279934.100000001</v>
      </c>
      <c r="V61" s="137">
        <v>11222148</v>
      </c>
    </row>
    <row r="62" spans="1:30" ht="33" customHeight="1" x14ac:dyDescent="0.25">
      <c r="A62" s="41">
        <v>56102</v>
      </c>
      <c r="B62" s="117" t="s">
        <v>110</v>
      </c>
      <c r="C62" s="212">
        <f>7050617+100000</f>
        <v>7150617</v>
      </c>
      <c r="D62" s="212">
        <f t="shared" si="13"/>
        <v>429037.01999999996</v>
      </c>
      <c r="E62" s="212">
        <f t="shared" si="14"/>
        <v>429037.01999999996</v>
      </c>
      <c r="F62" s="212">
        <f t="shared" si="15"/>
        <v>429037.01999999996</v>
      </c>
      <c r="G62" s="212">
        <f t="shared" si="16"/>
        <v>1287111.0599999998</v>
      </c>
      <c r="H62" s="212">
        <f t="shared" si="17"/>
        <v>500543.19000000006</v>
      </c>
      <c r="I62" s="212">
        <f t="shared" si="18"/>
        <v>643555.53</v>
      </c>
      <c r="J62" s="212">
        <f t="shared" si="19"/>
        <v>643555.53</v>
      </c>
      <c r="K62" s="212">
        <f t="shared" si="7"/>
        <v>1787654.2500000002</v>
      </c>
      <c r="L62" s="212">
        <f t="shared" si="20"/>
        <v>643555.53</v>
      </c>
      <c r="M62" s="212">
        <f t="shared" si="21"/>
        <v>643555.53</v>
      </c>
      <c r="N62" s="212">
        <f t="shared" si="22"/>
        <v>643555.53</v>
      </c>
      <c r="O62" s="212">
        <f t="shared" si="8"/>
        <v>1930666.59</v>
      </c>
      <c r="P62" s="212">
        <f t="shared" si="9"/>
        <v>715061.70000000007</v>
      </c>
      <c r="Q62" s="212">
        <f t="shared" si="10"/>
        <v>715061.70000000007</v>
      </c>
      <c r="R62" s="212">
        <f t="shared" si="11"/>
        <v>715061.70000000007</v>
      </c>
      <c r="S62" s="212">
        <f t="shared" si="12"/>
        <v>2145185.1</v>
      </c>
      <c r="T62" s="147">
        <f t="shared" si="6"/>
        <v>6435555.3000000017</v>
      </c>
      <c r="V62" s="137">
        <v>7050617</v>
      </c>
    </row>
    <row r="63" spans="1:30" ht="33" customHeight="1" x14ac:dyDescent="0.25">
      <c r="A63" s="41" t="s">
        <v>20</v>
      </c>
      <c r="B63" s="117" t="s">
        <v>109</v>
      </c>
      <c r="C63" s="212">
        <f>1835207+100000</f>
        <v>1935207</v>
      </c>
      <c r="D63" s="212">
        <f t="shared" si="13"/>
        <v>116112.42</v>
      </c>
      <c r="E63" s="212">
        <f t="shared" si="14"/>
        <v>116112.42</v>
      </c>
      <c r="F63" s="212">
        <f t="shared" si="15"/>
        <v>116112.42</v>
      </c>
      <c r="G63" s="212">
        <f t="shared" si="16"/>
        <v>348337.26</v>
      </c>
      <c r="H63" s="212">
        <f t="shared" si="17"/>
        <v>135464.49000000002</v>
      </c>
      <c r="I63" s="212">
        <f t="shared" si="18"/>
        <v>174168.63</v>
      </c>
      <c r="J63" s="212">
        <f t="shared" si="19"/>
        <v>174168.63</v>
      </c>
      <c r="K63" s="212">
        <f t="shared" si="7"/>
        <v>483801.75</v>
      </c>
      <c r="L63" s="212">
        <f t="shared" si="20"/>
        <v>174168.63</v>
      </c>
      <c r="M63" s="212">
        <f t="shared" si="21"/>
        <v>174168.63</v>
      </c>
      <c r="N63" s="212">
        <f t="shared" si="22"/>
        <v>174168.63</v>
      </c>
      <c r="O63" s="212">
        <f t="shared" si="8"/>
        <v>522505.89</v>
      </c>
      <c r="P63" s="212">
        <f t="shared" si="9"/>
        <v>193520.7</v>
      </c>
      <c r="Q63" s="212">
        <f t="shared" si="10"/>
        <v>193520.7</v>
      </c>
      <c r="R63" s="212">
        <f t="shared" si="11"/>
        <v>193520.7</v>
      </c>
      <c r="S63" s="212">
        <f t="shared" si="12"/>
        <v>580562.10000000009</v>
      </c>
      <c r="T63" s="147">
        <f t="shared" si="6"/>
        <v>1741686.2999999998</v>
      </c>
      <c r="V63" s="137">
        <v>1835207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20250</v>
      </c>
      <c r="D65" s="212">
        <f t="shared" si="13"/>
        <v>1215</v>
      </c>
      <c r="E65" s="212">
        <f t="shared" si="14"/>
        <v>1215</v>
      </c>
      <c r="F65" s="212">
        <f t="shared" si="15"/>
        <v>1215</v>
      </c>
      <c r="G65" s="212">
        <f t="shared" si="16"/>
        <v>3645</v>
      </c>
      <c r="H65" s="212">
        <f t="shared" si="17"/>
        <v>1417.5000000000002</v>
      </c>
      <c r="I65" s="212">
        <f t="shared" si="18"/>
        <v>1822.5</v>
      </c>
      <c r="J65" s="212">
        <f t="shared" si="19"/>
        <v>1822.5</v>
      </c>
      <c r="K65" s="212">
        <f t="shared" si="7"/>
        <v>5062.5</v>
      </c>
      <c r="L65" s="212">
        <f t="shared" si="20"/>
        <v>1822.5</v>
      </c>
      <c r="M65" s="212">
        <f t="shared" si="21"/>
        <v>1822.5</v>
      </c>
      <c r="N65" s="212">
        <f t="shared" si="22"/>
        <v>1822.5</v>
      </c>
      <c r="O65" s="212">
        <f t="shared" si="8"/>
        <v>5467.5</v>
      </c>
      <c r="P65" s="212">
        <f t="shared" si="9"/>
        <v>2025</v>
      </c>
      <c r="Q65" s="212">
        <f t="shared" si="10"/>
        <v>2025</v>
      </c>
      <c r="R65" s="212">
        <f t="shared" si="11"/>
        <v>2025</v>
      </c>
      <c r="S65" s="212">
        <f t="shared" si="12"/>
        <v>6075</v>
      </c>
      <c r="T65" s="147">
        <f t="shared" si="6"/>
        <v>18225</v>
      </c>
      <c r="V65" s="137">
        <v>20250</v>
      </c>
    </row>
    <row r="66" spans="1:30" ht="33" customHeight="1" x14ac:dyDescent="0.25">
      <c r="A66" s="41">
        <v>56118</v>
      </c>
      <c r="B66" s="117" t="s">
        <v>75</v>
      </c>
      <c r="C66" s="212">
        <v>976242</v>
      </c>
      <c r="D66" s="212">
        <f t="shared" si="13"/>
        <v>58574.52</v>
      </c>
      <c r="E66" s="212">
        <f t="shared" si="14"/>
        <v>58574.52</v>
      </c>
      <c r="F66" s="212">
        <f t="shared" si="15"/>
        <v>58574.52</v>
      </c>
      <c r="G66" s="212">
        <f t="shared" si="16"/>
        <v>175723.56</v>
      </c>
      <c r="H66" s="212">
        <f t="shared" si="17"/>
        <v>68336.94</v>
      </c>
      <c r="I66" s="212">
        <f t="shared" si="18"/>
        <v>87861.78</v>
      </c>
      <c r="J66" s="212">
        <f t="shared" si="19"/>
        <v>87861.78</v>
      </c>
      <c r="K66" s="212">
        <f t="shared" si="7"/>
        <v>244060.5</v>
      </c>
      <c r="L66" s="212">
        <f t="shared" si="20"/>
        <v>87861.78</v>
      </c>
      <c r="M66" s="212">
        <f t="shared" si="21"/>
        <v>87861.78</v>
      </c>
      <c r="N66" s="212">
        <f t="shared" si="22"/>
        <v>87861.78</v>
      </c>
      <c r="O66" s="212">
        <f t="shared" si="8"/>
        <v>263585.33999999997</v>
      </c>
      <c r="P66" s="212">
        <f t="shared" si="9"/>
        <v>97624.200000000012</v>
      </c>
      <c r="Q66" s="212">
        <f t="shared" si="10"/>
        <v>97624.200000000012</v>
      </c>
      <c r="R66" s="212">
        <f t="shared" si="11"/>
        <v>97624.200000000012</v>
      </c>
      <c r="S66" s="212">
        <f t="shared" si="12"/>
        <v>292872.60000000003</v>
      </c>
      <c r="T66" s="147">
        <f t="shared" si="6"/>
        <v>878617.8</v>
      </c>
      <c r="V66" s="137">
        <v>976242</v>
      </c>
    </row>
    <row r="67" spans="1:30" ht="33" customHeight="1" x14ac:dyDescent="0.25">
      <c r="A67" s="41" t="s">
        <v>21</v>
      </c>
      <c r="B67" s="117" t="s">
        <v>76</v>
      </c>
      <c r="C67" s="212">
        <v>134484</v>
      </c>
      <c r="D67" s="212">
        <f t="shared" si="13"/>
        <v>8069.04</v>
      </c>
      <c r="E67" s="212">
        <f t="shared" si="14"/>
        <v>8069.04</v>
      </c>
      <c r="F67" s="212">
        <f t="shared" si="15"/>
        <v>8069.04</v>
      </c>
      <c r="G67" s="212">
        <f t="shared" si="16"/>
        <v>24207.119999999999</v>
      </c>
      <c r="H67" s="212">
        <f t="shared" si="17"/>
        <v>9413.880000000001</v>
      </c>
      <c r="I67" s="212">
        <f t="shared" si="18"/>
        <v>12103.56</v>
      </c>
      <c r="J67" s="212">
        <f t="shared" si="19"/>
        <v>12103.56</v>
      </c>
      <c r="K67" s="212">
        <f t="shared" si="7"/>
        <v>33621</v>
      </c>
      <c r="L67" s="212">
        <f t="shared" si="20"/>
        <v>12103.56</v>
      </c>
      <c r="M67" s="212">
        <f t="shared" si="21"/>
        <v>12103.56</v>
      </c>
      <c r="N67" s="212">
        <f t="shared" si="22"/>
        <v>12103.56</v>
      </c>
      <c r="O67" s="212">
        <f t="shared" si="8"/>
        <v>36310.68</v>
      </c>
      <c r="P67" s="212">
        <f t="shared" si="9"/>
        <v>13448.400000000001</v>
      </c>
      <c r="Q67" s="212">
        <f t="shared" si="10"/>
        <v>13448.400000000001</v>
      </c>
      <c r="R67" s="212">
        <f t="shared" si="11"/>
        <v>13448.400000000001</v>
      </c>
      <c r="S67" s="212">
        <f t="shared" si="12"/>
        <v>40345.200000000004</v>
      </c>
      <c r="T67" s="147">
        <f t="shared" si="6"/>
        <v>121035.59999999998</v>
      </c>
      <c r="V67" s="137">
        <v>134484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1205349</v>
      </c>
      <c r="D68" s="212">
        <f t="shared" si="13"/>
        <v>72320.94</v>
      </c>
      <c r="E68" s="212">
        <f t="shared" si="14"/>
        <v>72320.94</v>
      </c>
      <c r="F68" s="212">
        <f t="shared" si="15"/>
        <v>72320.94</v>
      </c>
      <c r="G68" s="212">
        <f t="shared" si="16"/>
        <v>216962.82</v>
      </c>
      <c r="H68" s="212">
        <f t="shared" si="17"/>
        <v>84374.430000000008</v>
      </c>
      <c r="I68" s="212">
        <f t="shared" si="18"/>
        <v>108481.40999999999</v>
      </c>
      <c r="J68" s="212">
        <f t="shared" si="19"/>
        <v>108481.40999999999</v>
      </c>
      <c r="K68" s="212">
        <f t="shared" si="7"/>
        <v>301337.25</v>
      </c>
      <c r="L68" s="212">
        <f t="shared" si="20"/>
        <v>108481.40999999999</v>
      </c>
      <c r="M68" s="212">
        <f t="shared" si="21"/>
        <v>108481.40999999999</v>
      </c>
      <c r="N68" s="212">
        <f t="shared" si="22"/>
        <v>108481.40999999999</v>
      </c>
      <c r="O68" s="212">
        <f t="shared" si="8"/>
        <v>325444.23</v>
      </c>
      <c r="P68" s="212">
        <f t="shared" si="9"/>
        <v>120534.90000000001</v>
      </c>
      <c r="Q68" s="212">
        <f t="shared" si="10"/>
        <v>120534.90000000001</v>
      </c>
      <c r="R68" s="212">
        <f t="shared" si="11"/>
        <v>120534.90000000001</v>
      </c>
      <c r="S68" s="212">
        <f t="shared" si="12"/>
        <v>361604.7</v>
      </c>
      <c r="T68" s="147">
        <f t="shared" si="6"/>
        <v>1084814.1000000001</v>
      </c>
      <c r="U68" s="139"/>
      <c r="V68" s="137">
        <v>1205349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3820000</v>
      </c>
      <c r="D69" s="167">
        <f t="shared" si="13"/>
        <v>229200</v>
      </c>
      <c r="E69" s="167">
        <f t="shared" si="14"/>
        <v>229200</v>
      </c>
      <c r="F69" s="167">
        <f t="shared" si="15"/>
        <v>229200</v>
      </c>
      <c r="G69" s="167">
        <f t="shared" si="16"/>
        <v>687600</v>
      </c>
      <c r="H69" s="167">
        <f t="shared" si="17"/>
        <v>267400</v>
      </c>
      <c r="I69" s="167">
        <f t="shared" si="18"/>
        <v>343800</v>
      </c>
      <c r="J69" s="167">
        <f t="shared" si="19"/>
        <v>343800</v>
      </c>
      <c r="K69" s="167">
        <f t="shared" si="7"/>
        <v>955000</v>
      </c>
      <c r="L69" s="167">
        <f t="shared" si="20"/>
        <v>343800</v>
      </c>
      <c r="M69" s="167">
        <f t="shared" si="21"/>
        <v>343800</v>
      </c>
      <c r="N69" s="167">
        <f t="shared" si="22"/>
        <v>343800</v>
      </c>
      <c r="O69" s="167">
        <f t="shared" si="8"/>
        <v>1031400</v>
      </c>
      <c r="P69" s="167">
        <f t="shared" si="9"/>
        <v>382000</v>
      </c>
      <c r="Q69" s="167">
        <f t="shared" si="10"/>
        <v>382000</v>
      </c>
      <c r="R69" s="167">
        <f t="shared" si="11"/>
        <v>382000</v>
      </c>
      <c r="S69" s="167">
        <f t="shared" si="12"/>
        <v>1146000</v>
      </c>
      <c r="T69" s="147">
        <f t="shared" si="6"/>
        <v>3438000</v>
      </c>
      <c r="V69" s="137">
        <v>3795000</v>
      </c>
    </row>
    <row r="70" spans="1:30" ht="33" customHeight="1" x14ac:dyDescent="0.25">
      <c r="A70" s="57">
        <v>56202</v>
      </c>
      <c r="B70" s="122" t="s">
        <v>79</v>
      </c>
      <c r="C70" s="212">
        <v>705000</v>
      </c>
      <c r="D70" s="213">
        <f t="shared" si="13"/>
        <v>42300</v>
      </c>
      <c r="E70" s="213">
        <f t="shared" si="14"/>
        <v>42300</v>
      </c>
      <c r="F70" s="213">
        <f t="shared" si="15"/>
        <v>42300</v>
      </c>
      <c r="G70" s="213">
        <f t="shared" si="16"/>
        <v>126900</v>
      </c>
      <c r="H70" s="213">
        <f t="shared" si="17"/>
        <v>49350.000000000007</v>
      </c>
      <c r="I70" s="213">
        <f t="shared" si="18"/>
        <v>63450</v>
      </c>
      <c r="J70" s="213">
        <f t="shared" si="19"/>
        <v>63450</v>
      </c>
      <c r="K70" s="213">
        <f t="shared" si="7"/>
        <v>176250</v>
      </c>
      <c r="L70" s="213">
        <f t="shared" si="20"/>
        <v>63450</v>
      </c>
      <c r="M70" s="213">
        <f t="shared" si="21"/>
        <v>63450</v>
      </c>
      <c r="N70" s="213">
        <f t="shared" si="22"/>
        <v>63450</v>
      </c>
      <c r="O70" s="213">
        <f t="shared" si="8"/>
        <v>190350</v>
      </c>
      <c r="P70" s="213">
        <f t="shared" si="9"/>
        <v>70500</v>
      </c>
      <c r="Q70" s="213">
        <f t="shared" si="10"/>
        <v>70500</v>
      </c>
      <c r="R70" s="213">
        <f t="shared" si="11"/>
        <v>70500</v>
      </c>
      <c r="S70" s="213">
        <f t="shared" si="12"/>
        <v>211500</v>
      </c>
      <c r="T70" s="147">
        <f t="shared" si="6"/>
        <v>634500</v>
      </c>
      <c r="V70" s="137">
        <v>705000</v>
      </c>
    </row>
    <row r="71" spans="1:30" s="140" customFormat="1" ht="33" customHeight="1" collapsed="1" x14ac:dyDescent="0.25">
      <c r="A71" s="57">
        <v>56206</v>
      </c>
      <c r="B71" s="126" t="s">
        <v>80</v>
      </c>
      <c r="C71" s="212">
        <v>21000</v>
      </c>
      <c r="D71" s="213">
        <f t="shared" si="13"/>
        <v>1260</v>
      </c>
      <c r="E71" s="213">
        <f t="shared" si="14"/>
        <v>1260</v>
      </c>
      <c r="F71" s="213">
        <f t="shared" si="15"/>
        <v>1260</v>
      </c>
      <c r="G71" s="213">
        <f t="shared" si="16"/>
        <v>3780</v>
      </c>
      <c r="H71" s="213">
        <f t="shared" si="17"/>
        <v>1470.0000000000002</v>
      </c>
      <c r="I71" s="213">
        <f t="shared" si="18"/>
        <v>1890</v>
      </c>
      <c r="J71" s="213">
        <f t="shared" si="19"/>
        <v>1890</v>
      </c>
      <c r="K71" s="213">
        <f t="shared" si="7"/>
        <v>5250</v>
      </c>
      <c r="L71" s="213">
        <f t="shared" si="20"/>
        <v>1890</v>
      </c>
      <c r="M71" s="213">
        <f t="shared" si="21"/>
        <v>1890</v>
      </c>
      <c r="N71" s="213">
        <f t="shared" si="22"/>
        <v>1890</v>
      </c>
      <c r="O71" s="213">
        <f t="shared" si="8"/>
        <v>5670</v>
      </c>
      <c r="P71" s="213">
        <f t="shared" si="9"/>
        <v>2100</v>
      </c>
      <c r="Q71" s="213">
        <f t="shared" si="10"/>
        <v>2100</v>
      </c>
      <c r="R71" s="213">
        <f t="shared" si="11"/>
        <v>2100</v>
      </c>
      <c r="S71" s="213">
        <f t="shared" si="12"/>
        <v>6300</v>
      </c>
      <c r="T71" s="147">
        <f t="shared" si="6"/>
        <v>18900</v>
      </c>
      <c r="U71" s="139"/>
      <c r="V71" s="137">
        <v>21000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6">
        <v>56210</v>
      </c>
      <c r="B72" s="126" t="s">
        <v>81</v>
      </c>
      <c r="C72" s="212">
        <v>207000</v>
      </c>
      <c r="D72" s="213">
        <f t="shared" si="13"/>
        <v>12420</v>
      </c>
      <c r="E72" s="213">
        <f t="shared" si="14"/>
        <v>12420</v>
      </c>
      <c r="F72" s="213">
        <f t="shared" si="15"/>
        <v>12420</v>
      </c>
      <c r="G72" s="213">
        <f t="shared" si="16"/>
        <v>37260</v>
      </c>
      <c r="H72" s="213">
        <f t="shared" si="17"/>
        <v>14490.000000000002</v>
      </c>
      <c r="I72" s="213">
        <f t="shared" si="18"/>
        <v>18630</v>
      </c>
      <c r="J72" s="213">
        <f t="shared" si="19"/>
        <v>18630</v>
      </c>
      <c r="K72" s="213">
        <f t="shared" si="7"/>
        <v>51750</v>
      </c>
      <c r="L72" s="213">
        <f t="shared" si="20"/>
        <v>18630</v>
      </c>
      <c r="M72" s="213">
        <f t="shared" si="21"/>
        <v>18630</v>
      </c>
      <c r="N72" s="213">
        <f t="shared" si="22"/>
        <v>18630</v>
      </c>
      <c r="O72" s="213">
        <f t="shared" si="8"/>
        <v>55890</v>
      </c>
      <c r="P72" s="213">
        <f t="shared" si="9"/>
        <v>20700</v>
      </c>
      <c r="Q72" s="213">
        <f t="shared" si="10"/>
        <v>20700</v>
      </c>
      <c r="R72" s="213">
        <f t="shared" si="11"/>
        <v>20700</v>
      </c>
      <c r="S72" s="213">
        <f t="shared" si="12"/>
        <v>62100</v>
      </c>
      <c r="T72" s="147">
        <f t="shared" si="6"/>
        <v>186300</v>
      </c>
      <c r="U72" s="153"/>
      <c r="V72" s="137">
        <v>207000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6">
        <v>56214</v>
      </c>
      <c r="B73" s="122" t="s">
        <v>82</v>
      </c>
      <c r="C73" s="212">
        <v>567000</v>
      </c>
      <c r="D73" s="213">
        <f t="shared" si="13"/>
        <v>34020</v>
      </c>
      <c r="E73" s="213">
        <f t="shared" si="14"/>
        <v>34020</v>
      </c>
      <c r="F73" s="213">
        <f t="shared" si="15"/>
        <v>34020</v>
      </c>
      <c r="G73" s="213">
        <f t="shared" si="16"/>
        <v>102060</v>
      </c>
      <c r="H73" s="213">
        <f t="shared" si="17"/>
        <v>39690.000000000007</v>
      </c>
      <c r="I73" s="213">
        <f t="shared" si="18"/>
        <v>51030</v>
      </c>
      <c r="J73" s="213">
        <f t="shared" si="19"/>
        <v>51030</v>
      </c>
      <c r="K73" s="213">
        <f t="shared" si="7"/>
        <v>141750</v>
      </c>
      <c r="L73" s="213">
        <f t="shared" si="20"/>
        <v>51030</v>
      </c>
      <c r="M73" s="213">
        <f t="shared" si="21"/>
        <v>51030</v>
      </c>
      <c r="N73" s="213">
        <f t="shared" si="22"/>
        <v>51030</v>
      </c>
      <c r="O73" s="213">
        <f t="shared" si="8"/>
        <v>153090</v>
      </c>
      <c r="P73" s="213">
        <f t="shared" si="9"/>
        <v>56700</v>
      </c>
      <c r="Q73" s="213">
        <f t="shared" si="10"/>
        <v>56700</v>
      </c>
      <c r="R73" s="213">
        <f t="shared" si="11"/>
        <v>56700</v>
      </c>
      <c r="S73" s="213">
        <f t="shared" si="12"/>
        <v>170100</v>
      </c>
      <c r="T73" s="147">
        <f t="shared" si="6"/>
        <v>510300</v>
      </c>
      <c r="V73" s="137">
        <v>567000</v>
      </c>
    </row>
    <row r="74" spans="1:30" ht="33" customHeight="1" collapsed="1" x14ac:dyDescent="0.25">
      <c r="A74" s="56">
        <v>56218</v>
      </c>
      <c r="B74" s="122" t="s">
        <v>83</v>
      </c>
      <c r="C74" s="212">
        <f>2295000+25000</f>
        <v>2320000</v>
      </c>
      <c r="D74" s="213">
        <f t="shared" si="13"/>
        <v>139200</v>
      </c>
      <c r="E74" s="213">
        <f t="shared" si="14"/>
        <v>139200</v>
      </c>
      <c r="F74" s="213">
        <f t="shared" si="15"/>
        <v>139200</v>
      </c>
      <c r="G74" s="213">
        <f t="shared" si="16"/>
        <v>417600</v>
      </c>
      <c r="H74" s="213">
        <f t="shared" si="17"/>
        <v>162400.00000000003</v>
      </c>
      <c r="I74" s="213">
        <f t="shared" si="18"/>
        <v>208800</v>
      </c>
      <c r="J74" s="213">
        <f t="shared" si="19"/>
        <v>208800</v>
      </c>
      <c r="K74" s="213">
        <f t="shared" si="7"/>
        <v>580000</v>
      </c>
      <c r="L74" s="213">
        <f t="shared" si="20"/>
        <v>208800</v>
      </c>
      <c r="M74" s="213">
        <f t="shared" si="21"/>
        <v>208800</v>
      </c>
      <c r="N74" s="213">
        <f t="shared" si="22"/>
        <v>208800</v>
      </c>
      <c r="O74" s="213">
        <f t="shared" si="8"/>
        <v>626400</v>
      </c>
      <c r="P74" s="213">
        <f t="shared" si="9"/>
        <v>232000</v>
      </c>
      <c r="Q74" s="213">
        <f t="shared" si="10"/>
        <v>232000</v>
      </c>
      <c r="R74" s="213">
        <f t="shared" si="11"/>
        <v>232000</v>
      </c>
      <c r="S74" s="213">
        <f t="shared" si="12"/>
        <v>696000</v>
      </c>
      <c r="T74" s="147">
        <f t="shared" si="6"/>
        <v>2088000</v>
      </c>
      <c r="V74" s="137">
        <v>2295000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997200</v>
      </c>
      <c r="D75" s="167">
        <f t="shared" si="13"/>
        <v>59832</v>
      </c>
      <c r="E75" s="167">
        <f t="shared" si="14"/>
        <v>59832</v>
      </c>
      <c r="F75" s="167">
        <f t="shared" si="15"/>
        <v>59832</v>
      </c>
      <c r="G75" s="167">
        <f t="shared" si="16"/>
        <v>179496</v>
      </c>
      <c r="H75" s="167">
        <f t="shared" si="17"/>
        <v>69804</v>
      </c>
      <c r="I75" s="167">
        <f t="shared" si="18"/>
        <v>89748</v>
      </c>
      <c r="J75" s="167">
        <f t="shared" si="19"/>
        <v>89748</v>
      </c>
      <c r="K75" s="167">
        <f t="shared" si="7"/>
        <v>249300</v>
      </c>
      <c r="L75" s="167">
        <f t="shared" si="20"/>
        <v>89748</v>
      </c>
      <c r="M75" s="167">
        <f t="shared" si="21"/>
        <v>89748</v>
      </c>
      <c r="N75" s="167">
        <f t="shared" si="22"/>
        <v>89748</v>
      </c>
      <c r="O75" s="167">
        <f t="shared" si="8"/>
        <v>269244</v>
      </c>
      <c r="P75" s="167">
        <f t="shared" si="9"/>
        <v>99720</v>
      </c>
      <c r="Q75" s="167">
        <f t="shared" si="10"/>
        <v>99720</v>
      </c>
      <c r="R75" s="167">
        <f t="shared" si="11"/>
        <v>99720</v>
      </c>
      <c r="S75" s="167">
        <f t="shared" si="12"/>
        <v>299160</v>
      </c>
      <c r="T75" s="147">
        <f t="shared" si="6"/>
        <v>897480</v>
      </c>
      <c r="V75" s="137">
        <v>997200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886000</v>
      </c>
      <c r="D76" s="212">
        <f t="shared" si="13"/>
        <v>53160</v>
      </c>
      <c r="E76" s="212">
        <f t="shared" si="14"/>
        <v>53160</v>
      </c>
      <c r="F76" s="212">
        <f t="shared" si="15"/>
        <v>53160</v>
      </c>
      <c r="G76" s="212">
        <f t="shared" si="16"/>
        <v>159480</v>
      </c>
      <c r="H76" s="212">
        <f t="shared" si="17"/>
        <v>62020.000000000007</v>
      </c>
      <c r="I76" s="212">
        <f t="shared" si="18"/>
        <v>79740</v>
      </c>
      <c r="J76" s="212">
        <f t="shared" si="19"/>
        <v>79740</v>
      </c>
      <c r="K76" s="212">
        <f t="shared" si="7"/>
        <v>221500</v>
      </c>
      <c r="L76" s="212">
        <f t="shared" si="20"/>
        <v>79740</v>
      </c>
      <c r="M76" s="212">
        <f t="shared" si="21"/>
        <v>79740</v>
      </c>
      <c r="N76" s="212">
        <f t="shared" si="22"/>
        <v>79740</v>
      </c>
      <c r="O76" s="212">
        <f t="shared" si="8"/>
        <v>239220</v>
      </c>
      <c r="P76" s="212">
        <f t="shared" si="9"/>
        <v>88600</v>
      </c>
      <c r="Q76" s="212">
        <f t="shared" si="10"/>
        <v>88600</v>
      </c>
      <c r="R76" s="212">
        <f t="shared" si="11"/>
        <v>88600</v>
      </c>
      <c r="S76" s="212">
        <f t="shared" si="12"/>
        <v>265800</v>
      </c>
      <c r="T76" s="147">
        <f t="shared" si="6"/>
        <v>797400</v>
      </c>
      <c r="U76" s="139"/>
      <c r="V76" s="137">
        <v>886000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3200</v>
      </c>
      <c r="D77" s="212">
        <f t="shared" si="13"/>
        <v>192</v>
      </c>
      <c r="E77" s="212">
        <f t="shared" si="14"/>
        <v>192</v>
      </c>
      <c r="F77" s="212">
        <f t="shared" si="15"/>
        <v>192</v>
      </c>
      <c r="G77" s="212">
        <f t="shared" si="16"/>
        <v>576</v>
      </c>
      <c r="H77" s="212">
        <f t="shared" si="17"/>
        <v>224.00000000000003</v>
      </c>
      <c r="I77" s="212">
        <f t="shared" si="18"/>
        <v>288</v>
      </c>
      <c r="J77" s="212">
        <f t="shared" si="19"/>
        <v>288</v>
      </c>
      <c r="K77" s="212">
        <f t="shared" si="7"/>
        <v>800</v>
      </c>
      <c r="L77" s="212">
        <f t="shared" si="20"/>
        <v>288</v>
      </c>
      <c r="M77" s="212">
        <f t="shared" si="21"/>
        <v>288</v>
      </c>
      <c r="N77" s="212">
        <f t="shared" si="22"/>
        <v>288</v>
      </c>
      <c r="O77" s="212">
        <f t="shared" si="8"/>
        <v>864</v>
      </c>
      <c r="P77" s="212">
        <f t="shared" si="9"/>
        <v>320</v>
      </c>
      <c r="Q77" s="212">
        <f t="shared" si="10"/>
        <v>320</v>
      </c>
      <c r="R77" s="212">
        <f t="shared" si="11"/>
        <v>320</v>
      </c>
      <c r="S77" s="212">
        <f t="shared" si="12"/>
        <v>960</v>
      </c>
      <c r="T77" s="147">
        <f t="shared" si="6"/>
        <v>2880</v>
      </c>
      <c r="U77" s="139"/>
      <c r="V77" s="137">
        <v>3200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108000</v>
      </c>
      <c r="D78" s="212">
        <f t="shared" si="13"/>
        <v>6480</v>
      </c>
      <c r="E78" s="212">
        <f t="shared" si="14"/>
        <v>6480</v>
      </c>
      <c r="F78" s="212">
        <f t="shared" si="15"/>
        <v>6480</v>
      </c>
      <c r="G78" s="212">
        <f t="shared" si="16"/>
        <v>19440</v>
      </c>
      <c r="H78" s="212">
        <f t="shared" si="17"/>
        <v>7560.0000000000009</v>
      </c>
      <c r="I78" s="212">
        <f t="shared" si="18"/>
        <v>9720</v>
      </c>
      <c r="J78" s="212">
        <f t="shared" si="19"/>
        <v>9720</v>
      </c>
      <c r="K78" s="212">
        <f t="shared" si="7"/>
        <v>27000</v>
      </c>
      <c r="L78" s="212">
        <f t="shared" si="20"/>
        <v>9720</v>
      </c>
      <c r="M78" s="212">
        <f t="shared" si="21"/>
        <v>9720</v>
      </c>
      <c r="N78" s="212">
        <f t="shared" si="22"/>
        <v>9720</v>
      </c>
      <c r="O78" s="212">
        <f t="shared" si="8"/>
        <v>29160</v>
      </c>
      <c r="P78" s="212">
        <f t="shared" si="9"/>
        <v>10800</v>
      </c>
      <c r="Q78" s="212">
        <f t="shared" si="10"/>
        <v>10800</v>
      </c>
      <c r="R78" s="212">
        <f t="shared" si="11"/>
        <v>10800</v>
      </c>
      <c r="S78" s="212">
        <f t="shared" si="12"/>
        <v>32400</v>
      </c>
      <c r="T78" s="147">
        <f t="shared" si="6"/>
        <v>97200</v>
      </c>
      <c r="U78" s="139"/>
      <c r="V78" s="137">
        <v>108000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680000</v>
      </c>
      <c r="D79" s="167">
        <f t="shared" si="13"/>
        <v>40800</v>
      </c>
      <c r="E79" s="167">
        <f t="shared" si="14"/>
        <v>40800</v>
      </c>
      <c r="F79" s="167">
        <f t="shared" si="15"/>
        <v>40800</v>
      </c>
      <c r="G79" s="167">
        <f t="shared" si="16"/>
        <v>122400</v>
      </c>
      <c r="H79" s="167">
        <f t="shared" si="17"/>
        <v>47600.000000000007</v>
      </c>
      <c r="I79" s="167">
        <f t="shared" si="18"/>
        <v>61200</v>
      </c>
      <c r="J79" s="167">
        <f t="shared" si="19"/>
        <v>61200</v>
      </c>
      <c r="K79" s="167">
        <f t="shared" si="7"/>
        <v>170000</v>
      </c>
      <c r="L79" s="167">
        <f t="shared" si="20"/>
        <v>61200</v>
      </c>
      <c r="M79" s="167">
        <f t="shared" si="21"/>
        <v>61200</v>
      </c>
      <c r="N79" s="167">
        <f t="shared" si="22"/>
        <v>61200</v>
      </c>
      <c r="O79" s="167">
        <f t="shared" si="8"/>
        <v>183600</v>
      </c>
      <c r="P79" s="167">
        <f t="shared" si="9"/>
        <v>68000</v>
      </c>
      <c r="Q79" s="167">
        <f t="shared" si="10"/>
        <v>68000</v>
      </c>
      <c r="R79" s="167">
        <f t="shared" si="11"/>
        <v>68000</v>
      </c>
      <c r="S79" s="167">
        <f t="shared" si="12"/>
        <v>204000</v>
      </c>
      <c r="T79" s="147">
        <f t="shared" ref="T79:T99" si="23">D79+E79+F79+H79+I79+J79+L79+M79+N79+P79+Q79</f>
        <v>612000</v>
      </c>
      <c r="V79" s="137">
        <v>680000</v>
      </c>
    </row>
    <row r="80" spans="1:30" ht="33" customHeight="1" x14ac:dyDescent="0.25">
      <c r="A80" s="56">
        <v>56402</v>
      </c>
      <c r="B80" s="126" t="s">
        <v>88</v>
      </c>
      <c r="C80" s="212">
        <v>50000</v>
      </c>
      <c r="D80" s="212">
        <f t="shared" si="13"/>
        <v>3000</v>
      </c>
      <c r="E80" s="212">
        <f t="shared" si="14"/>
        <v>3000</v>
      </c>
      <c r="F80" s="212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7">
        <v>56406</v>
      </c>
      <c r="B81" s="252" t="s">
        <v>111</v>
      </c>
      <c r="C81" s="212">
        <v>479000</v>
      </c>
      <c r="D81" s="212">
        <f t="shared" si="13"/>
        <v>28740</v>
      </c>
      <c r="E81" s="212">
        <f t="shared" si="14"/>
        <v>28740</v>
      </c>
      <c r="F81" s="212">
        <f t="shared" si="15"/>
        <v>28740</v>
      </c>
      <c r="G81" s="212">
        <f t="shared" si="16"/>
        <v>86220</v>
      </c>
      <c r="H81" s="212">
        <f t="shared" si="17"/>
        <v>33530</v>
      </c>
      <c r="I81" s="212">
        <f t="shared" si="18"/>
        <v>43110</v>
      </c>
      <c r="J81" s="212">
        <f t="shared" si="19"/>
        <v>43110</v>
      </c>
      <c r="K81" s="212">
        <f t="shared" si="7"/>
        <v>119750</v>
      </c>
      <c r="L81" s="212">
        <f t="shared" si="20"/>
        <v>43110</v>
      </c>
      <c r="M81" s="212">
        <f t="shared" si="21"/>
        <v>43110</v>
      </c>
      <c r="N81" s="212">
        <f t="shared" si="22"/>
        <v>43110</v>
      </c>
      <c r="O81" s="212">
        <f t="shared" si="8"/>
        <v>129330</v>
      </c>
      <c r="P81" s="212">
        <f t="shared" si="9"/>
        <v>47900</v>
      </c>
      <c r="Q81" s="212">
        <f t="shared" si="10"/>
        <v>47900</v>
      </c>
      <c r="R81" s="212">
        <f t="shared" si="11"/>
        <v>47900</v>
      </c>
      <c r="S81" s="212">
        <f t="shared" si="12"/>
        <v>143700</v>
      </c>
      <c r="T81" s="147">
        <f t="shared" si="23"/>
        <v>431100</v>
      </c>
      <c r="V81" s="137">
        <v>479000</v>
      </c>
    </row>
    <row r="82" spans="1:30" ht="33" customHeight="1" collapsed="1" x14ac:dyDescent="0.25">
      <c r="A82" s="57" t="s">
        <v>100</v>
      </c>
      <c r="B82" s="126" t="s">
        <v>114</v>
      </c>
      <c r="C82" s="212">
        <v>138000</v>
      </c>
      <c r="D82" s="212">
        <f t="shared" si="13"/>
        <v>8280</v>
      </c>
      <c r="E82" s="212">
        <f t="shared" si="14"/>
        <v>8280</v>
      </c>
      <c r="F82" s="212">
        <f t="shared" si="15"/>
        <v>8280</v>
      </c>
      <c r="G82" s="212">
        <f t="shared" si="16"/>
        <v>24840</v>
      </c>
      <c r="H82" s="212">
        <f t="shared" si="17"/>
        <v>9660.0000000000018</v>
      </c>
      <c r="I82" s="212">
        <f t="shared" si="18"/>
        <v>12420</v>
      </c>
      <c r="J82" s="212">
        <f t="shared" si="19"/>
        <v>12420</v>
      </c>
      <c r="K82" s="212">
        <f t="shared" ref="K82:K99" si="24">SUM(H82:J82)</f>
        <v>34500</v>
      </c>
      <c r="L82" s="212">
        <f t="shared" si="20"/>
        <v>12420</v>
      </c>
      <c r="M82" s="212">
        <f t="shared" si="21"/>
        <v>12420</v>
      </c>
      <c r="N82" s="212">
        <f t="shared" si="22"/>
        <v>12420</v>
      </c>
      <c r="O82" s="212">
        <f t="shared" ref="O82:O99" si="25">SUM(L82:N82)</f>
        <v>37260</v>
      </c>
      <c r="P82" s="212">
        <f t="shared" ref="P82:P99" si="26">C82*0.1</f>
        <v>13800</v>
      </c>
      <c r="Q82" s="212">
        <f t="shared" ref="Q82:Q99" si="27">C82*0.1</f>
        <v>13800</v>
      </c>
      <c r="R82" s="212">
        <f t="shared" ref="R82:R99" si="28">C82*0.1</f>
        <v>13800</v>
      </c>
      <c r="S82" s="212">
        <f t="shared" ref="S82:S99" si="29">SUM(P82:R82)</f>
        <v>41400</v>
      </c>
      <c r="T82" s="147">
        <f t="shared" si="23"/>
        <v>124200</v>
      </c>
      <c r="V82" s="137">
        <v>138000</v>
      </c>
    </row>
    <row r="83" spans="1:30" s="140" customFormat="1" ht="33" customHeight="1" x14ac:dyDescent="0.25">
      <c r="A83" s="55">
        <v>56418</v>
      </c>
      <c r="B83" s="126" t="s">
        <v>113</v>
      </c>
      <c r="C83" s="212">
        <v>13000</v>
      </c>
      <c r="D83" s="212">
        <f t="shared" ref="D83:D99" si="30">C83*0.06</f>
        <v>780</v>
      </c>
      <c r="E83" s="212">
        <f t="shared" ref="E83:E99" si="31">C83*0.06</f>
        <v>780</v>
      </c>
      <c r="F83" s="212">
        <f t="shared" ref="F83:F99" si="32">C83*0.06</f>
        <v>780</v>
      </c>
      <c r="G83" s="212">
        <f t="shared" ref="G83:G99" si="33">SUM(D83:F83)</f>
        <v>2340</v>
      </c>
      <c r="H83" s="212">
        <f t="shared" ref="H83:H99" si="34">C83*0.07</f>
        <v>910.00000000000011</v>
      </c>
      <c r="I83" s="212">
        <f t="shared" ref="I83:I99" si="35">C83*0.09</f>
        <v>1170</v>
      </c>
      <c r="J83" s="212">
        <f t="shared" ref="J83:J99" si="36">C83*0.09</f>
        <v>1170</v>
      </c>
      <c r="K83" s="212">
        <f t="shared" si="24"/>
        <v>3250</v>
      </c>
      <c r="L83" s="212">
        <f t="shared" ref="L83:L99" si="37">C83*0.09</f>
        <v>1170</v>
      </c>
      <c r="M83" s="212">
        <f t="shared" ref="M83:M99" si="38">C83*0.09</f>
        <v>1170</v>
      </c>
      <c r="N83" s="212">
        <f t="shared" ref="N83:N99" si="39">C83*0.09</f>
        <v>1170</v>
      </c>
      <c r="O83" s="212">
        <f t="shared" si="25"/>
        <v>3510</v>
      </c>
      <c r="P83" s="212">
        <f t="shared" si="26"/>
        <v>1300</v>
      </c>
      <c r="Q83" s="212">
        <f t="shared" si="27"/>
        <v>1300</v>
      </c>
      <c r="R83" s="212">
        <f t="shared" si="28"/>
        <v>1300</v>
      </c>
      <c r="S83" s="212">
        <f t="shared" si="29"/>
        <v>3900</v>
      </c>
      <c r="T83" s="147">
        <f t="shared" si="23"/>
        <v>11700</v>
      </c>
      <c r="U83" s="139"/>
      <c r="V83" s="137">
        <v>13000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766500</v>
      </c>
      <c r="D84" s="167">
        <f t="shared" si="30"/>
        <v>45990</v>
      </c>
      <c r="E84" s="167">
        <f t="shared" si="31"/>
        <v>45990</v>
      </c>
      <c r="F84" s="167">
        <f t="shared" si="32"/>
        <v>45990</v>
      </c>
      <c r="G84" s="167">
        <f t="shared" si="33"/>
        <v>137970</v>
      </c>
      <c r="H84" s="167">
        <f t="shared" si="34"/>
        <v>53655.000000000007</v>
      </c>
      <c r="I84" s="167">
        <f t="shared" si="35"/>
        <v>68985</v>
      </c>
      <c r="J84" s="167">
        <f t="shared" si="36"/>
        <v>68985</v>
      </c>
      <c r="K84" s="167">
        <f t="shared" si="24"/>
        <v>191625</v>
      </c>
      <c r="L84" s="167">
        <f t="shared" si="37"/>
        <v>68985</v>
      </c>
      <c r="M84" s="167">
        <f t="shared" si="38"/>
        <v>68985</v>
      </c>
      <c r="N84" s="167">
        <f t="shared" si="39"/>
        <v>68985</v>
      </c>
      <c r="O84" s="167">
        <f t="shared" si="25"/>
        <v>206955</v>
      </c>
      <c r="P84" s="167">
        <f t="shared" si="26"/>
        <v>76650</v>
      </c>
      <c r="Q84" s="167">
        <f t="shared" si="27"/>
        <v>76650</v>
      </c>
      <c r="R84" s="167">
        <f t="shared" si="28"/>
        <v>76650</v>
      </c>
      <c r="S84" s="167">
        <f t="shared" si="29"/>
        <v>229950</v>
      </c>
      <c r="T84" s="147">
        <f t="shared" si="23"/>
        <v>689850</v>
      </c>
      <c r="V84" s="137">
        <v>991500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676000</v>
      </c>
      <c r="D86" s="212">
        <f t="shared" si="30"/>
        <v>40560</v>
      </c>
      <c r="E86" s="212">
        <f t="shared" si="31"/>
        <v>40560</v>
      </c>
      <c r="F86" s="212">
        <f t="shared" si="32"/>
        <v>40560</v>
      </c>
      <c r="G86" s="212">
        <f t="shared" si="33"/>
        <v>121680</v>
      </c>
      <c r="H86" s="212">
        <f t="shared" si="34"/>
        <v>47320.000000000007</v>
      </c>
      <c r="I86" s="212">
        <f t="shared" si="35"/>
        <v>60840</v>
      </c>
      <c r="J86" s="212">
        <f t="shared" si="36"/>
        <v>60840</v>
      </c>
      <c r="K86" s="212">
        <f t="shared" si="24"/>
        <v>169000</v>
      </c>
      <c r="L86" s="212">
        <f t="shared" si="37"/>
        <v>60840</v>
      </c>
      <c r="M86" s="212">
        <f t="shared" si="38"/>
        <v>60840</v>
      </c>
      <c r="N86" s="212">
        <f t="shared" si="39"/>
        <v>60840</v>
      </c>
      <c r="O86" s="212">
        <f t="shared" si="25"/>
        <v>182520</v>
      </c>
      <c r="P86" s="212">
        <f t="shared" si="26"/>
        <v>67600</v>
      </c>
      <c r="Q86" s="212">
        <f t="shared" si="27"/>
        <v>67600</v>
      </c>
      <c r="R86" s="212">
        <f t="shared" si="28"/>
        <v>67600</v>
      </c>
      <c r="S86" s="212">
        <f t="shared" si="29"/>
        <v>202800</v>
      </c>
      <c r="T86" s="147">
        <f t="shared" si="23"/>
        <v>608400</v>
      </c>
      <c r="U86" s="139"/>
      <c r="V86" s="137">
        <v>676000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2967751</v>
      </c>
      <c r="D88" s="118">
        <f t="shared" si="30"/>
        <v>178065.06</v>
      </c>
      <c r="E88" s="118">
        <f t="shared" si="31"/>
        <v>178065.06</v>
      </c>
      <c r="F88" s="118">
        <f t="shared" si="32"/>
        <v>178065.06</v>
      </c>
      <c r="G88" s="118">
        <f t="shared" si="33"/>
        <v>534195.17999999993</v>
      </c>
      <c r="H88" s="118">
        <f t="shared" si="34"/>
        <v>207742.57</v>
      </c>
      <c r="I88" s="118">
        <f t="shared" si="35"/>
        <v>267097.58999999997</v>
      </c>
      <c r="J88" s="118">
        <f t="shared" si="36"/>
        <v>267097.58999999997</v>
      </c>
      <c r="K88" s="118">
        <f t="shared" si="24"/>
        <v>741937.75</v>
      </c>
      <c r="L88" s="118">
        <f t="shared" si="37"/>
        <v>267097.58999999997</v>
      </c>
      <c r="M88" s="118">
        <f t="shared" si="38"/>
        <v>267097.58999999997</v>
      </c>
      <c r="N88" s="118">
        <f t="shared" si="39"/>
        <v>267097.58999999997</v>
      </c>
      <c r="O88" s="118">
        <f t="shared" si="25"/>
        <v>801292.7699999999</v>
      </c>
      <c r="P88" s="118">
        <f t="shared" si="26"/>
        <v>296775.10000000003</v>
      </c>
      <c r="Q88" s="118">
        <f t="shared" si="27"/>
        <v>296775.10000000003</v>
      </c>
      <c r="R88" s="118">
        <f t="shared" si="28"/>
        <v>296775.10000000003</v>
      </c>
      <c r="S88" s="118">
        <f t="shared" si="29"/>
        <v>890325.3</v>
      </c>
      <c r="T88" s="147">
        <f t="shared" si="23"/>
        <v>2670975.9</v>
      </c>
      <c r="V88" s="137">
        <v>2967751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1148531</v>
      </c>
      <c r="D89" s="167">
        <f t="shared" si="30"/>
        <v>68911.86</v>
      </c>
      <c r="E89" s="167">
        <f t="shared" si="31"/>
        <v>68911.86</v>
      </c>
      <c r="F89" s="167">
        <f t="shared" si="32"/>
        <v>68911.86</v>
      </c>
      <c r="G89" s="167">
        <f t="shared" si="33"/>
        <v>206735.58000000002</v>
      </c>
      <c r="H89" s="167">
        <f t="shared" si="34"/>
        <v>80397.170000000013</v>
      </c>
      <c r="I89" s="167">
        <f t="shared" si="35"/>
        <v>103367.79</v>
      </c>
      <c r="J89" s="167">
        <f t="shared" si="36"/>
        <v>103367.79</v>
      </c>
      <c r="K89" s="167">
        <f t="shared" si="24"/>
        <v>287132.75</v>
      </c>
      <c r="L89" s="167">
        <f t="shared" si="37"/>
        <v>103367.79</v>
      </c>
      <c r="M89" s="167">
        <f t="shared" si="38"/>
        <v>103367.79</v>
      </c>
      <c r="N89" s="167">
        <f t="shared" si="39"/>
        <v>103367.79</v>
      </c>
      <c r="O89" s="167">
        <f t="shared" si="25"/>
        <v>310103.37</v>
      </c>
      <c r="P89" s="167">
        <f t="shared" si="26"/>
        <v>114853.1</v>
      </c>
      <c r="Q89" s="167">
        <f t="shared" si="27"/>
        <v>114853.1</v>
      </c>
      <c r="R89" s="167">
        <f t="shared" si="28"/>
        <v>114853.1</v>
      </c>
      <c r="S89" s="167">
        <f t="shared" si="29"/>
        <v>344559.30000000005</v>
      </c>
      <c r="T89" s="147">
        <f t="shared" si="23"/>
        <v>1033677.9</v>
      </c>
      <c r="V89" s="137">
        <v>1148531</v>
      </c>
    </row>
    <row r="90" spans="1:30" ht="33" customHeight="1" x14ac:dyDescent="0.25">
      <c r="A90" s="41" t="s">
        <v>28</v>
      </c>
      <c r="B90" s="125" t="s">
        <v>115</v>
      </c>
      <c r="C90" s="212">
        <v>557000</v>
      </c>
      <c r="D90" s="212">
        <f t="shared" si="30"/>
        <v>33420</v>
      </c>
      <c r="E90" s="212">
        <f t="shared" si="31"/>
        <v>33420</v>
      </c>
      <c r="F90" s="212">
        <f t="shared" si="32"/>
        <v>33420</v>
      </c>
      <c r="G90" s="212">
        <f t="shared" si="33"/>
        <v>100260</v>
      </c>
      <c r="H90" s="212">
        <f t="shared" si="34"/>
        <v>38990.000000000007</v>
      </c>
      <c r="I90" s="212">
        <f t="shared" si="35"/>
        <v>50130</v>
      </c>
      <c r="J90" s="212">
        <f t="shared" si="36"/>
        <v>50130</v>
      </c>
      <c r="K90" s="212">
        <f t="shared" si="24"/>
        <v>139250</v>
      </c>
      <c r="L90" s="212">
        <f t="shared" si="37"/>
        <v>50130</v>
      </c>
      <c r="M90" s="212">
        <f t="shared" si="38"/>
        <v>50130</v>
      </c>
      <c r="N90" s="212">
        <f t="shared" si="39"/>
        <v>50130</v>
      </c>
      <c r="O90" s="212">
        <f t="shared" si="25"/>
        <v>150390</v>
      </c>
      <c r="P90" s="212">
        <f t="shared" si="26"/>
        <v>55700</v>
      </c>
      <c r="Q90" s="212">
        <f t="shared" si="27"/>
        <v>55700</v>
      </c>
      <c r="R90" s="212">
        <f t="shared" si="28"/>
        <v>55700</v>
      </c>
      <c r="S90" s="212">
        <f t="shared" si="29"/>
        <v>167100</v>
      </c>
      <c r="T90" s="147">
        <f t="shared" si="23"/>
        <v>501300</v>
      </c>
      <c r="V90" s="137">
        <v>557000</v>
      </c>
    </row>
    <row r="91" spans="1:30" ht="33" customHeight="1" x14ac:dyDescent="0.25">
      <c r="A91" s="54">
        <v>56710</v>
      </c>
      <c r="B91" s="125" t="s">
        <v>92</v>
      </c>
      <c r="C91" s="212">
        <v>70000</v>
      </c>
      <c r="D91" s="212">
        <f t="shared" si="30"/>
        <v>4200</v>
      </c>
      <c r="E91" s="212">
        <f t="shared" si="31"/>
        <v>4200</v>
      </c>
      <c r="F91" s="212">
        <f t="shared" si="32"/>
        <v>4200</v>
      </c>
      <c r="G91" s="212">
        <f t="shared" si="33"/>
        <v>12600</v>
      </c>
      <c r="H91" s="212">
        <f t="shared" si="34"/>
        <v>4900.0000000000009</v>
      </c>
      <c r="I91" s="212">
        <f t="shared" si="35"/>
        <v>6300</v>
      </c>
      <c r="J91" s="212">
        <f t="shared" si="36"/>
        <v>6300</v>
      </c>
      <c r="K91" s="212">
        <f t="shared" si="24"/>
        <v>17500</v>
      </c>
      <c r="L91" s="212">
        <f t="shared" si="37"/>
        <v>6300</v>
      </c>
      <c r="M91" s="212">
        <f t="shared" si="38"/>
        <v>6300</v>
      </c>
      <c r="N91" s="212">
        <f t="shared" si="39"/>
        <v>6300</v>
      </c>
      <c r="O91" s="212">
        <f t="shared" si="25"/>
        <v>18900</v>
      </c>
      <c r="P91" s="212">
        <f t="shared" si="26"/>
        <v>7000</v>
      </c>
      <c r="Q91" s="212">
        <f t="shared" si="27"/>
        <v>7000</v>
      </c>
      <c r="R91" s="212">
        <f t="shared" si="28"/>
        <v>7000</v>
      </c>
      <c r="S91" s="212">
        <f t="shared" si="29"/>
        <v>21000</v>
      </c>
      <c r="T91" s="147">
        <f t="shared" si="23"/>
        <v>63000</v>
      </c>
      <c r="V91" s="137">
        <v>70000</v>
      </c>
    </row>
    <row r="92" spans="1:30" ht="33" customHeight="1" x14ac:dyDescent="0.25">
      <c r="A92" s="41">
        <v>56714</v>
      </c>
      <c r="B92" s="122" t="s">
        <v>107</v>
      </c>
      <c r="C92" s="212">
        <v>492721</v>
      </c>
      <c r="D92" s="213">
        <f t="shared" si="30"/>
        <v>29563.26</v>
      </c>
      <c r="E92" s="213">
        <f t="shared" si="31"/>
        <v>29563.26</v>
      </c>
      <c r="F92" s="213">
        <f t="shared" si="32"/>
        <v>29563.26</v>
      </c>
      <c r="G92" s="213">
        <f t="shared" si="33"/>
        <v>88689.78</v>
      </c>
      <c r="H92" s="213">
        <f t="shared" si="34"/>
        <v>34490.47</v>
      </c>
      <c r="I92" s="213">
        <f t="shared" si="35"/>
        <v>44344.89</v>
      </c>
      <c r="J92" s="213">
        <f t="shared" si="36"/>
        <v>44344.89</v>
      </c>
      <c r="K92" s="213">
        <f t="shared" si="24"/>
        <v>123180.25</v>
      </c>
      <c r="L92" s="213">
        <f t="shared" si="37"/>
        <v>44344.89</v>
      </c>
      <c r="M92" s="213">
        <f t="shared" si="38"/>
        <v>44344.89</v>
      </c>
      <c r="N92" s="213">
        <f t="shared" si="39"/>
        <v>44344.89</v>
      </c>
      <c r="O92" s="213">
        <f t="shared" si="25"/>
        <v>133034.66999999998</v>
      </c>
      <c r="P92" s="213">
        <f t="shared" si="26"/>
        <v>49272.100000000006</v>
      </c>
      <c r="Q92" s="213">
        <f t="shared" si="27"/>
        <v>49272.100000000006</v>
      </c>
      <c r="R92" s="213">
        <f t="shared" si="28"/>
        <v>49272.100000000006</v>
      </c>
      <c r="S92" s="213">
        <f t="shared" si="29"/>
        <v>147816.30000000002</v>
      </c>
      <c r="T92" s="147">
        <f t="shared" si="23"/>
        <v>443448.9</v>
      </c>
      <c r="V92" s="137">
        <v>492721</v>
      </c>
    </row>
    <row r="93" spans="1:30" ht="33" customHeight="1" collapsed="1" x14ac:dyDescent="0.25">
      <c r="A93" s="55" t="s">
        <v>5</v>
      </c>
      <c r="B93" s="124" t="s">
        <v>108</v>
      </c>
      <c r="C93" s="212">
        <v>28810</v>
      </c>
      <c r="D93" s="213">
        <f t="shared" si="30"/>
        <v>1728.6</v>
      </c>
      <c r="E93" s="213">
        <f t="shared" si="31"/>
        <v>1728.6</v>
      </c>
      <c r="F93" s="213">
        <f t="shared" si="32"/>
        <v>1728.6</v>
      </c>
      <c r="G93" s="213">
        <f t="shared" si="33"/>
        <v>5185.7999999999993</v>
      </c>
      <c r="H93" s="213">
        <f t="shared" si="34"/>
        <v>2016.7000000000003</v>
      </c>
      <c r="I93" s="213">
        <f t="shared" si="35"/>
        <v>2592.9</v>
      </c>
      <c r="J93" s="213">
        <f t="shared" si="36"/>
        <v>2592.9</v>
      </c>
      <c r="K93" s="213">
        <f t="shared" si="24"/>
        <v>7202.5</v>
      </c>
      <c r="L93" s="213">
        <f t="shared" si="37"/>
        <v>2592.9</v>
      </c>
      <c r="M93" s="213">
        <f t="shared" si="38"/>
        <v>2592.9</v>
      </c>
      <c r="N93" s="213">
        <f t="shared" si="39"/>
        <v>2592.9</v>
      </c>
      <c r="O93" s="213">
        <f t="shared" si="25"/>
        <v>7778.7000000000007</v>
      </c>
      <c r="P93" s="213">
        <f t="shared" si="26"/>
        <v>2881</v>
      </c>
      <c r="Q93" s="213">
        <f t="shared" si="27"/>
        <v>2881</v>
      </c>
      <c r="R93" s="213">
        <f t="shared" si="28"/>
        <v>2881</v>
      </c>
      <c r="S93" s="213">
        <f t="shared" si="29"/>
        <v>8643</v>
      </c>
      <c r="T93" s="147">
        <f t="shared" si="23"/>
        <v>25929</v>
      </c>
      <c r="V93" s="137">
        <v>28810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21134699</v>
      </c>
      <c r="D94" s="167">
        <f t="shared" si="30"/>
        <v>1268081.94</v>
      </c>
      <c r="E94" s="167">
        <f t="shared" si="31"/>
        <v>1268081.94</v>
      </c>
      <c r="F94" s="167">
        <f t="shared" si="32"/>
        <v>1268081.94</v>
      </c>
      <c r="G94" s="167">
        <f t="shared" si="33"/>
        <v>3804245.82</v>
      </c>
      <c r="H94" s="167">
        <f t="shared" si="34"/>
        <v>1479428.9300000002</v>
      </c>
      <c r="I94" s="167">
        <f t="shared" si="35"/>
        <v>1902122.91</v>
      </c>
      <c r="J94" s="167">
        <f t="shared" si="36"/>
        <v>1902122.91</v>
      </c>
      <c r="K94" s="167">
        <f t="shared" si="24"/>
        <v>5283674.75</v>
      </c>
      <c r="L94" s="167">
        <f t="shared" si="37"/>
        <v>1902122.91</v>
      </c>
      <c r="M94" s="167">
        <f t="shared" si="38"/>
        <v>1902122.91</v>
      </c>
      <c r="N94" s="167">
        <f t="shared" si="39"/>
        <v>1902122.91</v>
      </c>
      <c r="O94" s="167">
        <f t="shared" si="25"/>
        <v>5706368.7299999995</v>
      </c>
      <c r="P94" s="167">
        <f t="shared" si="26"/>
        <v>2113469.9</v>
      </c>
      <c r="Q94" s="167">
        <f t="shared" si="27"/>
        <v>2113469.9</v>
      </c>
      <c r="R94" s="167">
        <f t="shared" si="28"/>
        <v>2113469.9</v>
      </c>
      <c r="S94" s="167">
        <f t="shared" si="29"/>
        <v>6340409.6999999993</v>
      </c>
      <c r="T94" s="147">
        <f t="shared" si="23"/>
        <v>19021229.099999998</v>
      </c>
      <c r="V94" s="137">
        <v>21134699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21056450</v>
      </c>
      <c r="D95" s="212">
        <f t="shared" si="30"/>
        <v>1263387</v>
      </c>
      <c r="E95" s="212">
        <f t="shared" si="31"/>
        <v>1263387</v>
      </c>
      <c r="F95" s="212">
        <f t="shared" si="32"/>
        <v>1263387</v>
      </c>
      <c r="G95" s="212">
        <f t="shared" si="33"/>
        <v>3790161</v>
      </c>
      <c r="H95" s="212">
        <f t="shared" si="34"/>
        <v>1473951.5000000002</v>
      </c>
      <c r="I95" s="212">
        <f t="shared" si="35"/>
        <v>1895080.5</v>
      </c>
      <c r="J95" s="212">
        <f t="shared" si="36"/>
        <v>1895080.5</v>
      </c>
      <c r="K95" s="212">
        <f t="shared" si="24"/>
        <v>5264112.5</v>
      </c>
      <c r="L95" s="212">
        <f t="shared" si="37"/>
        <v>1895080.5</v>
      </c>
      <c r="M95" s="212">
        <f t="shared" si="38"/>
        <v>1895080.5</v>
      </c>
      <c r="N95" s="212">
        <f t="shared" si="39"/>
        <v>1895080.5</v>
      </c>
      <c r="O95" s="212">
        <f t="shared" si="25"/>
        <v>5685241.5</v>
      </c>
      <c r="P95" s="212">
        <f t="shared" si="26"/>
        <v>2105645</v>
      </c>
      <c r="Q95" s="212">
        <f t="shared" si="27"/>
        <v>2105645</v>
      </c>
      <c r="R95" s="212">
        <f t="shared" si="28"/>
        <v>2105645</v>
      </c>
      <c r="S95" s="212">
        <f t="shared" si="29"/>
        <v>6316935</v>
      </c>
      <c r="T95" s="147">
        <f t="shared" si="23"/>
        <v>18950805</v>
      </c>
      <c r="U95" s="139"/>
      <c r="V95" s="137">
        <v>21056450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78249</v>
      </c>
      <c r="D96" s="212">
        <f t="shared" si="30"/>
        <v>4694.9399999999996</v>
      </c>
      <c r="E96" s="212">
        <f t="shared" si="31"/>
        <v>4694.9399999999996</v>
      </c>
      <c r="F96" s="212">
        <f t="shared" si="32"/>
        <v>4694.9399999999996</v>
      </c>
      <c r="G96" s="212">
        <f t="shared" si="33"/>
        <v>14084.82</v>
      </c>
      <c r="H96" s="212">
        <f t="shared" si="34"/>
        <v>5477.43</v>
      </c>
      <c r="I96" s="212">
        <f t="shared" si="35"/>
        <v>7042.41</v>
      </c>
      <c r="J96" s="212">
        <f t="shared" si="36"/>
        <v>7042.41</v>
      </c>
      <c r="K96" s="212">
        <f t="shared" si="24"/>
        <v>19562.25</v>
      </c>
      <c r="L96" s="212">
        <f t="shared" si="37"/>
        <v>7042.41</v>
      </c>
      <c r="M96" s="212">
        <f t="shared" si="38"/>
        <v>7042.41</v>
      </c>
      <c r="N96" s="212">
        <f t="shared" si="39"/>
        <v>7042.41</v>
      </c>
      <c r="O96" s="212">
        <f t="shared" si="25"/>
        <v>21127.23</v>
      </c>
      <c r="P96" s="212">
        <f t="shared" si="26"/>
        <v>7824.9000000000005</v>
      </c>
      <c r="Q96" s="212">
        <f t="shared" si="27"/>
        <v>7824.9000000000005</v>
      </c>
      <c r="R96" s="212">
        <f t="shared" si="28"/>
        <v>7824.9000000000005</v>
      </c>
      <c r="S96" s="212">
        <f t="shared" si="29"/>
        <v>23474.7</v>
      </c>
      <c r="T96" s="147">
        <f t="shared" si="23"/>
        <v>70424.100000000006</v>
      </c>
      <c r="U96" s="139"/>
      <c r="V96" s="137">
        <v>78249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2170452</v>
      </c>
      <c r="D97" s="118">
        <f t="shared" si="30"/>
        <v>130227.12</v>
      </c>
      <c r="E97" s="118">
        <f t="shared" si="31"/>
        <v>130227.12</v>
      </c>
      <c r="F97" s="118">
        <f t="shared" si="32"/>
        <v>130227.12</v>
      </c>
      <c r="G97" s="118">
        <f t="shared" si="33"/>
        <v>390681.36</v>
      </c>
      <c r="H97" s="118">
        <f t="shared" si="34"/>
        <v>151931.64000000001</v>
      </c>
      <c r="I97" s="118">
        <f t="shared" si="35"/>
        <v>195340.68</v>
      </c>
      <c r="J97" s="118">
        <f t="shared" si="36"/>
        <v>195340.68</v>
      </c>
      <c r="K97" s="118">
        <f t="shared" si="24"/>
        <v>542613</v>
      </c>
      <c r="L97" s="118">
        <f t="shared" si="37"/>
        <v>195340.68</v>
      </c>
      <c r="M97" s="118">
        <f t="shared" si="38"/>
        <v>195340.68</v>
      </c>
      <c r="N97" s="118">
        <f t="shared" si="39"/>
        <v>195340.68</v>
      </c>
      <c r="O97" s="118">
        <f t="shared" si="25"/>
        <v>586022.04</v>
      </c>
      <c r="P97" s="118">
        <f t="shared" si="26"/>
        <v>217045.2</v>
      </c>
      <c r="Q97" s="118">
        <f t="shared" si="27"/>
        <v>217045.2</v>
      </c>
      <c r="R97" s="118">
        <f t="shared" si="28"/>
        <v>217045.2</v>
      </c>
      <c r="S97" s="118">
        <f t="shared" si="29"/>
        <v>651135.60000000009</v>
      </c>
      <c r="T97" s="147">
        <f t="shared" si="23"/>
        <v>1953406.7999999996</v>
      </c>
      <c r="V97" s="137">
        <v>2170452</v>
      </c>
    </row>
    <row r="98" spans="1:33" ht="38.25" customHeight="1" x14ac:dyDescent="0.25">
      <c r="A98" s="55" t="s">
        <v>284</v>
      </c>
      <c r="B98" s="117" t="s">
        <v>285</v>
      </c>
      <c r="C98" s="212">
        <v>757383</v>
      </c>
      <c r="D98" s="212">
        <f t="shared" si="30"/>
        <v>45442.979999999996</v>
      </c>
      <c r="E98" s="212">
        <f t="shared" si="31"/>
        <v>45442.979999999996</v>
      </c>
      <c r="F98" s="212">
        <f t="shared" si="32"/>
        <v>45442.979999999996</v>
      </c>
      <c r="G98" s="212">
        <f t="shared" si="33"/>
        <v>136328.94</v>
      </c>
      <c r="H98" s="212">
        <f t="shared" si="34"/>
        <v>53016.810000000005</v>
      </c>
      <c r="I98" s="212">
        <f t="shared" si="35"/>
        <v>68164.47</v>
      </c>
      <c r="J98" s="212">
        <f t="shared" si="36"/>
        <v>68164.47</v>
      </c>
      <c r="K98" s="212">
        <f t="shared" si="24"/>
        <v>189345.75</v>
      </c>
      <c r="L98" s="212">
        <f t="shared" si="37"/>
        <v>68164.47</v>
      </c>
      <c r="M98" s="212">
        <f t="shared" si="38"/>
        <v>68164.47</v>
      </c>
      <c r="N98" s="212">
        <f t="shared" si="39"/>
        <v>68164.47</v>
      </c>
      <c r="O98" s="212">
        <f t="shared" si="25"/>
        <v>204493.41</v>
      </c>
      <c r="P98" s="212">
        <f t="shared" si="26"/>
        <v>75738.3</v>
      </c>
      <c r="Q98" s="212">
        <f t="shared" si="27"/>
        <v>75738.3</v>
      </c>
      <c r="R98" s="212">
        <f t="shared" si="28"/>
        <v>75738.3</v>
      </c>
      <c r="S98" s="212">
        <f t="shared" si="29"/>
        <v>227214.90000000002</v>
      </c>
      <c r="T98" s="147">
        <f t="shared" si="23"/>
        <v>681644.70000000007</v>
      </c>
      <c r="V98" s="137">
        <v>757382</v>
      </c>
    </row>
    <row r="99" spans="1:33" s="147" customFormat="1" ht="33" customHeight="1" x14ac:dyDescent="0.25">
      <c r="A99" s="116"/>
      <c r="B99" s="116" t="s">
        <v>95</v>
      </c>
      <c r="C99" s="168">
        <f>C16-C47</f>
        <v>4000000</v>
      </c>
      <c r="D99" s="168">
        <f t="shared" si="30"/>
        <v>240000</v>
      </c>
      <c r="E99" s="168">
        <f t="shared" si="31"/>
        <v>240000</v>
      </c>
      <c r="F99" s="168">
        <f t="shared" si="32"/>
        <v>240000</v>
      </c>
      <c r="G99" s="168">
        <f t="shared" si="33"/>
        <v>720000</v>
      </c>
      <c r="H99" s="168">
        <f t="shared" si="34"/>
        <v>280000</v>
      </c>
      <c r="I99" s="168">
        <f t="shared" si="35"/>
        <v>360000</v>
      </c>
      <c r="J99" s="168">
        <f t="shared" si="36"/>
        <v>360000</v>
      </c>
      <c r="K99" s="168">
        <f t="shared" si="24"/>
        <v>1000000</v>
      </c>
      <c r="L99" s="168">
        <f t="shared" si="37"/>
        <v>360000</v>
      </c>
      <c r="M99" s="168">
        <f t="shared" si="38"/>
        <v>360000</v>
      </c>
      <c r="N99" s="168">
        <f t="shared" si="39"/>
        <v>360000</v>
      </c>
      <c r="O99" s="168">
        <f t="shared" si="25"/>
        <v>1080000</v>
      </c>
      <c r="P99" s="168">
        <f t="shared" si="26"/>
        <v>400000</v>
      </c>
      <c r="Q99" s="168">
        <f t="shared" si="27"/>
        <v>400000</v>
      </c>
      <c r="R99" s="168">
        <f t="shared" si="28"/>
        <v>400000</v>
      </c>
      <c r="S99" s="168">
        <f t="shared" si="29"/>
        <v>1200000</v>
      </c>
      <c r="T99" s="147">
        <f t="shared" si="23"/>
        <v>3600000</v>
      </c>
      <c r="V99" s="137">
        <v>4000000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4.0139095613593613E-2</v>
      </c>
      <c r="D100" s="158">
        <f t="shared" si="40"/>
        <v>4.0139095613593613E-2</v>
      </c>
      <c r="E100" s="158">
        <f t="shared" si="40"/>
        <v>4.0139095613593613E-2</v>
      </c>
      <c r="F100" s="158">
        <f t="shared" si="40"/>
        <v>4.0139095613593613E-2</v>
      </c>
      <c r="G100" s="158">
        <f t="shared" si="40"/>
        <v>4.0139095613593613E-2</v>
      </c>
      <c r="H100" s="158">
        <f t="shared" si="40"/>
        <v>4.0139095613593606E-2</v>
      </c>
      <c r="I100" s="158">
        <f t="shared" si="40"/>
        <v>4.0139095613593613E-2</v>
      </c>
      <c r="J100" s="158">
        <f t="shared" si="40"/>
        <v>4.0139095613593613E-2</v>
      </c>
      <c r="K100" s="158">
        <f t="shared" si="40"/>
        <v>4.0139095613593613E-2</v>
      </c>
      <c r="L100" s="158">
        <f t="shared" si="40"/>
        <v>4.0139095613593613E-2</v>
      </c>
      <c r="M100" s="158">
        <f t="shared" si="40"/>
        <v>4.0139095613593613E-2</v>
      </c>
      <c r="N100" s="158">
        <f t="shared" si="40"/>
        <v>4.0139095613593613E-2</v>
      </c>
      <c r="O100" s="158">
        <f t="shared" si="40"/>
        <v>4.0139095613593613E-2</v>
      </c>
      <c r="P100" s="158">
        <f t="shared" si="40"/>
        <v>4.0139095613593613E-2</v>
      </c>
      <c r="Q100" s="158">
        <f t="shared" si="40"/>
        <v>4.0139095613593613E-2</v>
      </c>
      <c r="R100" s="158">
        <f t="shared" si="40"/>
        <v>4.0139095613593613E-2</v>
      </c>
      <c r="S100" s="170">
        <f t="shared" si="40"/>
        <v>4.0139095613593613E-2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89">
        <f>+(C99+(C94+C98)*20%+C87)*20%</f>
        <v>1690683.2800000003</v>
      </c>
    </row>
    <row r="108" spans="1:33" x14ac:dyDescent="0.25">
      <c r="C108" s="189">
        <f>+C99-C106</f>
        <v>2309316.7199999997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25" fitToHeight="2" orientation="portrait" horizontalDpi="3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7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75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C64" sqref="C64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bestFit="1" customWidth="1"/>
    <col min="4" max="4" width="13.140625" style="128" hidden="1" customWidth="1"/>
    <col min="5" max="6" width="13.140625" style="3" hidden="1" customWidth="1"/>
    <col min="7" max="7" width="14.5703125" style="5" bestFit="1" customWidth="1"/>
    <col min="8" max="10" width="13.140625" style="5" hidden="1" customWidth="1"/>
    <col min="11" max="11" width="14.5703125" style="5" bestFit="1" customWidth="1"/>
    <col min="12" max="14" width="14.5703125" style="5" hidden="1" customWidth="1"/>
    <col min="15" max="15" width="15.140625" style="5" customWidth="1"/>
    <col min="16" max="18" width="14.570312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5" t="s">
        <v>30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30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24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107240511</v>
      </c>
      <c r="D16" s="168">
        <f>C16*0.06</f>
        <v>6434430.6600000001</v>
      </c>
      <c r="E16" s="168">
        <f>C16*0.06</f>
        <v>6434430.6600000001</v>
      </c>
      <c r="F16" s="168">
        <f>C16*0.06</f>
        <v>6434430.6600000001</v>
      </c>
      <c r="G16" s="168">
        <f>SUM(D16:F16)</f>
        <v>19303291.98</v>
      </c>
      <c r="H16" s="168">
        <f>C16*0.07</f>
        <v>7506835.7700000005</v>
      </c>
      <c r="I16" s="168">
        <f>C16*0.09</f>
        <v>9651645.9900000002</v>
      </c>
      <c r="J16" s="168">
        <f>C16*0.09</f>
        <v>9651645.9900000002</v>
      </c>
      <c r="K16" s="168">
        <f t="shared" ref="K16" si="0">SUM(H16:J16)</f>
        <v>26810127.75</v>
      </c>
      <c r="L16" s="168">
        <f>C16*0.09</f>
        <v>9651645.9900000002</v>
      </c>
      <c r="M16" s="168">
        <f>C16*0.09</f>
        <v>9651645.9900000002</v>
      </c>
      <c r="N16" s="168">
        <f>C16*0.09</f>
        <v>9651645.9900000002</v>
      </c>
      <c r="O16" s="168">
        <f t="shared" ref="O16" si="1">SUM(L16:N16)</f>
        <v>28954937.969999999</v>
      </c>
      <c r="P16" s="168">
        <f t="shared" ref="P16" si="2">C16*0.1</f>
        <v>10724051.100000001</v>
      </c>
      <c r="Q16" s="168">
        <f t="shared" ref="Q16" si="3">C16*0.1</f>
        <v>10724051.100000001</v>
      </c>
      <c r="R16" s="168">
        <f t="shared" ref="R16" si="4">C16*0.1</f>
        <v>10724051.100000001</v>
      </c>
      <c r="S16" s="168">
        <f t="shared" ref="S16" si="5">SUM(P16:R16)</f>
        <v>32172153.300000004</v>
      </c>
      <c r="T16" s="147">
        <f>D16+E16+F16+H16+I16+J16+L16+M16+N16+P16+Q16</f>
        <v>96516459.900000006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93241993</v>
      </c>
      <c r="D18" s="167">
        <f>C18*0.06</f>
        <v>5594519.5800000001</v>
      </c>
      <c r="E18" s="167">
        <f>C18*0.06</f>
        <v>5594519.5800000001</v>
      </c>
      <c r="F18" s="167">
        <f>C18*0.06</f>
        <v>5594519.5800000001</v>
      </c>
      <c r="G18" s="167">
        <f>SUM(D18:F18)</f>
        <v>16783558.740000002</v>
      </c>
      <c r="H18" s="167">
        <f>C18*0.07</f>
        <v>6526939.5100000007</v>
      </c>
      <c r="I18" s="167">
        <f>C18*0.09</f>
        <v>8391779.3699999992</v>
      </c>
      <c r="J18" s="167">
        <f>C18*0.09</f>
        <v>8391779.3699999992</v>
      </c>
      <c r="K18" s="167">
        <f t="shared" ref="K18:K81" si="7">SUM(H18:J18)</f>
        <v>23310498.25</v>
      </c>
      <c r="L18" s="167">
        <f>C18*0.09</f>
        <v>8391779.3699999992</v>
      </c>
      <c r="M18" s="167">
        <f>C18*0.09</f>
        <v>8391779.3699999992</v>
      </c>
      <c r="N18" s="167">
        <f>C18*0.09</f>
        <v>8391779.3699999992</v>
      </c>
      <c r="O18" s="167">
        <f t="shared" ref="O18:O81" si="8">SUM(L18:N18)</f>
        <v>25175338.109999999</v>
      </c>
      <c r="P18" s="167">
        <f t="shared" ref="P18:P81" si="9">C18*0.1</f>
        <v>9324199.3000000007</v>
      </c>
      <c r="Q18" s="167">
        <f t="shared" ref="Q18:Q81" si="10">C18*0.1</f>
        <v>9324199.3000000007</v>
      </c>
      <c r="R18" s="167">
        <f t="shared" ref="R18:R81" si="11">C18*0.1</f>
        <v>9324199.3000000007</v>
      </c>
      <c r="S18" s="167">
        <f t="shared" ref="S18:S81" si="12">SUM(P18:R18)</f>
        <v>27972597.900000002</v>
      </c>
      <c r="T18" s="147">
        <f t="shared" si="6"/>
        <v>83917793.699999988</v>
      </c>
    </row>
    <row r="19" spans="1:30" ht="33" customHeight="1" x14ac:dyDescent="0.25">
      <c r="A19" s="41" t="s">
        <v>13</v>
      </c>
      <c r="B19" s="119" t="s">
        <v>120</v>
      </c>
      <c r="C19" s="212">
        <v>11711529</v>
      </c>
      <c r="D19" s="212">
        <f t="shared" ref="D19:D82" si="13">C19*0.06</f>
        <v>702691.74</v>
      </c>
      <c r="E19" s="212">
        <f t="shared" ref="E19:E82" si="14">C19*0.06</f>
        <v>702691.74</v>
      </c>
      <c r="F19" s="212">
        <f t="shared" ref="F19:F82" si="15">C19*0.06</f>
        <v>702691.74</v>
      </c>
      <c r="G19" s="212">
        <f t="shared" ref="G19:G82" si="16">SUM(D19:F19)</f>
        <v>2108075.2199999997</v>
      </c>
      <c r="H19" s="212">
        <f t="shared" ref="H19:H82" si="17">C19*0.07</f>
        <v>819807.03</v>
      </c>
      <c r="I19" s="212">
        <f t="shared" ref="I19:I82" si="18">C19*0.09</f>
        <v>1054037.6099999999</v>
      </c>
      <c r="J19" s="212">
        <f t="shared" ref="J19:J82" si="19">C19*0.09</f>
        <v>1054037.6099999999</v>
      </c>
      <c r="K19" s="212">
        <f t="shared" si="7"/>
        <v>2927882.25</v>
      </c>
      <c r="L19" s="212">
        <f t="shared" ref="L19:L82" si="20">C19*0.09</f>
        <v>1054037.6099999999</v>
      </c>
      <c r="M19" s="212">
        <f t="shared" ref="M19:M82" si="21">C19*0.09</f>
        <v>1054037.6099999999</v>
      </c>
      <c r="N19" s="212">
        <f t="shared" ref="N19:N82" si="22">C19*0.09</f>
        <v>1054037.6099999999</v>
      </c>
      <c r="O19" s="212">
        <f t="shared" si="8"/>
        <v>3162112.8299999996</v>
      </c>
      <c r="P19" s="212">
        <f t="shared" si="9"/>
        <v>1171152.9000000001</v>
      </c>
      <c r="Q19" s="212">
        <f t="shared" si="10"/>
        <v>1171152.9000000001</v>
      </c>
      <c r="R19" s="212">
        <f t="shared" si="11"/>
        <v>1171152.9000000001</v>
      </c>
      <c r="S19" s="212">
        <f t="shared" si="12"/>
        <v>3513458.7</v>
      </c>
      <c r="T19" s="147">
        <f t="shared" si="6"/>
        <v>10540376.1</v>
      </c>
      <c r="V19" s="137">
        <v>11711529</v>
      </c>
    </row>
    <row r="20" spans="1:30" ht="33" customHeight="1" x14ac:dyDescent="0.25">
      <c r="A20" s="41" t="s">
        <v>42</v>
      </c>
      <c r="B20" s="119" t="s">
        <v>146</v>
      </c>
      <c r="C20" s="212">
        <v>81526010</v>
      </c>
      <c r="D20" s="212">
        <f t="shared" si="13"/>
        <v>4891560.5999999996</v>
      </c>
      <c r="E20" s="212">
        <f t="shared" si="14"/>
        <v>4891560.5999999996</v>
      </c>
      <c r="F20" s="212">
        <f t="shared" si="15"/>
        <v>4891560.5999999996</v>
      </c>
      <c r="G20" s="212">
        <f t="shared" si="16"/>
        <v>14674681.799999999</v>
      </c>
      <c r="H20" s="212">
        <f t="shared" si="17"/>
        <v>5706820.7000000002</v>
      </c>
      <c r="I20" s="212">
        <f t="shared" si="18"/>
        <v>7337340.8999999994</v>
      </c>
      <c r="J20" s="212">
        <f t="shared" si="19"/>
        <v>7337340.8999999994</v>
      </c>
      <c r="K20" s="212">
        <f t="shared" si="7"/>
        <v>20381502.5</v>
      </c>
      <c r="L20" s="212">
        <f t="shared" si="20"/>
        <v>7337340.8999999994</v>
      </c>
      <c r="M20" s="212">
        <f t="shared" si="21"/>
        <v>7337340.8999999994</v>
      </c>
      <c r="N20" s="212">
        <f t="shared" si="22"/>
        <v>7337340.8999999994</v>
      </c>
      <c r="O20" s="212">
        <f t="shared" si="8"/>
        <v>22012022.699999999</v>
      </c>
      <c r="P20" s="212">
        <f t="shared" si="9"/>
        <v>8152601</v>
      </c>
      <c r="Q20" s="212">
        <f t="shared" si="10"/>
        <v>8152601</v>
      </c>
      <c r="R20" s="212">
        <f t="shared" si="11"/>
        <v>8152601</v>
      </c>
      <c r="S20" s="212">
        <f t="shared" si="12"/>
        <v>24457803</v>
      </c>
      <c r="T20" s="147">
        <f t="shared" si="6"/>
        <v>73373409</v>
      </c>
      <c r="V20" s="137">
        <v>81526010</v>
      </c>
    </row>
    <row r="21" spans="1:30" ht="33" customHeight="1" x14ac:dyDescent="0.25">
      <c r="A21" s="41" t="s">
        <v>104</v>
      </c>
      <c r="B21" s="119" t="s">
        <v>140</v>
      </c>
      <c r="C21" s="212">
        <v>520</v>
      </c>
      <c r="D21" s="212">
        <f t="shared" si="13"/>
        <v>31.2</v>
      </c>
      <c r="E21" s="212">
        <f t="shared" si="14"/>
        <v>31.2</v>
      </c>
      <c r="F21" s="212">
        <f t="shared" si="15"/>
        <v>31.2</v>
      </c>
      <c r="G21" s="212">
        <f t="shared" si="16"/>
        <v>93.6</v>
      </c>
      <c r="H21" s="212">
        <f t="shared" si="17"/>
        <v>36.400000000000006</v>
      </c>
      <c r="I21" s="212">
        <f t="shared" si="18"/>
        <v>46.8</v>
      </c>
      <c r="J21" s="212">
        <f t="shared" si="19"/>
        <v>46.8</v>
      </c>
      <c r="K21" s="212">
        <f t="shared" si="7"/>
        <v>130</v>
      </c>
      <c r="L21" s="212">
        <f t="shared" si="20"/>
        <v>46.8</v>
      </c>
      <c r="M21" s="212">
        <f t="shared" si="21"/>
        <v>46.8</v>
      </c>
      <c r="N21" s="212">
        <f t="shared" si="22"/>
        <v>46.8</v>
      </c>
      <c r="O21" s="212">
        <f t="shared" si="8"/>
        <v>140.39999999999998</v>
      </c>
      <c r="P21" s="212">
        <f t="shared" si="9"/>
        <v>52</v>
      </c>
      <c r="Q21" s="212">
        <f t="shared" si="10"/>
        <v>52</v>
      </c>
      <c r="R21" s="212">
        <f t="shared" si="11"/>
        <v>52</v>
      </c>
      <c r="S21" s="212">
        <f t="shared" si="12"/>
        <v>156</v>
      </c>
      <c r="T21" s="147">
        <f t="shared" si="6"/>
        <v>468.00000000000006</v>
      </c>
      <c r="V21" s="137">
        <v>520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3934</v>
      </c>
      <c r="D26" s="212">
        <f t="shared" si="13"/>
        <v>236.04</v>
      </c>
      <c r="E26" s="212">
        <f t="shared" si="14"/>
        <v>236.04</v>
      </c>
      <c r="F26" s="212">
        <f t="shared" si="15"/>
        <v>236.04</v>
      </c>
      <c r="G26" s="212">
        <f t="shared" si="16"/>
        <v>708.12</v>
      </c>
      <c r="H26" s="212">
        <f t="shared" si="17"/>
        <v>275.38000000000005</v>
      </c>
      <c r="I26" s="212">
        <f t="shared" si="18"/>
        <v>354.06</v>
      </c>
      <c r="J26" s="212">
        <f t="shared" si="19"/>
        <v>354.06</v>
      </c>
      <c r="K26" s="212">
        <f t="shared" si="7"/>
        <v>983.5</v>
      </c>
      <c r="L26" s="212">
        <f t="shared" si="20"/>
        <v>354.06</v>
      </c>
      <c r="M26" s="212">
        <f t="shared" si="21"/>
        <v>354.06</v>
      </c>
      <c r="N26" s="212">
        <f t="shared" si="22"/>
        <v>354.06</v>
      </c>
      <c r="O26" s="212">
        <f t="shared" si="8"/>
        <v>1062.18</v>
      </c>
      <c r="P26" s="212">
        <f t="shared" si="9"/>
        <v>393.40000000000003</v>
      </c>
      <c r="Q26" s="212">
        <f t="shared" si="10"/>
        <v>393.40000000000003</v>
      </c>
      <c r="R26" s="212">
        <f t="shared" si="11"/>
        <v>393.40000000000003</v>
      </c>
      <c r="S26" s="212">
        <f t="shared" si="12"/>
        <v>1180.2</v>
      </c>
      <c r="T26" s="147">
        <f t="shared" si="6"/>
        <v>3540.6</v>
      </c>
      <c r="V26" s="137">
        <v>3934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13998518</v>
      </c>
      <c r="D30" s="167">
        <f t="shared" si="13"/>
        <v>839911.08</v>
      </c>
      <c r="E30" s="167">
        <f t="shared" si="14"/>
        <v>839911.08</v>
      </c>
      <c r="F30" s="167">
        <f t="shared" si="15"/>
        <v>839911.08</v>
      </c>
      <c r="G30" s="167">
        <f t="shared" si="16"/>
        <v>2519733.2399999998</v>
      </c>
      <c r="H30" s="167">
        <f t="shared" si="17"/>
        <v>979896.26000000013</v>
      </c>
      <c r="I30" s="167">
        <f t="shared" si="18"/>
        <v>1259866.6199999999</v>
      </c>
      <c r="J30" s="167">
        <f t="shared" si="19"/>
        <v>1259866.6199999999</v>
      </c>
      <c r="K30" s="167">
        <f t="shared" si="7"/>
        <v>3499629.5</v>
      </c>
      <c r="L30" s="167">
        <f t="shared" si="20"/>
        <v>1259866.6199999999</v>
      </c>
      <c r="M30" s="167">
        <f t="shared" si="21"/>
        <v>1259866.6199999999</v>
      </c>
      <c r="N30" s="167">
        <f t="shared" si="22"/>
        <v>1259866.6199999999</v>
      </c>
      <c r="O30" s="167">
        <f t="shared" si="8"/>
        <v>3779599.8599999994</v>
      </c>
      <c r="P30" s="167">
        <f t="shared" si="9"/>
        <v>1399851.8</v>
      </c>
      <c r="Q30" s="167">
        <f t="shared" si="10"/>
        <v>1399851.8</v>
      </c>
      <c r="R30" s="167">
        <f t="shared" si="11"/>
        <v>1399851.8</v>
      </c>
      <c r="S30" s="167">
        <f t="shared" si="12"/>
        <v>4199555.4000000004</v>
      </c>
      <c r="T30" s="147">
        <f t="shared" si="6"/>
        <v>12598666.200000001</v>
      </c>
      <c r="V30" s="137">
        <v>13998518</v>
      </c>
    </row>
    <row r="31" spans="1:30" ht="33" customHeight="1" x14ac:dyDescent="0.25">
      <c r="A31" s="41">
        <v>45217</v>
      </c>
      <c r="B31" s="120" t="s">
        <v>50</v>
      </c>
      <c r="C31" s="212">
        <v>138000</v>
      </c>
      <c r="D31" s="212">
        <f t="shared" si="13"/>
        <v>8280</v>
      </c>
      <c r="E31" s="212">
        <f t="shared" si="14"/>
        <v>8280</v>
      </c>
      <c r="F31" s="212">
        <f t="shared" si="15"/>
        <v>8280</v>
      </c>
      <c r="G31" s="212">
        <f t="shared" si="16"/>
        <v>24840</v>
      </c>
      <c r="H31" s="212">
        <f t="shared" si="17"/>
        <v>9660.0000000000018</v>
      </c>
      <c r="I31" s="212">
        <f t="shared" si="18"/>
        <v>12420</v>
      </c>
      <c r="J31" s="212">
        <f t="shared" si="19"/>
        <v>12420</v>
      </c>
      <c r="K31" s="212">
        <f t="shared" si="7"/>
        <v>34500</v>
      </c>
      <c r="L31" s="212">
        <f t="shared" si="20"/>
        <v>12420</v>
      </c>
      <c r="M31" s="212">
        <f t="shared" si="21"/>
        <v>12420</v>
      </c>
      <c r="N31" s="212">
        <f t="shared" si="22"/>
        <v>12420</v>
      </c>
      <c r="O31" s="212">
        <f t="shared" si="8"/>
        <v>37260</v>
      </c>
      <c r="P31" s="212">
        <f t="shared" si="9"/>
        <v>13800</v>
      </c>
      <c r="Q31" s="212">
        <f t="shared" si="10"/>
        <v>13800</v>
      </c>
      <c r="R31" s="212">
        <f t="shared" si="11"/>
        <v>13800</v>
      </c>
      <c r="S31" s="212">
        <f t="shared" si="12"/>
        <v>41400</v>
      </c>
      <c r="T31" s="147">
        <f t="shared" si="6"/>
        <v>124200</v>
      </c>
      <c r="V31" s="137">
        <v>138000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3000</v>
      </c>
      <c r="D32" s="212">
        <f t="shared" si="13"/>
        <v>180</v>
      </c>
      <c r="E32" s="212">
        <f t="shared" si="14"/>
        <v>180</v>
      </c>
      <c r="F32" s="212">
        <f t="shared" si="15"/>
        <v>180</v>
      </c>
      <c r="G32" s="212">
        <f t="shared" si="16"/>
        <v>540</v>
      </c>
      <c r="H32" s="212">
        <f t="shared" si="17"/>
        <v>210.00000000000003</v>
      </c>
      <c r="I32" s="212">
        <f t="shared" si="18"/>
        <v>270</v>
      </c>
      <c r="J32" s="212">
        <f t="shared" si="19"/>
        <v>270</v>
      </c>
      <c r="K32" s="212">
        <f t="shared" si="7"/>
        <v>750</v>
      </c>
      <c r="L32" s="212">
        <f t="shared" si="20"/>
        <v>270</v>
      </c>
      <c r="M32" s="212">
        <f t="shared" si="21"/>
        <v>270</v>
      </c>
      <c r="N32" s="212">
        <f t="shared" si="22"/>
        <v>270</v>
      </c>
      <c r="O32" s="212">
        <f t="shared" si="8"/>
        <v>810</v>
      </c>
      <c r="P32" s="212">
        <f t="shared" si="9"/>
        <v>300</v>
      </c>
      <c r="Q32" s="212">
        <f t="shared" si="10"/>
        <v>300</v>
      </c>
      <c r="R32" s="212">
        <f t="shared" si="11"/>
        <v>300</v>
      </c>
      <c r="S32" s="212">
        <f t="shared" si="12"/>
        <v>900</v>
      </c>
      <c r="T32" s="147">
        <f t="shared" si="6"/>
        <v>2700</v>
      </c>
      <c r="U32" s="139"/>
      <c r="V32" s="137">
        <v>3000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2350057</v>
      </c>
      <c r="D33" s="212">
        <f t="shared" si="13"/>
        <v>141003.41999999998</v>
      </c>
      <c r="E33" s="212">
        <f t="shared" si="14"/>
        <v>141003.41999999998</v>
      </c>
      <c r="F33" s="212">
        <f t="shared" si="15"/>
        <v>141003.41999999998</v>
      </c>
      <c r="G33" s="212">
        <f t="shared" si="16"/>
        <v>423010.25999999995</v>
      </c>
      <c r="H33" s="212">
        <f t="shared" si="17"/>
        <v>164503.99000000002</v>
      </c>
      <c r="I33" s="212">
        <f t="shared" si="18"/>
        <v>211505.13</v>
      </c>
      <c r="J33" s="212">
        <f t="shared" si="19"/>
        <v>211505.13</v>
      </c>
      <c r="K33" s="212">
        <f t="shared" si="7"/>
        <v>587514.25</v>
      </c>
      <c r="L33" s="212">
        <f t="shared" si="20"/>
        <v>211505.13</v>
      </c>
      <c r="M33" s="212">
        <f t="shared" si="21"/>
        <v>211505.13</v>
      </c>
      <c r="N33" s="212">
        <f t="shared" si="22"/>
        <v>211505.13</v>
      </c>
      <c r="O33" s="212">
        <f t="shared" si="8"/>
        <v>634515.39</v>
      </c>
      <c r="P33" s="212">
        <f t="shared" si="9"/>
        <v>235005.7</v>
      </c>
      <c r="Q33" s="212">
        <f t="shared" si="10"/>
        <v>235005.7</v>
      </c>
      <c r="R33" s="212">
        <f t="shared" si="11"/>
        <v>235005.7</v>
      </c>
      <c r="S33" s="212">
        <f t="shared" si="12"/>
        <v>705017.10000000009</v>
      </c>
      <c r="T33" s="147">
        <f t="shared" si="6"/>
        <v>2115051.2999999998</v>
      </c>
      <c r="U33" s="139"/>
      <c r="V33" s="137">
        <v>2350057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9000</v>
      </c>
      <c r="D34" s="212">
        <f t="shared" si="13"/>
        <v>540</v>
      </c>
      <c r="E34" s="212">
        <f t="shared" si="14"/>
        <v>540</v>
      </c>
      <c r="F34" s="212">
        <f t="shared" si="15"/>
        <v>540</v>
      </c>
      <c r="G34" s="212">
        <f t="shared" si="16"/>
        <v>1620</v>
      </c>
      <c r="H34" s="212">
        <f t="shared" si="17"/>
        <v>630.00000000000011</v>
      </c>
      <c r="I34" s="212">
        <f t="shared" si="18"/>
        <v>810</v>
      </c>
      <c r="J34" s="212">
        <f t="shared" si="19"/>
        <v>810</v>
      </c>
      <c r="K34" s="212">
        <f t="shared" si="7"/>
        <v>2250</v>
      </c>
      <c r="L34" s="212">
        <f t="shared" si="20"/>
        <v>810</v>
      </c>
      <c r="M34" s="212">
        <f t="shared" si="21"/>
        <v>810</v>
      </c>
      <c r="N34" s="212">
        <f t="shared" si="22"/>
        <v>810</v>
      </c>
      <c r="O34" s="212">
        <f t="shared" si="8"/>
        <v>2430</v>
      </c>
      <c r="P34" s="212">
        <f t="shared" si="9"/>
        <v>900</v>
      </c>
      <c r="Q34" s="212">
        <f t="shared" si="10"/>
        <v>900</v>
      </c>
      <c r="R34" s="212">
        <f t="shared" si="11"/>
        <v>900</v>
      </c>
      <c r="S34" s="212">
        <f t="shared" si="12"/>
        <v>2700</v>
      </c>
      <c r="T34" s="147">
        <f t="shared" si="6"/>
        <v>8100</v>
      </c>
      <c r="V34" s="137">
        <v>9000</v>
      </c>
    </row>
    <row r="35" spans="1:30" ht="33" customHeight="1" x14ac:dyDescent="0.25">
      <c r="A35" s="41" t="s">
        <v>286</v>
      </c>
      <c r="B35" s="120" t="s">
        <v>287</v>
      </c>
      <c r="C35" s="212">
        <v>1027753</v>
      </c>
      <c r="D35" s="212">
        <f t="shared" si="13"/>
        <v>61665.18</v>
      </c>
      <c r="E35" s="212">
        <f t="shared" si="14"/>
        <v>61665.18</v>
      </c>
      <c r="F35" s="212">
        <f t="shared" si="15"/>
        <v>61665.18</v>
      </c>
      <c r="G35" s="212">
        <f t="shared" si="16"/>
        <v>184995.54</v>
      </c>
      <c r="H35" s="212">
        <f t="shared" si="17"/>
        <v>71942.710000000006</v>
      </c>
      <c r="I35" s="212">
        <f t="shared" si="18"/>
        <v>92497.76999999999</v>
      </c>
      <c r="J35" s="212">
        <f t="shared" si="19"/>
        <v>92497.76999999999</v>
      </c>
      <c r="K35" s="212">
        <f t="shared" si="7"/>
        <v>256938.24999999997</v>
      </c>
      <c r="L35" s="212">
        <f t="shared" si="20"/>
        <v>92497.76999999999</v>
      </c>
      <c r="M35" s="212">
        <f t="shared" si="21"/>
        <v>92497.76999999999</v>
      </c>
      <c r="N35" s="212">
        <f t="shared" si="22"/>
        <v>92497.76999999999</v>
      </c>
      <c r="O35" s="212">
        <f t="shared" si="8"/>
        <v>277493.30999999994</v>
      </c>
      <c r="P35" s="212">
        <f t="shared" si="9"/>
        <v>102775.3</v>
      </c>
      <c r="Q35" s="212">
        <f t="shared" si="10"/>
        <v>102775.3</v>
      </c>
      <c r="R35" s="212">
        <f t="shared" si="11"/>
        <v>102775.3</v>
      </c>
      <c r="S35" s="212">
        <f t="shared" si="12"/>
        <v>308325.90000000002</v>
      </c>
      <c r="T35" s="147"/>
      <c r="V35" s="137">
        <v>1027753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2820709</v>
      </c>
      <c r="D36" s="212">
        <f t="shared" si="13"/>
        <v>169242.54</v>
      </c>
      <c r="E36" s="212">
        <f t="shared" si="14"/>
        <v>169242.54</v>
      </c>
      <c r="F36" s="212">
        <f t="shared" si="15"/>
        <v>169242.54</v>
      </c>
      <c r="G36" s="212">
        <f t="shared" si="16"/>
        <v>507727.62</v>
      </c>
      <c r="H36" s="212">
        <f t="shared" si="17"/>
        <v>197449.63</v>
      </c>
      <c r="I36" s="212">
        <f t="shared" si="18"/>
        <v>253863.81</v>
      </c>
      <c r="J36" s="212">
        <f t="shared" si="19"/>
        <v>253863.81</v>
      </c>
      <c r="K36" s="212">
        <f t="shared" si="7"/>
        <v>705177.25</v>
      </c>
      <c r="L36" s="212">
        <f t="shared" si="20"/>
        <v>253863.81</v>
      </c>
      <c r="M36" s="212">
        <f t="shared" si="21"/>
        <v>253863.81</v>
      </c>
      <c r="N36" s="212">
        <f t="shared" si="22"/>
        <v>253863.81</v>
      </c>
      <c r="O36" s="212">
        <f t="shared" si="8"/>
        <v>761591.42999999993</v>
      </c>
      <c r="P36" s="212">
        <f t="shared" si="9"/>
        <v>282070.90000000002</v>
      </c>
      <c r="Q36" s="212">
        <f t="shared" si="10"/>
        <v>282070.90000000002</v>
      </c>
      <c r="R36" s="212">
        <f t="shared" si="11"/>
        <v>282070.90000000002</v>
      </c>
      <c r="S36" s="212">
        <f t="shared" si="12"/>
        <v>846212.70000000007</v>
      </c>
      <c r="T36" s="147">
        <f t="shared" si="6"/>
        <v>2538638.1</v>
      </c>
      <c r="U36" s="139"/>
      <c r="V36" s="137">
        <v>2820709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5494332</v>
      </c>
      <c r="D37" s="169">
        <f t="shared" si="13"/>
        <v>329659.92</v>
      </c>
      <c r="E37" s="169">
        <f t="shared" si="14"/>
        <v>329659.92</v>
      </c>
      <c r="F37" s="169">
        <f t="shared" si="15"/>
        <v>329659.92</v>
      </c>
      <c r="G37" s="169">
        <f t="shared" si="16"/>
        <v>988979.76</v>
      </c>
      <c r="H37" s="169">
        <f t="shared" si="17"/>
        <v>384603.24000000005</v>
      </c>
      <c r="I37" s="169">
        <f t="shared" si="18"/>
        <v>494489.88</v>
      </c>
      <c r="J37" s="169">
        <f t="shared" si="19"/>
        <v>494489.88</v>
      </c>
      <c r="K37" s="169">
        <f t="shared" si="7"/>
        <v>1373583</v>
      </c>
      <c r="L37" s="169">
        <f t="shared" si="20"/>
        <v>494489.88</v>
      </c>
      <c r="M37" s="169">
        <f t="shared" si="21"/>
        <v>494489.88</v>
      </c>
      <c r="N37" s="169">
        <f t="shared" si="22"/>
        <v>494489.88</v>
      </c>
      <c r="O37" s="169">
        <f t="shared" si="8"/>
        <v>1483469.6400000001</v>
      </c>
      <c r="P37" s="169">
        <f t="shared" si="9"/>
        <v>549433.20000000007</v>
      </c>
      <c r="Q37" s="169">
        <f t="shared" si="10"/>
        <v>549433.20000000007</v>
      </c>
      <c r="R37" s="169">
        <f t="shared" si="11"/>
        <v>549433.20000000007</v>
      </c>
      <c r="S37" s="169">
        <f t="shared" si="12"/>
        <v>1648299.6</v>
      </c>
      <c r="T37" s="147">
        <f t="shared" si="6"/>
        <v>4944898.8</v>
      </c>
      <c r="V37" s="137">
        <v>5494332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9500</v>
      </c>
      <c r="D38" s="212">
        <f t="shared" si="13"/>
        <v>570</v>
      </c>
      <c r="E38" s="212">
        <f t="shared" si="14"/>
        <v>570</v>
      </c>
      <c r="F38" s="212">
        <f t="shared" si="15"/>
        <v>570</v>
      </c>
      <c r="G38" s="212">
        <f t="shared" si="16"/>
        <v>1710</v>
      </c>
      <c r="H38" s="212">
        <f t="shared" si="17"/>
        <v>665.00000000000011</v>
      </c>
      <c r="I38" s="212">
        <f t="shared" si="18"/>
        <v>855</v>
      </c>
      <c r="J38" s="212">
        <f t="shared" si="19"/>
        <v>855</v>
      </c>
      <c r="K38" s="212">
        <f t="shared" si="7"/>
        <v>2375</v>
      </c>
      <c r="L38" s="212">
        <f t="shared" si="20"/>
        <v>855</v>
      </c>
      <c r="M38" s="212">
        <f t="shared" si="21"/>
        <v>855</v>
      </c>
      <c r="N38" s="212">
        <f t="shared" si="22"/>
        <v>855</v>
      </c>
      <c r="O38" s="212">
        <f t="shared" si="8"/>
        <v>2565</v>
      </c>
      <c r="P38" s="212">
        <f t="shared" si="9"/>
        <v>950</v>
      </c>
      <c r="Q38" s="212">
        <f t="shared" si="10"/>
        <v>950</v>
      </c>
      <c r="R38" s="212">
        <f t="shared" si="11"/>
        <v>950</v>
      </c>
      <c r="S38" s="212">
        <f t="shared" si="12"/>
        <v>2850</v>
      </c>
      <c r="T38" s="147">
        <f t="shared" si="6"/>
        <v>8550</v>
      </c>
      <c r="U38" s="139"/>
      <c r="V38" s="137">
        <v>9500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3972347</v>
      </c>
      <c r="D39" s="212">
        <f t="shared" si="13"/>
        <v>238340.81999999998</v>
      </c>
      <c r="E39" s="212">
        <f t="shared" si="14"/>
        <v>238340.81999999998</v>
      </c>
      <c r="F39" s="212">
        <f t="shared" si="15"/>
        <v>238340.81999999998</v>
      </c>
      <c r="G39" s="212">
        <f t="shared" si="16"/>
        <v>715022.46</v>
      </c>
      <c r="H39" s="212">
        <f t="shared" si="17"/>
        <v>278064.29000000004</v>
      </c>
      <c r="I39" s="212">
        <f t="shared" si="18"/>
        <v>357511.23</v>
      </c>
      <c r="J39" s="212">
        <f t="shared" si="19"/>
        <v>357511.23</v>
      </c>
      <c r="K39" s="212">
        <f t="shared" si="7"/>
        <v>993086.75</v>
      </c>
      <c r="L39" s="212">
        <f t="shared" si="20"/>
        <v>357511.23</v>
      </c>
      <c r="M39" s="212">
        <f t="shared" si="21"/>
        <v>357511.23</v>
      </c>
      <c r="N39" s="212">
        <f t="shared" si="22"/>
        <v>357511.23</v>
      </c>
      <c r="O39" s="212">
        <f t="shared" si="8"/>
        <v>1072533.69</v>
      </c>
      <c r="P39" s="212">
        <f t="shared" si="9"/>
        <v>397234.7</v>
      </c>
      <c r="Q39" s="212">
        <f t="shared" si="10"/>
        <v>397234.7</v>
      </c>
      <c r="R39" s="212">
        <f t="shared" si="11"/>
        <v>397234.7</v>
      </c>
      <c r="S39" s="212">
        <f t="shared" si="12"/>
        <v>1191704.1000000001</v>
      </c>
      <c r="T39" s="147">
        <f t="shared" si="6"/>
        <v>3575112.3000000003</v>
      </c>
      <c r="U39" s="139"/>
      <c r="V39" s="137">
        <v>3972347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1512485</v>
      </c>
      <c r="D40" s="212">
        <f t="shared" si="13"/>
        <v>90749.099999999991</v>
      </c>
      <c r="E40" s="212">
        <f t="shared" si="14"/>
        <v>90749.099999999991</v>
      </c>
      <c r="F40" s="212">
        <f t="shared" si="15"/>
        <v>90749.099999999991</v>
      </c>
      <c r="G40" s="212">
        <f t="shared" si="16"/>
        <v>272247.3</v>
      </c>
      <c r="H40" s="212">
        <f t="shared" si="17"/>
        <v>105873.95000000001</v>
      </c>
      <c r="I40" s="212">
        <f t="shared" si="18"/>
        <v>136123.65</v>
      </c>
      <c r="J40" s="212">
        <f t="shared" si="19"/>
        <v>136123.65</v>
      </c>
      <c r="K40" s="212">
        <f t="shared" si="7"/>
        <v>378121.25</v>
      </c>
      <c r="L40" s="212">
        <f t="shared" si="20"/>
        <v>136123.65</v>
      </c>
      <c r="M40" s="212">
        <f t="shared" si="21"/>
        <v>136123.65</v>
      </c>
      <c r="N40" s="212">
        <f t="shared" si="22"/>
        <v>136123.65</v>
      </c>
      <c r="O40" s="212">
        <f t="shared" si="8"/>
        <v>408370.94999999995</v>
      </c>
      <c r="P40" s="212">
        <f t="shared" si="9"/>
        <v>151248.5</v>
      </c>
      <c r="Q40" s="212">
        <f t="shared" si="10"/>
        <v>151248.5</v>
      </c>
      <c r="R40" s="212">
        <f t="shared" si="11"/>
        <v>151248.5</v>
      </c>
      <c r="S40" s="212">
        <f t="shared" si="12"/>
        <v>453745.5</v>
      </c>
      <c r="T40" s="147">
        <f t="shared" si="6"/>
        <v>1361236.5</v>
      </c>
      <c r="V40" s="137">
        <v>1512485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2155667</v>
      </c>
      <c r="D42" s="169">
        <f t="shared" si="13"/>
        <v>129340.01999999999</v>
      </c>
      <c r="E42" s="169">
        <f t="shared" si="14"/>
        <v>129340.01999999999</v>
      </c>
      <c r="F42" s="169">
        <f t="shared" si="15"/>
        <v>129340.01999999999</v>
      </c>
      <c r="G42" s="169">
        <f t="shared" si="16"/>
        <v>388020.05999999994</v>
      </c>
      <c r="H42" s="169">
        <f t="shared" si="17"/>
        <v>150896.69</v>
      </c>
      <c r="I42" s="169">
        <f t="shared" si="18"/>
        <v>194010.03</v>
      </c>
      <c r="J42" s="169">
        <f t="shared" si="19"/>
        <v>194010.03</v>
      </c>
      <c r="K42" s="169">
        <f t="shared" si="7"/>
        <v>538916.75</v>
      </c>
      <c r="L42" s="169">
        <f t="shared" si="20"/>
        <v>194010.03</v>
      </c>
      <c r="M42" s="169">
        <f t="shared" si="21"/>
        <v>194010.03</v>
      </c>
      <c r="N42" s="169">
        <f t="shared" si="22"/>
        <v>194010.03</v>
      </c>
      <c r="O42" s="169">
        <f t="shared" si="8"/>
        <v>582030.09</v>
      </c>
      <c r="P42" s="169">
        <f t="shared" si="9"/>
        <v>215566.7</v>
      </c>
      <c r="Q42" s="169">
        <f t="shared" si="10"/>
        <v>215566.7</v>
      </c>
      <c r="R42" s="169">
        <f t="shared" si="11"/>
        <v>215566.7</v>
      </c>
      <c r="S42" s="169">
        <f t="shared" si="12"/>
        <v>646700.10000000009</v>
      </c>
      <c r="T42" s="147">
        <f t="shared" si="6"/>
        <v>1940100.3</v>
      </c>
      <c r="V42" s="137">
        <v>2155667</v>
      </c>
    </row>
    <row r="43" spans="1:30" ht="33" customHeight="1" x14ac:dyDescent="0.25">
      <c r="A43" s="54" t="s">
        <v>62</v>
      </c>
      <c r="B43" s="119" t="s">
        <v>63</v>
      </c>
      <c r="C43" s="212">
        <v>43478</v>
      </c>
      <c r="D43" s="212">
        <f t="shared" si="13"/>
        <v>2608.6799999999998</v>
      </c>
      <c r="E43" s="212">
        <f t="shared" si="14"/>
        <v>2608.6799999999998</v>
      </c>
      <c r="F43" s="212">
        <f t="shared" si="15"/>
        <v>2608.6799999999998</v>
      </c>
      <c r="G43" s="212">
        <f t="shared" si="16"/>
        <v>7826.0399999999991</v>
      </c>
      <c r="H43" s="212">
        <f t="shared" si="17"/>
        <v>3043.4600000000005</v>
      </c>
      <c r="I43" s="212">
        <f t="shared" si="18"/>
        <v>3913.02</v>
      </c>
      <c r="J43" s="212">
        <f t="shared" si="19"/>
        <v>3913.02</v>
      </c>
      <c r="K43" s="212">
        <f t="shared" si="7"/>
        <v>10869.5</v>
      </c>
      <c r="L43" s="212">
        <f t="shared" si="20"/>
        <v>3913.02</v>
      </c>
      <c r="M43" s="212">
        <f t="shared" si="21"/>
        <v>3913.02</v>
      </c>
      <c r="N43" s="212">
        <f t="shared" si="22"/>
        <v>3913.02</v>
      </c>
      <c r="O43" s="212">
        <f t="shared" si="8"/>
        <v>11739.06</v>
      </c>
      <c r="P43" s="212">
        <f t="shared" si="9"/>
        <v>4347.8</v>
      </c>
      <c r="Q43" s="212">
        <f t="shared" si="10"/>
        <v>4347.8</v>
      </c>
      <c r="R43" s="212">
        <f t="shared" si="11"/>
        <v>4347.8</v>
      </c>
      <c r="S43" s="212">
        <f t="shared" si="12"/>
        <v>13043.400000000001</v>
      </c>
      <c r="T43" s="147">
        <f t="shared" si="6"/>
        <v>39130.200000000004</v>
      </c>
      <c r="V43" s="137">
        <v>43478</v>
      </c>
    </row>
    <row r="44" spans="1:30" ht="33" customHeight="1" x14ac:dyDescent="0.25">
      <c r="A44" s="41">
        <v>45921</v>
      </c>
      <c r="B44" s="119" t="s">
        <v>64</v>
      </c>
      <c r="C44" s="212">
        <v>2063401</v>
      </c>
      <c r="D44" s="212">
        <f t="shared" si="13"/>
        <v>123804.06</v>
      </c>
      <c r="E44" s="212">
        <f t="shared" si="14"/>
        <v>123804.06</v>
      </c>
      <c r="F44" s="212">
        <f t="shared" si="15"/>
        <v>123804.06</v>
      </c>
      <c r="G44" s="212">
        <f t="shared" si="16"/>
        <v>371412.18</v>
      </c>
      <c r="H44" s="212">
        <f t="shared" si="17"/>
        <v>144438.07</v>
      </c>
      <c r="I44" s="212">
        <f t="shared" si="18"/>
        <v>185706.09</v>
      </c>
      <c r="J44" s="212">
        <f t="shared" si="19"/>
        <v>185706.09</v>
      </c>
      <c r="K44" s="212">
        <f t="shared" si="7"/>
        <v>515850.25</v>
      </c>
      <c r="L44" s="212">
        <f t="shared" si="20"/>
        <v>185706.09</v>
      </c>
      <c r="M44" s="212">
        <f t="shared" si="21"/>
        <v>185706.09</v>
      </c>
      <c r="N44" s="212">
        <f t="shared" si="22"/>
        <v>185706.09</v>
      </c>
      <c r="O44" s="212">
        <f t="shared" si="8"/>
        <v>557118.27</v>
      </c>
      <c r="P44" s="212">
        <f t="shared" si="9"/>
        <v>206340.1</v>
      </c>
      <c r="Q44" s="212">
        <f t="shared" si="10"/>
        <v>206340.1</v>
      </c>
      <c r="R44" s="212">
        <f t="shared" si="11"/>
        <v>206340.1</v>
      </c>
      <c r="S44" s="212">
        <f t="shared" si="12"/>
        <v>619020.30000000005</v>
      </c>
      <c r="T44" s="147">
        <f t="shared" si="6"/>
        <v>1857060.9000000004</v>
      </c>
      <c r="V44" s="137">
        <v>2063401</v>
      </c>
    </row>
    <row r="45" spans="1:30" ht="33" customHeight="1" x14ac:dyDescent="0.25">
      <c r="A45" s="41">
        <v>45994</v>
      </c>
      <c r="B45" s="119" t="s">
        <v>65</v>
      </c>
      <c r="C45" s="212">
        <v>48788</v>
      </c>
      <c r="D45" s="212">
        <f t="shared" si="13"/>
        <v>2927.2799999999997</v>
      </c>
      <c r="E45" s="212">
        <f t="shared" si="14"/>
        <v>2927.2799999999997</v>
      </c>
      <c r="F45" s="212">
        <f t="shared" si="15"/>
        <v>2927.2799999999997</v>
      </c>
      <c r="G45" s="212">
        <f t="shared" si="16"/>
        <v>8781.84</v>
      </c>
      <c r="H45" s="212">
        <f t="shared" si="17"/>
        <v>3415.1600000000003</v>
      </c>
      <c r="I45" s="212">
        <f t="shared" si="18"/>
        <v>4390.92</v>
      </c>
      <c r="J45" s="212">
        <f t="shared" si="19"/>
        <v>4390.92</v>
      </c>
      <c r="K45" s="212">
        <f t="shared" si="7"/>
        <v>12197</v>
      </c>
      <c r="L45" s="212">
        <f t="shared" si="20"/>
        <v>4390.92</v>
      </c>
      <c r="M45" s="212">
        <f t="shared" si="21"/>
        <v>4390.92</v>
      </c>
      <c r="N45" s="212">
        <f t="shared" si="22"/>
        <v>4390.92</v>
      </c>
      <c r="O45" s="212">
        <f t="shared" si="8"/>
        <v>13172.76</v>
      </c>
      <c r="P45" s="212">
        <f t="shared" si="9"/>
        <v>4878.8</v>
      </c>
      <c r="Q45" s="212">
        <f t="shared" si="10"/>
        <v>4878.8</v>
      </c>
      <c r="R45" s="212">
        <f t="shared" si="11"/>
        <v>4878.8</v>
      </c>
      <c r="S45" s="212">
        <f t="shared" si="12"/>
        <v>14636.400000000001</v>
      </c>
      <c r="T45" s="147">
        <f t="shared" si="6"/>
        <v>43909.2</v>
      </c>
      <c r="V45" s="137">
        <v>48788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99740511</v>
      </c>
      <c r="D47" s="168">
        <f t="shared" si="13"/>
        <v>5984430.6600000001</v>
      </c>
      <c r="E47" s="168">
        <f t="shared" si="14"/>
        <v>5984430.6600000001</v>
      </c>
      <c r="F47" s="168">
        <f t="shared" si="15"/>
        <v>5984430.6600000001</v>
      </c>
      <c r="G47" s="168">
        <f t="shared" si="16"/>
        <v>17953291.98</v>
      </c>
      <c r="H47" s="168">
        <f t="shared" si="17"/>
        <v>6981835.7700000005</v>
      </c>
      <c r="I47" s="168">
        <f t="shared" si="18"/>
        <v>8976645.9900000002</v>
      </c>
      <c r="J47" s="168">
        <f t="shared" si="19"/>
        <v>8976645.9900000002</v>
      </c>
      <c r="K47" s="168">
        <f t="shared" si="7"/>
        <v>24935127.75</v>
      </c>
      <c r="L47" s="168">
        <f t="shared" si="20"/>
        <v>8976645.9900000002</v>
      </c>
      <c r="M47" s="168">
        <f t="shared" si="21"/>
        <v>8976645.9900000002</v>
      </c>
      <c r="N47" s="168">
        <f t="shared" si="22"/>
        <v>8976645.9900000002</v>
      </c>
      <c r="O47" s="168">
        <f t="shared" si="8"/>
        <v>26929937.969999999</v>
      </c>
      <c r="P47" s="168">
        <f t="shared" si="9"/>
        <v>9974051.0999999996</v>
      </c>
      <c r="Q47" s="168">
        <f t="shared" si="10"/>
        <v>9974051.0999999996</v>
      </c>
      <c r="R47" s="168">
        <f t="shared" si="11"/>
        <v>9974051.0999999996</v>
      </c>
      <c r="S47" s="168">
        <f t="shared" si="12"/>
        <v>29922153.299999997</v>
      </c>
      <c r="T47" s="147">
        <f t="shared" si="6"/>
        <v>89766459.899999991</v>
      </c>
      <c r="V47" s="137">
        <v>99740512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30" s="147" customFormat="1" ht="33" customHeight="1" x14ac:dyDescent="0.25">
      <c r="A49" s="118"/>
      <c r="B49" s="118" t="s">
        <v>67</v>
      </c>
      <c r="C49" s="167">
        <f>SUM(C50:C55)</f>
        <v>52088747</v>
      </c>
      <c r="D49" s="167">
        <f t="shared" si="13"/>
        <v>3125324.82</v>
      </c>
      <c r="E49" s="167">
        <f t="shared" si="14"/>
        <v>3125324.82</v>
      </c>
      <c r="F49" s="167">
        <f t="shared" si="15"/>
        <v>3125324.82</v>
      </c>
      <c r="G49" s="167">
        <f t="shared" si="16"/>
        <v>9375974.459999999</v>
      </c>
      <c r="H49" s="167">
        <f t="shared" si="17"/>
        <v>3646212.2900000005</v>
      </c>
      <c r="I49" s="167">
        <f t="shared" si="18"/>
        <v>4687987.2299999995</v>
      </c>
      <c r="J49" s="167">
        <f t="shared" si="19"/>
        <v>4687987.2299999995</v>
      </c>
      <c r="K49" s="167">
        <f t="shared" si="7"/>
        <v>13022186.75</v>
      </c>
      <c r="L49" s="167">
        <f t="shared" si="20"/>
        <v>4687987.2299999995</v>
      </c>
      <c r="M49" s="167">
        <f t="shared" si="21"/>
        <v>4687987.2299999995</v>
      </c>
      <c r="N49" s="167">
        <f t="shared" si="22"/>
        <v>4687987.2299999995</v>
      </c>
      <c r="O49" s="167">
        <f t="shared" si="8"/>
        <v>14063961.689999998</v>
      </c>
      <c r="P49" s="167">
        <f t="shared" si="9"/>
        <v>5208874.7</v>
      </c>
      <c r="Q49" s="167">
        <f t="shared" si="10"/>
        <v>5208874.7</v>
      </c>
      <c r="R49" s="167">
        <f t="shared" si="11"/>
        <v>5208874.7</v>
      </c>
      <c r="S49" s="167">
        <f t="shared" si="12"/>
        <v>15626624.100000001</v>
      </c>
      <c r="T49" s="147">
        <f t="shared" si="6"/>
        <v>46879872.300000004</v>
      </c>
      <c r="V49" s="137">
        <v>52088747</v>
      </c>
    </row>
    <row r="50" spans="1:30" ht="33" customHeight="1" x14ac:dyDescent="0.25">
      <c r="A50" s="55" t="s">
        <v>130</v>
      </c>
      <c r="B50" s="120" t="s">
        <v>124</v>
      </c>
      <c r="C50" s="212">
        <v>1914733</v>
      </c>
      <c r="D50" s="212">
        <f t="shared" si="13"/>
        <v>114883.98</v>
      </c>
      <c r="E50" s="212">
        <f t="shared" si="14"/>
        <v>114883.98</v>
      </c>
      <c r="F50" s="212">
        <f t="shared" si="15"/>
        <v>114883.98</v>
      </c>
      <c r="G50" s="212">
        <f t="shared" si="16"/>
        <v>344651.94</v>
      </c>
      <c r="H50" s="212">
        <f t="shared" si="17"/>
        <v>134031.31000000003</v>
      </c>
      <c r="I50" s="212">
        <f t="shared" si="18"/>
        <v>172325.97</v>
      </c>
      <c r="J50" s="212">
        <f t="shared" si="19"/>
        <v>172325.97</v>
      </c>
      <c r="K50" s="212">
        <f t="shared" si="7"/>
        <v>478683.25</v>
      </c>
      <c r="L50" s="212">
        <f t="shared" si="20"/>
        <v>172325.97</v>
      </c>
      <c r="M50" s="212">
        <f t="shared" si="21"/>
        <v>172325.97</v>
      </c>
      <c r="N50" s="212">
        <f t="shared" si="22"/>
        <v>172325.97</v>
      </c>
      <c r="O50" s="212">
        <f t="shared" si="8"/>
        <v>516977.91000000003</v>
      </c>
      <c r="P50" s="212">
        <f t="shared" si="9"/>
        <v>191473.30000000002</v>
      </c>
      <c r="Q50" s="212">
        <f t="shared" si="10"/>
        <v>191473.30000000002</v>
      </c>
      <c r="R50" s="212">
        <f t="shared" si="11"/>
        <v>191473.30000000002</v>
      </c>
      <c r="S50" s="212">
        <f t="shared" si="12"/>
        <v>574419.9</v>
      </c>
      <c r="T50" s="147">
        <f t="shared" si="6"/>
        <v>1723259.7</v>
      </c>
      <c r="V50" s="137">
        <v>1914733</v>
      </c>
    </row>
    <row r="51" spans="1:30" ht="47.25" x14ac:dyDescent="0.25">
      <c r="A51" s="41" t="s">
        <v>133</v>
      </c>
      <c r="B51" s="117" t="s">
        <v>125</v>
      </c>
      <c r="C51" s="212">
        <v>1043750</v>
      </c>
      <c r="D51" s="212">
        <f t="shared" si="13"/>
        <v>62625</v>
      </c>
      <c r="E51" s="212">
        <f t="shared" si="14"/>
        <v>62625</v>
      </c>
      <c r="F51" s="212">
        <f t="shared" si="15"/>
        <v>62625</v>
      </c>
      <c r="G51" s="212">
        <f t="shared" si="16"/>
        <v>187875</v>
      </c>
      <c r="H51" s="212">
        <f t="shared" si="17"/>
        <v>73062.5</v>
      </c>
      <c r="I51" s="212">
        <f t="shared" si="18"/>
        <v>93937.5</v>
      </c>
      <c r="J51" s="212">
        <f t="shared" si="19"/>
        <v>93937.5</v>
      </c>
      <c r="K51" s="212">
        <f t="shared" si="7"/>
        <v>260937.5</v>
      </c>
      <c r="L51" s="212">
        <f t="shared" si="20"/>
        <v>93937.5</v>
      </c>
      <c r="M51" s="212">
        <f t="shared" si="21"/>
        <v>93937.5</v>
      </c>
      <c r="N51" s="212">
        <f t="shared" si="22"/>
        <v>93937.5</v>
      </c>
      <c r="O51" s="212">
        <f t="shared" si="8"/>
        <v>281812.5</v>
      </c>
      <c r="P51" s="212">
        <f t="shared" si="9"/>
        <v>104375</v>
      </c>
      <c r="Q51" s="212">
        <f t="shared" si="10"/>
        <v>104375</v>
      </c>
      <c r="R51" s="212">
        <f t="shared" si="11"/>
        <v>104375</v>
      </c>
      <c r="S51" s="212">
        <f t="shared" si="12"/>
        <v>313125</v>
      </c>
      <c r="T51" s="147">
        <f t="shared" si="6"/>
        <v>939375</v>
      </c>
      <c r="V51" s="137">
        <v>1043750</v>
      </c>
    </row>
    <row r="52" spans="1:30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30" ht="33" customHeight="1" x14ac:dyDescent="0.25">
      <c r="A53" s="55" t="s">
        <v>68</v>
      </c>
      <c r="B53" s="120" t="s">
        <v>127</v>
      </c>
      <c r="C53" s="212">
        <v>29054714</v>
      </c>
      <c r="D53" s="212">
        <f t="shared" si="13"/>
        <v>1743282.8399999999</v>
      </c>
      <c r="E53" s="212">
        <f t="shared" si="14"/>
        <v>1743282.8399999999</v>
      </c>
      <c r="F53" s="212">
        <f t="shared" si="15"/>
        <v>1743282.8399999999</v>
      </c>
      <c r="G53" s="212">
        <f t="shared" si="16"/>
        <v>5229848.5199999996</v>
      </c>
      <c r="H53" s="212">
        <f t="shared" si="17"/>
        <v>2033829.9800000002</v>
      </c>
      <c r="I53" s="212">
        <f t="shared" si="18"/>
        <v>2614924.2599999998</v>
      </c>
      <c r="J53" s="212">
        <f t="shared" si="19"/>
        <v>2614924.2599999998</v>
      </c>
      <c r="K53" s="212">
        <f t="shared" si="7"/>
        <v>7263678.5</v>
      </c>
      <c r="L53" s="212">
        <f t="shared" si="20"/>
        <v>2614924.2599999998</v>
      </c>
      <c r="M53" s="212">
        <f t="shared" si="21"/>
        <v>2614924.2599999998</v>
      </c>
      <c r="N53" s="212">
        <f t="shared" si="22"/>
        <v>2614924.2599999998</v>
      </c>
      <c r="O53" s="212">
        <f t="shared" si="8"/>
        <v>7844772.7799999993</v>
      </c>
      <c r="P53" s="212">
        <f t="shared" si="9"/>
        <v>2905471.4000000004</v>
      </c>
      <c r="Q53" s="212">
        <f t="shared" si="10"/>
        <v>2905471.4000000004</v>
      </c>
      <c r="R53" s="212">
        <f t="shared" si="11"/>
        <v>2905471.4000000004</v>
      </c>
      <c r="S53" s="212">
        <f t="shared" si="12"/>
        <v>8716414.2000000011</v>
      </c>
      <c r="T53" s="147">
        <f t="shared" si="6"/>
        <v>26149242.599999994</v>
      </c>
      <c r="V53" s="137">
        <v>29054714</v>
      </c>
    </row>
    <row r="54" spans="1:30" ht="33" customHeight="1" x14ac:dyDescent="0.25">
      <c r="A54" s="55" t="s">
        <v>17</v>
      </c>
      <c r="B54" s="120" t="s">
        <v>128</v>
      </c>
      <c r="C54" s="212">
        <v>20075550</v>
      </c>
      <c r="D54" s="212">
        <f t="shared" si="13"/>
        <v>1204533</v>
      </c>
      <c r="E54" s="212">
        <f t="shared" si="14"/>
        <v>1204533</v>
      </c>
      <c r="F54" s="212">
        <f t="shared" si="15"/>
        <v>1204533</v>
      </c>
      <c r="G54" s="212">
        <f t="shared" si="16"/>
        <v>3613599</v>
      </c>
      <c r="H54" s="212">
        <f t="shared" si="17"/>
        <v>1405288.5000000002</v>
      </c>
      <c r="I54" s="212">
        <f t="shared" si="18"/>
        <v>1806799.5</v>
      </c>
      <c r="J54" s="212">
        <f t="shared" si="19"/>
        <v>1806799.5</v>
      </c>
      <c r="K54" s="212">
        <f t="shared" si="7"/>
        <v>5018887.5</v>
      </c>
      <c r="L54" s="212">
        <f t="shared" si="20"/>
        <v>1806799.5</v>
      </c>
      <c r="M54" s="212">
        <f t="shared" si="21"/>
        <v>1806799.5</v>
      </c>
      <c r="N54" s="212">
        <f t="shared" si="22"/>
        <v>1806799.5</v>
      </c>
      <c r="O54" s="212">
        <f t="shared" si="8"/>
        <v>5420398.5</v>
      </c>
      <c r="P54" s="212">
        <f t="shared" si="9"/>
        <v>2007555</v>
      </c>
      <c r="Q54" s="212">
        <f t="shared" si="10"/>
        <v>2007555</v>
      </c>
      <c r="R54" s="212">
        <f t="shared" si="11"/>
        <v>2007555</v>
      </c>
      <c r="S54" s="212">
        <f t="shared" si="12"/>
        <v>6022665</v>
      </c>
      <c r="T54" s="147">
        <f t="shared" si="6"/>
        <v>18067995</v>
      </c>
      <c r="V54" s="137">
        <v>20075550</v>
      </c>
    </row>
    <row r="55" spans="1:30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30" s="147" customFormat="1" ht="33" customHeight="1" x14ac:dyDescent="0.25">
      <c r="A56" s="118"/>
      <c r="B56" s="118" t="s">
        <v>69</v>
      </c>
      <c r="C56" s="167">
        <f>SUM(C57:C60)</f>
        <v>3441488</v>
      </c>
      <c r="D56" s="167">
        <f t="shared" si="13"/>
        <v>206489.28</v>
      </c>
      <c r="E56" s="167">
        <f t="shared" si="14"/>
        <v>206489.28</v>
      </c>
      <c r="F56" s="167">
        <f t="shared" si="15"/>
        <v>206489.28</v>
      </c>
      <c r="G56" s="167">
        <f t="shared" si="16"/>
        <v>619467.84</v>
      </c>
      <c r="H56" s="167">
        <f t="shared" si="17"/>
        <v>240904.16000000003</v>
      </c>
      <c r="I56" s="167">
        <f t="shared" si="18"/>
        <v>309733.92</v>
      </c>
      <c r="J56" s="167">
        <f t="shared" si="19"/>
        <v>309733.92</v>
      </c>
      <c r="K56" s="167">
        <f t="shared" si="7"/>
        <v>860372</v>
      </c>
      <c r="L56" s="167">
        <f t="shared" si="20"/>
        <v>309733.92</v>
      </c>
      <c r="M56" s="167">
        <f t="shared" si="21"/>
        <v>309733.92</v>
      </c>
      <c r="N56" s="167">
        <f t="shared" si="22"/>
        <v>309733.92</v>
      </c>
      <c r="O56" s="167">
        <f t="shared" si="8"/>
        <v>929201.76</v>
      </c>
      <c r="P56" s="167">
        <f t="shared" si="9"/>
        <v>344148.80000000005</v>
      </c>
      <c r="Q56" s="167">
        <f t="shared" si="10"/>
        <v>344148.80000000005</v>
      </c>
      <c r="R56" s="167">
        <f t="shared" si="11"/>
        <v>344148.80000000005</v>
      </c>
      <c r="S56" s="167">
        <f t="shared" si="12"/>
        <v>1032446.4000000001</v>
      </c>
      <c r="T56" s="147">
        <f t="shared" si="6"/>
        <v>3097339.1999999993</v>
      </c>
      <c r="V56" s="137">
        <v>3441488</v>
      </c>
    </row>
    <row r="57" spans="1:30" s="140" customFormat="1" ht="33" customHeight="1" x14ac:dyDescent="0.25">
      <c r="A57" s="57" t="s">
        <v>102</v>
      </c>
      <c r="B57" s="126" t="s">
        <v>101</v>
      </c>
      <c r="C57" s="212">
        <v>943136</v>
      </c>
      <c r="D57" s="212">
        <f t="shared" si="13"/>
        <v>56588.159999999996</v>
      </c>
      <c r="E57" s="212">
        <f t="shared" si="14"/>
        <v>56588.159999999996</v>
      </c>
      <c r="F57" s="212">
        <f t="shared" si="15"/>
        <v>56588.159999999996</v>
      </c>
      <c r="G57" s="212">
        <f t="shared" si="16"/>
        <v>169764.47999999998</v>
      </c>
      <c r="H57" s="212">
        <f t="shared" si="17"/>
        <v>66019.520000000004</v>
      </c>
      <c r="I57" s="212">
        <f t="shared" si="18"/>
        <v>84882.239999999991</v>
      </c>
      <c r="J57" s="212">
        <f t="shared" si="19"/>
        <v>84882.239999999991</v>
      </c>
      <c r="K57" s="212">
        <f t="shared" si="7"/>
        <v>235784</v>
      </c>
      <c r="L57" s="212">
        <f t="shared" si="20"/>
        <v>84882.239999999991</v>
      </c>
      <c r="M57" s="212">
        <f t="shared" si="21"/>
        <v>84882.239999999991</v>
      </c>
      <c r="N57" s="212">
        <f t="shared" si="22"/>
        <v>84882.239999999991</v>
      </c>
      <c r="O57" s="212">
        <f t="shared" si="8"/>
        <v>254646.71999999997</v>
      </c>
      <c r="P57" s="212">
        <f t="shared" si="9"/>
        <v>94313.600000000006</v>
      </c>
      <c r="Q57" s="212">
        <f t="shared" si="10"/>
        <v>94313.600000000006</v>
      </c>
      <c r="R57" s="212">
        <f t="shared" si="11"/>
        <v>94313.600000000006</v>
      </c>
      <c r="S57" s="212">
        <f t="shared" si="12"/>
        <v>282940.80000000005</v>
      </c>
      <c r="T57" s="147">
        <f t="shared" si="6"/>
        <v>848822.39999999991</v>
      </c>
      <c r="U57" s="139"/>
      <c r="V57" s="137">
        <v>943136</v>
      </c>
      <c r="W57" s="139"/>
      <c r="X57" s="139"/>
      <c r="Y57" s="139"/>
      <c r="Z57" s="139"/>
      <c r="AA57" s="139"/>
      <c r="AB57" s="139"/>
      <c r="AC57" s="139"/>
      <c r="AD57" s="139"/>
    </row>
    <row r="58" spans="1:30" s="140" customFormat="1" ht="33" customHeight="1" collapsed="1" x14ac:dyDescent="0.25">
      <c r="A58" s="57">
        <v>55195</v>
      </c>
      <c r="B58" s="126" t="s">
        <v>70</v>
      </c>
      <c r="C58" s="212">
        <v>1066112</v>
      </c>
      <c r="D58" s="212">
        <f t="shared" si="13"/>
        <v>63966.720000000001</v>
      </c>
      <c r="E58" s="212">
        <f t="shared" si="14"/>
        <v>63966.720000000001</v>
      </c>
      <c r="F58" s="212">
        <f t="shared" si="15"/>
        <v>63966.720000000001</v>
      </c>
      <c r="G58" s="212">
        <f t="shared" si="16"/>
        <v>191900.16</v>
      </c>
      <c r="H58" s="212">
        <f t="shared" si="17"/>
        <v>74627.840000000011</v>
      </c>
      <c r="I58" s="212">
        <f t="shared" si="18"/>
        <v>95950.080000000002</v>
      </c>
      <c r="J58" s="212">
        <f t="shared" si="19"/>
        <v>95950.080000000002</v>
      </c>
      <c r="K58" s="212">
        <f t="shared" si="7"/>
        <v>266528</v>
      </c>
      <c r="L58" s="212">
        <f t="shared" si="20"/>
        <v>95950.080000000002</v>
      </c>
      <c r="M58" s="212">
        <f t="shared" si="21"/>
        <v>95950.080000000002</v>
      </c>
      <c r="N58" s="212">
        <f t="shared" si="22"/>
        <v>95950.080000000002</v>
      </c>
      <c r="O58" s="212">
        <f t="shared" si="8"/>
        <v>287850.23999999999</v>
      </c>
      <c r="P58" s="212">
        <f t="shared" si="9"/>
        <v>106611.20000000001</v>
      </c>
      <c r="Q58" s="212">
        <f t="shared" si="10"/>
        <v>106611.20000000001</v>
      </c>
      <c r="R58" s="212">
        <f t="shared" si="11"/>
        <v>106611.20000000001</v>
      </c>
      <c r="S58" s="212">
        <f t="shared" si="12"/>
        <v>319833.60000000003</v>
      </c>
      <c r="T58" s="147">
        <f t="shared" si="6"/>
        <v>959500.79999999981</v>
      </c>
      <c r="U58" s="139"/>
      <c r="V58" s="137">
        <v>1066112</v>
      </c>
      <c r="W58" s="139"/>
      <c r="X58" s="139"/>
      <c r="Y58" s="139"/>
      <c r="Z58" s="139"/>
      <c r="AA58" s="139"/>
      <c r="AB58" s="139"/>
      <c r="AC58" s="139"/>
      <c r="AD58" s="139"/>
    </row>
    <row r="59" spans="1:30" ht="33" customHeight="1" collapsed="1" x14ac:dyDescent="0.25">
      <c r="A59" s="253">
        <v>55300</v>
      </c>
      <c r="B59" s="124" t="s">
        <v>71</v>
      </c>
      <c r="C59" s="212">
        <v>1431040</v>
      </c>
      <c r="D59" s="212">
        <f t="shared" si="13"/>
        <v>85862.399999999994</v>
      </c>
      <c r="E59" s="212">
        <f t="shared" si="14"/>
        <v>85862.399999999994</v>
      </c>
      <c r="F59" s="212">
        <f t="shared" si="15"/>
        <v>85862.399999999994</v>
      </c>
      <c r="G59" s="212">
        <f t="shared" si="16"/>
        <v>257587.19999999998</v>
      </c>
      <c r="H59" s="212">
        <f t="shared" si="17"/>
        <v>100172.8</v>
      </c>
      <c r="I59" s="212">
        <f t="shared" si="18"/>
        <v>128793.59999999999</v>
      </c>
      <c r="J59" s="212">
        <f t="shared" si="19"/>
        <v>128793.59999999999</v>
      </c>
      <c r="K59" s="212">
        <f t="shared" si="7"/>
        <v>357760</v>
      </c>
      <c r="L59" s="212">
        <f t="shared" si="20"/>
        <v>128793.59999999999</v>
      </c>
      <c r="M59" s="212">
        <f t="shared" si="21"/>
        <v>128793.59999999999</v>
      </c>
      <c r="N59" s="212">
        <f t="shared" si="22"/>
        <v>128793.59999999999</v>
      </c>
      <c r="O59" s="212">
        <f t="shared" si="8"/>
        <v>386380.79999999999</v>
      </c>
      <c r="P59" s="212">
        <f t="shared" si="9"/>
        <v>143104</v>
      </c>
      <c r="Q59" s="212">
        <f t="shared" si="10"/>
        <v>143104</v>
      </c>
      <c r="R59" s="212">
        <f t="shared" si="11"/>
        <v>143104</v>
      </c>
      <c r="S59" s="212">
        <f t="shared" si="12"/>
        <v>429312</v>
      </c>
      <c r="T59" s="147">
        <f t="shared" si="6"/>
        <v>1287936</v>
      </c>
      <c r="V59" s="137">
        <v>1431040</v>
      </c>
    </row>
    <row r="60" spans="1:30" s="140" customFormat="1" ht="33" customHeight="1" collapsed="1" x14ac:dyDescent="0.25">
      <c r="A60" s="253" t="s">
        <v>8</v>
      </c>
      <c r="B60" s="124" t="s">
        <v>72</v>
      </c>
      <c r="C60" s="212">
        <v>1200</v>
      </c>
      <c r="D60" s="212">
        <f t="shared" si="13"/>
        <v>72</v>
      </c>
      <c r="E60" s="212">
        <f t="shared" si="14"/>
        <v>72</v>
      </c>
      <c r="F60" s="212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47">
        <f t="shared" si="6"/>
        <v>1080</v>
      </c>
      <c r="U60" s="139"/>
      <c r="V60" s="137">
        <v>1200</v>
      </c>
      <c r="W60" s="139"/>
      <c r="X60" s="139"/>
      <c r="Y60" s="139"/>
      <c r="Z60" s="139"/>
      <c r="AA60" s="139"/>
      <c r="AB60" s="139"/>
      <c r="AC60" s="139"/>
      <c r="AD60" s="139"/>
    </row>
    <row r="61" spans="1:30" s="147" customFormat="1" ht="33" customHeight="1" x14ac:dyDescent="0.25">
      <c r="A61" s="118">
        <v>56100</v>
      </c>
      <c r="B61" s="118" t="s">
        <v>73</v>
      </c>
      <c r="C61" s="167">
        <f>SUM(C62:C68)</f>
        <v>11120757</v>
      </c>
      <c r="D61" s="167">
        <f t="shared" si="13"/>
        <v>667245.41999999993</v>
      </c>
      <c r="E61" s="167">
        <f t="shared" si="14"/>
        <v>667245.41999999993</v>
      </c>
      <c r="F61" s="167">
        <f t="shared" si="15"/>
        <v>667245.41999999993</v>
      </c>
      <c r="G61" s="167">
        <f t="shared" si="16"/>
        <v>2001736.2599999998</v>
      </c>
      <c r="H61" s="167">
        <f t="shared" si="17"/>
        <v>778452.99000000011</v>
      </c>
      <c r="I61" s="167">
        <f t="shared" si="18"/>
        <v>1000868.13</v>
      </c>
      <c r="J61" s="167">
        <f t="shared" si="19"/>
        <v>1000868.13</v>
      </c>
      <c r="K61" s="167">
        <f t="shared" si="7"/>
        <v>2780189.25</v>
      </c>
      <c r="L61" s="167">
        <f t="shared" si="20"/>
        <v>1000868.13</v>
      </c>
      <c r="M61" s="167">
        <f t="shared" si="21"/>
        <v>1000868.13</v>
      </c>
      <c r="N61" s="167">
        <f t="shared" si="22"/>
        <v>1000868.13</v>
      </c>
      <c r="O61" s="167">
        <f t="shared" si="8"/>
        <v>3002604.39</v>
      </c>
      <c r="P61" s="167">
        <f t="shared" si="9"/>
        <v>1112075.7</v>
      </c>
      <c r="Q61" s="167">
        <f t="shared" si="10"/>
        <v>1112075.7</v>
      </c>
      <c r="R61" s="167">
        <f t="shared" si="11"/>
        <v>1112075.7</v>
      </c>
      <c r="S61" s="167">
        <f t="shared" si="12"/>
        <v>3336227.0999999996</v>
      </c>
      <c r="T61" s="147">
        <f t="shared" si="6"/>
        <v>10008681.299999999</v>
      </c>
      <c r="V61" s="137">
        <v>10895757</v>
      </c>
    </row>
    <row r="62" spans="1:30" ht="33" customHeight="1" x14ac:dyDescent="0.25">
      <c r="A62" s="41">
        <v>56102</v>
      </c>
      <c r="B62" s="117" t="s">
        <v>110</v>
      </c>
      <c r="C62" s="212">
        <f>6933813+125000</f>
        <v>7058813</v>
      </c>
      <c r="D62" s="212">
        <f t="shared" si="13"/>
        <v>423528.77999999997</v>
      </c>
      <c r="E62" s="212">
        <f t="shared" si="14"/>
        <v>423528.77999999997</v>
      </c>
      <c r="F62" s="212">
        <f t="shared" si="15"/>
        <v>423528.77999999997</v>
      </c>
      <c r="G62" s="212">
        <f t="shared" si="16"/>
        <v>1270586.3399999999</v>
      </c>
      <c r="H62" s="212">
        <f t="shared" si="17"/>
        <v>494116.91000000003</v>
      </c>
      <c r="I62" s="212">
        <f t="shared" si="18"/>
        <v>635293.16999999993</v>
      </c>
      <c r="J62" s="212">
        <f t="shared" si="19"/>
        <v>635293.16999999993</v>
      </c>
      <c r="K62" s="212">
        <f t="shared" si="7"/>
        <v>1764703.25</v>
      </c>
      <c r="L62" s="212">
        <f t="shared" si="20"/>
        <v>635293.16999999993</v>
      </c>
      <c r="M62" s="212">
        <f t="shared" si="21"/>
        <v>635293.16999999993</v>
      </c>
      <c r="N62" s="212">
        <f t="shared" si="22"/>
        <v>635293.16999999993</v>
      </c>
      <c r="O62" s="212">
        <f t="shared" si="8"/>
        <v>1905879.5099999998</v>
      </c>
      <c r="P62" s="212">
        <f t="shared" si="9"/>
        <v>705881.3</v>
      </c>
      <c r="Q62" s="212">
        <f t="shared" si="10"/>
        <v>705881.3</v>
      </c>
      <c r="R62" s="212">
        <f t="shared" si="11"/>
        <v>705881.3</v>
      </c>
      <c r="S62" s="212">
        <f t="shared" si="12"/>
        <v>2117643.9000000004</v>
      </c>
      <c r="T62" s="147">
        <f t="shared" si="6"/>
        <v>6352931.6999999993</v>
      </c>
      <c r="V62" s="137">
        <v>6933813</v>
      </c>
    </row>
    <row r="63" spans="1:30" ht="33" customHeight="1" x14ac:dyDescent="0.25">
      <c r="A63" s="41" t="s">
        <v>20</v>
      </c>
      <c r="B63" s="117" t="s">
        <v>109</v>
      </c>
      <c r="C63" s="212">
        <f>1820208+100000</f>
        <v>1920208</v>
      </c>
      <c r="D63" s="212">
        <f t="shared" si="13"/>
        <v>115212.48</v>
      </c>
      <c r="E63" s="212">
        <f t="shared" si="14"/>
        <v>115212.48</v>
      </c>
      <c r="F63" s="212">
        <f t="shared" si="15"/>
        <v>115212.48</v>
      </c>
      <c r="G63" s="212">
        <f t="shared" si="16"/>
        <v>345637.44</v>
      </c>
      <c r="H63" s="212">
        <f t="shared" si="17"/>
        <v>134414.56000000003</v>
      </c>
      <c r="I63" s="212">
        <f t="shared" si="18"/>
        <v>172818.72</v>
      </c>
      <c r="J63" s="212">
        <f t="shared" si="19"/>
        <v>172818.72</v>
      </c>
      <c r="K63" s="212">
        <f t="shared" si="7"/>
        <v>480052</v>
      </c>
      <c r="L63" s="212">
        <f t="shared" si="20"/>
        <v>172818.72</v>
      </c>
      <c r="M63" s="212">
        <f t="shared" si="21"/>
        <v>172818.72</v>
      </c>
      <c r="N63" s="212">
        <f t="shared" si="22"/>
        <v>172818.72</v>
      </c>
      <c r="O63" s="212">
        <f t="shared" si="8"/>
        <v>518456.16000000003</v>
      </c>
      <c r="P63" s="212">
        <f t="shared" si="9"/>
        <v>192020.80000000002</v>
      </c>
      <c r="Q63" s="212">
        <f t="shared" si="10"/>
        <v>192020.80000000002</v>
      </c>
      <c r="R63" s="212">
        <f t="shared" si="11"/>
        <v>192020.80000000002</v>
      </c>
      <c r="S63" s="212">
        <f t="shared" si="12"/>
        <v>576062.4</v>
      </c>
      <c r="T63" s="147">
        <f t="shared" si="6"/>
        <v>1728187.2</v>
      </c>
      <c r="V63" s="137">
        <v>1820208</v>
      </c>
    </row>
    <row r="64" spans="1:30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0</v>
      </c>
      <c r="D65" s="212">
        <f t="shared" si="13"/>
        <v>0</v>
      </c>
      <c r="E65" s="212">
        <f t="shared" si="14"/>
        <v>0</v>
      </c>
      <c r="F65" s="212">
        <f t="shared" si="15"/>
        <v>0</v>
      </c>
      <c r="G65" s="212">
        <f t="shared" si="16"/>
        <v>0</v>
      </c>
      <c r="H65" s="212">
        <f t="shared" si="17"/>
        <v>0</v>
      </c>
      <c r="I65" s="212">
        <f t="shared" si="18"/>
        <v>0</v>
      </c>
      <c r="J65" s="212">
        <f t="shared" si="19"/>
        <v>0</v>
      </c>
      <c r="K65" s="212">
        <f t="shared" si="7"/>
        <v>0</v>
      </c>
      <c r="L65" s="212">
        <f t="shared" si="20"/>
        <v>0</v>
      </c>
      <c r="M65" s="212">
        <f t="shared" si="21"/>
        <v>0</v>
      </c>
      <c r="N65" s="212">
        <f t="shared" si="22"/>
        <v>0</v>
      </c>
      <c r="O65" s="212">
        <f t="shared" si="8"/>
        <v>0</v>
      </c>
      <c r="P65" s="212">
        <f t="shared" si="9"/>
        <v>0</v>
      </c>
      <c r="Q65" s="212">
        <f t="shared" si="10"/>
        <v>0</v>
      </c>
      <c r="R65" s="212">
        <f t="shared" si="11"/>
        <v>0</v>
      </c>
      <c r="S65" s="212">
        <f t="shared" si="12"/>
        <v>0</v>
      </c>
      <c r="T65" s="147">
        <f t="shared" si="6"/>
        <v>0</v>
      </c>
      <c r="V65" s="137">
        <v>0</v>
      </c>
    </row>
    <row r="66" spans="1:30" ht="33" customHeight="1" x14ac:dyDescent="0.25">
      <c r="A66" s="41">
        <v>56118</v>
      </c>
      <c r="B66" s="117" t="s">
        <v>75</v>
      </c>
      <c r="C66" s="212">
        <v>812381</v>
      </c>
      <c r="D66" s="212">
        <f t="shared" si="13"/>
        <v>48742.86</v>
      </c>
      <c r="E66" s="212">
        <f t="shared" si="14"/>
        <v>48742.86</v>
      </c>
      <c r="F66" s="212">
        <f t="shared" si="15"/>
        <v>48742.86</v>
      </c>
      <c r="G66" s="212">
        <f t="shared" si="16"/>
        <v>146228.58000000002</v>
      </c>
      <c r="H66" s="212">
        <f t="shared" si="17"/>
        <v>56866.670000000006</v>
      </c>
      <c r="I66" s="212">
        <f t="shared" si="18"/>
        <v>73114.289999999994</v>
      </c>
      <c r="J66" s="212">
        <f t="shared" si="19"/>
        <v>73114.289999999994</v>
      </c>
      <c r="K66" s="212">
        <f t="shared" si="7"/>
        <v>203095.25</v>
      </c>
      <c r="L66" s="212">
        <f t="shared" si="20"/>
        <v>73114.289999999994</v>
      </c>
      <c r="M66" s="212">
        <f t="shared" si="21"/>
        <v>73114.289999999994</v>
      </c>
      <c r="N66" s="212">
        <f t="shared" si="22"/>
        <v>73114.289999999994</v>
      </c>
      <c r="O66" s="212">
        <f t="shared" si="8"/>
        <v>219342.87</v>
      </c>
      <c r="P66" s="212">
        <f t="shared" si="9"/>
        <v>81238.100000000006</v>
      </c>
      <c r="Q66" s="212">
        <f t="shared" si="10"/>
        <v>81238.100000000006</v>
      </c>
      <c r="R66" s="212">
        <f t="shared" si="11"/>
        <v>81238.100000000006</v>
      </c>
      <c r="S66" s="212">
        <f t="shared" si="12"/>
        <v>243714.30000000002</v>
      </c>
      <c r="T66" s="147">
        <f t="shared" si="6"/>
        <v>731142.89999999991</v>
      </c>
      <c r="V66" s="137">
        <v>812381</v>
      </c>
    </row>
    <row r="67" spans="1:30" ht="33" customHeight="1" x14ac:dyDescent="0.25">
      <c r="A67" s="41" t="s">
        <v>21</v>
      </c>
      <c r="B67" s="117" t="s">
        <v>76</v>
      </c>
      <c r="C67" s="212">
        <v>138716</v>
      </c>
      <c r="D67" s="212">
        <f t="shared" si="13"/>
        <v>8322.9599999999991</v>
      </c>
      <c r="E67" s="212">
        <f t="shared" si="14"/>
        <v>8322.9599999999991</v>
      </c>
      <c r="F67" s="212">
        <f t="shared" si="15"/>
        <v>8322.9599999999991</v>
      </c>
      <c r="G67" s="212">
        <f t="shared" si="16"/>
        <v>24968.879999999997</v>
      </c>
      <c r="H67" s="212">
        <f t="shared" si="17"/>
        <v>9710.1200000000008</v>
      </c>
      <c r="I67" s="212">
        <f t="shared" si="18"/>
        <v>12484.439999999999</v>
      </c>
      <c r="J67" s="212">
        <f t="shared" si="19"/>
        <v>12484.439999999999</v>
      </c>
      <c r="K67" s="212">
        <f t="shared" si="7"/>
        <v>34679</v>
      </c>
      <c r="L67" s="212">
        <f t="shared" si="20"/>
        <v>12484.439999999999</v>
      </c>
      <c r="M67" s="212">
        <f t="shared" si="21"/>
        <v>12484.439999999999</v>
      </c>
      <c r="N67" s="212">
        <f t="shared" si="22"/>
        <v>12484.439999999999</v>
      </c>
      <c r="O67" s="212">
        <f t="shared" si="8"/>
        <v>37453.319999999992</v>
      </c>
      <c r="P67" s="212">
        <f t="shared" si="9"/>
        <v>13871.6</v>
      </c>
      <c r="Q67" s="212">
        <f t="shared" si="10"/>
        <v>13871.6</v>
      </c>
      <c r="R67" s="212">
        <f t="shared" si="11"/>
        <v>13871.6</v>
      </c>
      <c r="S67" s="212">
        <f t="shared" si="12"/>
        <v>41614.800000000003</v>
      </c>
      <c r="T67" s="147">
        <f t="shared" si="6"/>
        <v>124844.40000000002</v>
      </c>
      <c r="V67" s="137">
        <v>138716</v>
      </c>
    </row>
    <row r="68" spans="1:30" s="140" customFormat="1" ht="33" customHeight="1" x14ac:dyDescent="0.25">
      <c r="A68" s="41" t="s">
        <v>18</v>
      </c>
      <c r="B68" s="117" t="s">
        <v>77</v>
      </c>
      <c r="C68" s="212">
        <v>1190639</v>
      </c>
      <c r="D68" s="212">
        <f t="shared" si="13"/>
        <v>71438.34</v>
      </c>
      <c r="E68" s="212">
        <f t="shared" si="14"/>
        <v>71438.34</v>
      </c>
      <c r="F68" s="212">
        <f t="shared" si="15"/>
        <v>71438.34</v>
      </c>
      <c r="G68" s="212">
        <f t="shared" si="16"/>
        <v>214315.02</v>
      </c>
      <c r="H68" s="212">
        <f t="shared" si="17"/>
        <v>83344.73000000001</v>
      </c>
      <c r="I68" s="212">
        <f t="shared" si="18"/>
        <v>107157.51</v>
      </c>
      <c r="J68" s="212">
        <f t="shared" si="19"/>
        <v>107157.51</v>
      </c>
      <c r="K68" s="212">
        <f t="shared" si="7"/>
        <v>297659.75</v>
      </c>
      <c r="L68" s="212">
        <f t="shared" si="20"/>
        <v>107157.51</v>
      </c>
      <c r="M68" s="212">
        <f t="shared" si="21"/>
        <v>107157.51</v>
      </c>
      <c r="N68" s="212">
        <f t="shared" si="22"/>
        <v>107157.51</v>
      </c>
      <c r="O68" s="212">
        <f t="shared" si="8"/>
        <v>321472.52999999997</v>
      </c>
      <c r="P68" s="212">
        <f t="shared" si="9"/>
        <v>119063.90000000001</v>
      </c>
      <c r="Q68" s="212">
        <f t="shared" si="10"/>
        <v>119063.90000000001</v>
      </c>
      <c r="R68" s="212">
        <f t="shared" si="11"/>
        <v>119063.90000000001</v>
      </c>
      <c r="S68" s="212">
        <f t="shared" si="12"/>
        <v>357191.7</v>
      </c>
      <c r="T68" s="147">
        <f t="shared" si="6"/>
        <v>1071575.1000000001</v>
      </c>
      <c r="U68" s="139"/>
      <c r="V68" s="137">
        <v>1190639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3144000</v>
      </c>
      <c r="D69" s="167">
        <f t="shared" si="13"/>
        <v>188640</v>
      </c>
      <c r="E69" s="167">
        <f t="shared" si="14"/>
        <v>188640</v>
      </c>
      <c r="F69" s="167">
        <f t="shared" si="15"/>
        <v>188640</v>
      </c>
      <c r="G69" s="167">
        <f t="shared" si="16"/>
        <v>565920</v>
      </c>
      <c r="H69" s="167">
        <f t="shared" si="17"/>
        <v>220080.00000000003</v>
      </c>
      <c r="I69" s="167">
        <f t="shared" si="18"/>
        <v>282960</v>
      </c>
      <c r="J69" s="167">
        <f t="shared" si="19"/>
        <v>282960</v>
      </c>
      <c r="K69" s="167">
        <f t="shared" si="7"/>
        <v>786000</v>
      </c>
      <c r="L69" s="167">
        <f t="shared" si="20"/>
        <v>282960</v>
      </c>
      <c r="M69" s="167">
        <f t="shared" si="21"/>
        <v>282960</v>
      </c>
      <c r="N69" s="167">
        <f t="shared" si="22"/>
        <v>282960</v>
      </c>
      <c r="O69" s="167">
        <f t="shared" si="8"/>
        <v>848880</v>
      </c>
      <c r="P69" s="167">
        <f t="shared" si="9"/>
        <v>314400</v>
      </c>
      <c r="Q69" s="167">
        <f t="shared" si="10"/>
        <v>314400</v>
      </c>
      <c r="R69" s="167">
        <f t="shared" si="11"/>
        <v>314400</v>
      </c>
      <c r="S69" s="167">
        <f t="shared" si="12"/>
        <v>943200</v>
      </c>
      <c r="T69" s="147">
        <f t="shared" si="6"/>
        <v>2829600</v>
      </c>
      <c r="V69" s="137">
        <v>3144000</v>
      </c>
    </row>
    <row r="70" spans="1:30" ht="33" customHeight="1" x14ac:dyDescent="0.25">
      <c r="A70" s="55">
        <v>56202</v>
      </c>
      <c r="B70" s="120" t="s">
        <v>79</v>
      </c>
      <c r="C70" s="212">
        <v>451000</v>
      </c>
      <c r="D70" s="212">
        <f t="shared" si="13"/>
        <v>27060</v>
      </c>
      <c r="E70" s="212">
        <f t="shared" si="14"/>
        <v>27060</v>
      </c>
      <c r="F70" s="212">
        <f t="shared" si="15"/>
        <v>27060</v>
      </c>
      <c r="G70" s="212">
        <f t="shared" si="16"/>
        <v>81180</v>
      </c>
      <c r="H70" s="212">
        <f t="shared" si="17"/>
        <v>31570.000000000004</v>
      </c>
      <c r="I70" s="212">
        <f t="shared" si="18"/>
        <v>40590</v>
      </c>
      <c r="J70" s="212">
        <f t="shared" si="19"/>
        <v>40590</v>
      </c>
      <c r="K70" s="212">
        <f t="shared" si="7"/>
        <v>112750</v>
      </c>
      <c r="L70" s="212">
        <f t="shared" si="20"/>
        <v>40590</v>
      </c>
      <c r="M70" s="212">
        <f t="shared" si="21"/>
        <v>40590</v>
      </c>
      <c r="N70" s="212">
        <f t="shared" si="22"/>
        <v>40590</v>
      </c>
      <c r="O70" s="212">
        <f t="shared" si="8"/>
        <v>121770</v>
      </c>
      <c r="P70" s="212">
        <f t="shared" si="9"/>
        <v>45100</v>
      </c>
      <c r="Q70" s="212">
        <f t="shared" si="10"/>
        <v>45100</v>
      </c>
      <c r="R70" s="212">
        <f t="shared" si="11"/>
        <v>45100</v>
      </c>
      <c r="S70" s="212">
        <f t="shared" si="12"/>
        <v>135300</v>
      </c>
      <c r="T70" s="147">
        <f t="shared" si="6"/>
        <v>405900</v>
      </c>
      <c r="V70" s="137">
        <v>451000</v>
      </c>
    </row>
    <row r="71" spans="1:30" s="140" customFormat="1" ht="33" customHeight="1" collapsed="1" x14ac:dyDescent="0.25">
      <c r="A71" s="55">
        <v>56206</v>
      </c>
      <c r="B71" s="120" t="s">
        <v>80</v>
      </c>
      <c r="C71" s="212">
        <v>23000</v>
      </c>
      <c r="D71" s="212">
        <f t="shared" si="13"/>
        <v>1380</v>
      </c>
      <c r="E71" s="212">
        <f t="shared" si="14"/>
        <v>1380</v>
      </c>
      <c r="F71" s="212">
        <f t="shared" si="15"/>
        <v>1380</v>
      </c>
      <c r="G71" s="212">
        <f t="shared" si="16"/>
        <v>4140</v>
      </c>
      <c r="H71" s="212">
        <f t="shared" si="17"/>
        <v>1610.0000000000002</v>
      </c>
      <c r="I71" s="212">
        <f t="shared" si="18"/>
        <v>2070</v>
      </c>
      <c r="J71" s="212">
        <f t="shared" si="19"/>
        <v>2070</v>
      </c>
      <c r="K71" s="212">
        <f t="shared" si="7"/>
        <v>5750</v>
      </c>
      <c r="L71" s="212">
        <f t="shared" si="20"/>
        <v>2070</v>
      </c>
      <c r="M71" s="212">
        <f t="shared" si="21"/>
        <v>2070</v>
      </c>
      <c r="N71" s="212">
        <f t="shared" si="22"/>
        <v>2070</v>
      </c>
      <c r="O71" s="212">
        <f t="shared" si="8"/>
        <v>6210</v>
      </c>
      <c r="P71" s="212">
        <f t="shared" si="9"/>
        <v>2300</v>
      </c>
      <c r="Q71" s="212">
        <f t="shared" si="10"/>
        <v>2300</v>
      </c>
      <c r="R71" s="212">
        <f t="shared" si="11"/>
        <v>2300</v>
      </c>
      <c r="S71" s="212">
        <f t="shared" si="12"/>
        <v>6900</v>
      </c>
      <c r="T71" s="147">
        <f t="shared" si="6"/>
        <v>20700</v>
      </c>
      <c r="U71" s="139"/>
      <c r="V71" s="137">
        <v>23000</v>
      </c>
      <c r="W71" s="139"/>
      <c r="X71" s="139"/>
      <c r="Y71" s="139"/>
      <c r="Z71" s="139"/>
      <c r="AA71" s="139"/>
      <c r="AB71" s="139"/>
      <c r="AC71" s="139"/>
      <c r="AD71" s="139"/>
    </row>
    <row r="72" spans="1:30" s="154" customFormat="1" ht="33" customHeight="1" x14ac:dyDescent="0.25">
      <c r="A72" s="55">
        <v>56210</v>
      </c>
      <c r="B72" s="120" t="s">
        <v>81</v>
      </c>
      <c r="C72" s="212">
        <v>110000</v>
      </c>
      <c r="D72" s="212">
        <f t="shared" si="13"/>
        <v>6600</v>
      </c>
      <c r="E72" s="212">
        <f t="shared" si="14"/>
        <v>6600</v>
      </c>
      <c r="F72" s="212">
        <f t="shared" si="15"/>
        <v>6600</v>
      </c>
      <c r="G72" s="212">
        <f t="shared" si="16"/>
        <v>19800</v>
      </c>
      <c r="H72" s="212">
        <f t="shared" si="17"/>
        <v>7700.0000000000009</v>
      </c>
      <c r="I72" s="212">
        <f t="shared" si="18"/>
        <v>9900</v>
      </c>
      <c r="J72" s="212">
        <f t="shared" si="19"/>
        <v>9900</v>
      </c>
      <c r="K72" s="212">
        <f t="shared" si="7"/>
        <v>27500</v>
      </c>
      <c r="L72" s="212">
        <f t="shared" si="20"/>
        <v>9900</v>
      </c>
      <c r="M72" s="212">
        <f t="shared" si="21"/>
        <v>9900</v>
      </c>
      <c r="N72" s="212">
        <f t="shared" si="22"/>
        <v>9900</v>
      </c>
      <c r="O72" s="212">
        <f t="shared" si="8"/>
        <v>29700</v>
      </c>
      <c r="P72" s="212">
        <f t="shared" si="9"/>
        <v>11000</v>
      </c>
      <c r="Q72" s="212">
        <f t="shared" si="10"/>
        <v>11000</v>
      </c>
      <c r="R72" s="212">
        <f t="shared" si="11"/>
        <v>11000</v>
      </c>
      <c r="S72" s="212">
        <f t="shared" si="12"/>
        <v>33000</v>
      </c>
      <c r="T72" s="147">
        <f t="shared" si="6"/>
        <v>99000</v>
      </c>
      <c r="U72" s="153"/>
      <c r="V72" s="137">
        <v>110000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5">
        <v>56214</v>
      </c>
      <c r="B73" s="120" t="s">
        <v>82</v>
      </c>
      <c r="C73" s="212">
        <v>977000</v>
      </c>
      <c r="D73" s="212">
        <f t="shared" si="13"/>
        <v>58620</v>
      </c>
      <c r="E73" s="212">
        <f t="shared" si="14"/>
        <v>58620</v>
      </c>
      <c r="F73" s="212">
        <f t="shared" si="15"/>
        <v>58620</v>
      </c>
      <c r="G73" s="212">
        <f t="shared" si="16"/>
        <v>175860</v>
      </c>
      <c r="H73" s="212">
        <f t="shared" si="17"/>
        <v>68390</v>
      </c>
      <c r="I73" s="212">
        <f t="shared" si="18"/>
        <v>87930</v>
      </c>
      <c r="J73" s="212">
        <f t="shared" si="19"/>
        <v>87930</v>
      </c>
      <c r="K73" s="212">
        <f t="shared" si="7"/>
        <v>244250</v>
      </c>
      <c r="L73" s="212">
        <f t="shared" si="20"/>
        <v>87930</v>
      </c>
      <c r="M73" s="212">
        <f t="shared" si="21"/>
        <v>87930</v>
      </c>
      <c r="N73" s="212">
        <f t="shared" si="22"/>
        <v>87930</v>
      </c>
      <c r="O73" s="212">
        <f t="shared" si="8"/>
        <v>263790</v>
      </c>
      <c r="P73" s="212">
        <f t="shared" si="9"/>
        <v>97700</v>
      </c>
      <c r="Q73" s="212">
        <f t="shared" si="10"/>
        <v>97700</v>
      </c>
      <c r="R73" s="212">
        <f t="shared" si="11"/>
        <v>97700</v>
      </c>
      <c r="S73" s="212">
        <f t="shared" si="12"/>
        <v>293100</v>
      </c>
      <c r="T73" s="147">
        <f t="shared" si="6"/>
        <v>879300</v>
      </c>
      <c r="V73" s="137">
        <v>977000</v>
      </c>
    </row>
    <row r="74" spans="1:30" ht="33" customHeight="1" collapsed="1" x14ac:dyDescent="0.25">
      <c r="A74" s="55">
        <v>56218</v>
      </c>
      <c r="B74" s="120" t="s">
        <v>83</v>
      </c>
      <c r="C74" s="212">
        <v>1583000</v>
      </c>
      <c r="D74" s="212">
        <f t="shared" si="13"/>
        <v>94980</v>
      </c>
      <c r="E74" s="212">
        <f t="shared" si="14"/>
        <v>94980</v>
      </c>
      <c r="F74" s="212">
        <f t="shared" si="15"/>
        <v>94980</v>
      </c>
      <c r="G74" s="212">
        <f t="shared" si="16"/>
        <v>284940</v>
      </c>
      <c r="H74" s="212">
        <f t="shared" si="17"/>
        <v>110810.00000000001</v>
      </c>
      <c r="I74" s="212">
        <f t="shared" si="18"/>
        <v>142470</v>
      </c>
      <c r="J74" s="212">
        <f t="shared" si="19"/>
        <v>142470</v>
      </c>
      <c r="K74" s="212">
        <f t="shared" si="7"/>
        <v>395750</v>
      </c>
      <c r="L74" s="212">
        <f t="shared" si="20"/>
        <v>142470</v>
      </c>
      <c r="M74" s="212">
        <f t="shared" si="21"/>
        <v>142470</v>
      </c>
      <c r="N74" s="212">
        <f t="shared" si="22"/>
        <v>142470</v>
      </c>
      <c r="O74" s="212">
        <f t="shared" si="8"/>
        <v>427410</v>
      </c>
      <c r="P74" s="212">
        <f t="shared" si="9"/>
        <v>158300</v>
      </c>
      <c r="Q74" s="212">
        <f t="shared" si="10"/>
        <v>158300</v>
      </c>
      <c r="R74" s="212">
        <f t="shared" si="11"/>
        <v>158300</v>
      </c>
      <c r="S74" s="212">
        <f t="shared" si="12"/>
        <v>474900</v>
      </c>
      <c r="T74" s="147">
        <f t="shared" si="6"/>
        <v>1424700</v>
      </c>
      <c r="V74" s="137">
        <v>1583000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243200</v>
      </c>
      <c r="D75" s="167">
        <f t="shared" si="13"/>
        <v>14592</v>
      </c>
      <c r="E75" s="167">
        <f t="shared" si="14"/>
        <v>14592</v>
      </c>
      <c r="F75" s="167">
        <f t="shared" si="15"/>
        <v>14592</v>
      </c>
      <c r="G75" s="167">
        <f t="shared" si="16"/>
        <v>43776</v>
      </c>
      <c r="H75" s="167">
        <f t="shared" si="17"/>
        <v>17024</v>
      </c>
      <c r="I75" s="167">
        <f t="shared" si="18"/>
        <v>21888</v>
      </c>
      <c r="J75" s="167">
        <f t="shared" si="19"/>
        <v>21888</v>
      </c>
      <c r="K75" s="167">
        <f t="shared" si="7"/>
        <v>60800</v>
      </c>
      <c r="L75" s="167">
        <f t="shared" si="20"/>
        <v>21888</v>
      </c>
      <c r="M75" s="167">
        <f t="shared" si="21"/>
        <v>21888</v>
      </c>
      <c r="N75" s="167">
        <f t="shared" si="22"/>
        <v>21888</v>
      </c>
      <c r="O75" s="167">
        <f t="shared" si="8"/>
        <v>65664</v>
      </c>
      <c r="P75" s="167">
        <f t="shared" si="9"/>
        <v>24320</v>
      </c>
      <c r="Q75" s="167">
        <f t="shared" si="10"/>
        <v>24320</v>
      </c>
      <c r="R75" s="167">
        <f t="shared" si="11"/>
        <v>24320</v>
      </c>
      <c r="S75" s="167">
        <f t="shared" si="12"/>
        <v>72960</v>
      </c>
      <c r="T75" s="147">
        <f t="shared" si="6"/>
        <v>218880</v>
      </c>
      <c r="V75" s="137">
        <v>243200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167000</v>
      </c>
      <c r="D76" s="212">
        <f t="shared" si="13"/>
        <v>10020</v>
      </c>
      <c r="E76" s="212">
        <f t="shared" si="14"/>
        <v>10020</v>
      </c>
      <c r="F76" s="212">
        <f t="shared" si="15"/>
        <v>10020</v>
      </c>
      <c r="G76" s="212">
        <f t="shared" si="16"/>
        <v>30060</v>
      </c>
      <c r="H76" s="212">
        <f t="shared" si="17"/>
        <v>11690.000000000002</v>
      </c>
      <c r="I76" s="212">
        <f t="shared" si="18"/>
        <v>15030</v>
      </c>
      <c r="J76" s="212">
        <f t="shared" si="19"/>
        <v>15030</v>
      </c>
      <c r="K76" s="212">
        <f t="shared" si="7"/>
        <v>41750</v>
      </c>
      <c r="L76" s="212">
        <f t="shared" si="20"/>
        <v>15030</v>
      </c>
      <c r="M76" s="212">
        <f t="shared" si="21"/>
        <v>15030</v>
      </c>
      <c r="N76" s="212">
        <f t="shared" si="22"/>
        <v>15030</v>
      </c>
      <c r="O76" s="212">
        <f t="shared" si="8"/>
        <v>45090</v>
      </c>
      <c r="P76" s="212">
        <f t="shared" si="9"/>
        <v>16700</v>
      </c>
      <c r="Q76" s="212">
        <f t="shared" si="10"/>
        <v>16700</v>
      </c>
      <c r="R76" s="212">
        <f t="shared" si="11"/>
        <v>16700</v>
      </c>
      <c r="S76" s="212">
        <f t="shared" si="12"/>
        <v>50100</v>
      </c>
      <c r="T76" s="147">
        <f t="shared" si="6"/>
        <v>150300</v>
      </c>
      <c r="U76" s="139"/>
      <c r="V76" s="137">
        <v>167000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4200</v>
      </c>
      <c r="D77" s="212">
        <f t="shared" si="13"/>
        <v>252</v>
      </c>
      <c r="E77" s="212">
        <f t="shared" si="14"/>
        <v>252</v>
      </c>
      <c r="F77" s="212">
        <f t="shared" si="15"/>
        <v>252</v>
      </c>
      <c r="G77" s="212">
        <f t="shared" si="16"/>
        <v>756</v>
      </c>
      <c r="H77" s="212">
        <f t="shared" si="17"/>
        <v>294</v>
      </c>
      <c r="I77" s="212">
        <f t="shared" si="18"/>
        <v>378</v>
      </c>
      <c r="J77" s="212">
        <f t="shared" si="19"/>
        <v>378</v>
      </c>
      <c r="K77" s="212">
        <f t="shared" si="7"/>
        <v>1050</v>
      </c>
      <c r="L77" s="212">
        <f t="shared" si="20"/>
        <v>378</v>
      </c>
      <c r="M77" s="212">
        <f t="shared" si="21"/>
        <v>378</v>
      </c>
      <c r="N77" s="212">
        <f t="shared" si="22"/>
        <v>378</v>
      </c>
      <c r="O77" s="212">
        <f t="shared" si="8"/>
        <v>1134</v>
      </c>
      <c r="P77" s="212">
        <f t="shared" si="9"/>
        <v>420</v>
      </c>
      <c r="Q77" s="212">
        <f t="shared" si="10"/>
        <v>420</v>
      </c>
      <c r="R77" s="212">
        <f t="shared" si="11"/>
        <v>420</v>
      </c>
      <c r="S77" s="212">
        <f t="shared" si="12"/>
        <v>1260</v>
      </c>
      <c r="T77" s="147">
        <f t="shared" si="6"/>
        <v>3780</v>
      </c>
      <c r="U77" s="139"/>
      <c r="V77" s="137">
        <v>4200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72000</v>
      </c>
      <c r="D78" s="212">
        <f t="shared" si="13"/>
        <v>4320</v>
      </c>
      <c r="E78" s="212">
        <f t="shared" si="14"/>
        <v>4320</v>
      </c>
      <c r="F78" s="212">
        <f t="shared" si="15"/>
        <v>4320</v>
      </c>
      <c r="G78" s="212">
        <f t="shared" si="16"/>
        <v>12960</v>
      </c>
      <c r="H78" s="212">
        <f t="shared" si="17"/>
        <v>5040.0000000000009</v>
      </c>
      <c r="I78" s="212">
        <f t="shared" si="18"/>
        <v>6480</v>
      </c>
      <c r="J78" s="212">
        <f t="shared" si="19"/>
        <v>6480</v>
      </c>
      <c r="K78" s="212">
        <f t="shared" si="7"/>
        <v>18000</v>
      </c>
      <c r="L78" s="212">
        <f t="shared" si="20"/>
        <v>6480</v>
      </c>
      <c r="M78" s="212">
        <f t="shared" si="21"/>
        <v>6480</v>
      </c>
      <c r="N78" s="212">
        <f t="shared" si="22"/>
        <v>6480</v>
      </c>
      <c r="O78" s="212">
        <f t="shared" si="8"/>
        <v>19440</v>
      </c>
      <c r="P78" s="212">
        <f t="shared" si="9"/>
        <v>7200</v>
      </c>
      <c r="Q78" s="212">
        <f t="shared" si="10"/>
        <v>7200</v>
      </c>
      <c r="R78" s="212">
        <f t="shared" si="11"/>
        <v>7200</v>
      </c>
      <c r="S78" s="212">
        <f t="shared" si="12"/>
        <v>21600</v>
      </c>
      <c r="T78" s="147">
        <f t="shared" si="6"/>
        <v>64800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438000</v>
      </c>
      <c r="D79" s="167">
        <f t="shared" si="13"/>
        <v>26280</v>
      </c>
      <c r="E79" s="167">
        <f t="shared" si="14"/>
        <v>26280</v>
      </c>
      <c r="F79" s="167">
        <f t="shared" si="15"/>
        <v>26280</v>
      </c>
      <c r="G79" s="167">
        <f t="shared" si="16"/>
        <v>78840</v>
      </c>
      <c r="H79" s="167">
        <f t="shared" si="17"/>
        <v>30660.000000000004</v>
      </c>
      <c r="I79" s="167">
        <f t="shared" si="18"/>
        <v>39420</v>
      </c>
      <c r="J79" s="167">
        <f t="shared" si="19"/>
        <v>39420</v>
      </c>
      <c r="K79" s="167">
        <f t="shared" si="7"/>
        <v>109500</v>
      </c>
      <c r="L79" s="167">
        <f t="shared" si="20"/>
        <v>39420</v>
      </c>
      <c r="M79" s="167">
        <f t="shared" si="21"/>
        <v>39420</v>
      </c>
      <c r="N79" s="167">
        <f t="shared" si="22"/>
        <v>39420</v>
      </c>
      <c r="O79" s="167">
        <f t="shared" si="8"/>
        <v>118260</v>
      </c>
      <c r="P79" s="167">
        <f t="shared" si="9"/>
        <v>43800</v>
      </c>
      <c r="Q79" s="167">
        <f t="shared" si="10"/>
        <v>43800</v>
      </c>
      <c r="R79" s="167">
        <f t="shared" si="11"/>
        <v>43800</v>
      </c>
      <c r="S79" s="167">
        <f t="shared" si="12"/>
        <v>131400</v>
      </c>
      <c r="T79" s="147">
        <f t="shared" ref="T79:T99" si="23">D79+E79+F79+H79+I79+J79+L79+M79+N79+P79+Q79</f>
        <v>394200</v>
      </c>
      <c r="V79" s="137">
        <v>438000</v>
      </c>
    </row>
    <row r="80" spans="1:30" ht="33" customHeight="1" x14ac:dyDescent="0.25">
      <c r="A80" s="55">
        <v>56402</v>
      </c>
      <c r="B80" s="120" t="s">
        <v>88</v>
      </c>
      <c r="C80" s="212">
        <v>50000</v>
      </c>
      <c r="D80" s="212">
        <f t="shared" si="13"/>
        <v>3000</v>
      </c>
      <c r="E80" s="212">
        <f t="shared" si="14"/>
        <v>3000</v>
      </c>
      <c r="F80" s="212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47">
        <f t="shared" si="23"/>
        <v>45000</v>
      </c>
      <c r="V80" s="137">
        <v>50000</v>
      </c>
    </row>
    <row r="81" spans="1:30" ht="33" customHeight="1" x14ac:dyDescent="0.25">
      <c r="A81" s="55">
        <v>56406</v>
      </c>
      <c r="B81" s="256" t="s">
        <v>111</v>
      </c>
      <c r="C81" s="212">
        <v>292000</v>
      </c>
      <c r="D81" s="212">
        <f t="shared" si="13"/>
        <v>17520</v>
      </c>
      <c r="E81" s="212">
        <f t="shared" si="14"/>
        <v>17520</v>
      </c>
      <c r="F81" s="212">
        <f t="shared" si="15"/>
        <v>17520</v>
      </c>
      <c r="G81" s="212">
        <f t="shared" si="16"/>
        <v>52560</v>
      </c>
      <c r="H81" s="212">
        <f t="shared" si="17"/>
        <v>20440.000000000004</v>
      </c>
      <c r="I81" s="212">
        <f t="shared" si="18"/>
        <v>26280</v>
      </c>
      <c r="J81" s="212">
        <f t="shared" si="19"/>
        <v>26280</v>
      </c>
      <c r="K81" s="212">
        <f t="shared" si="7"/>
        <v>73000</v>
      </c>
      <c r="L81" s="212">
        <f t="shared" si="20"/>
        <v>26280</v>
      </c>
      <c r="M81" s="212">
        <f t="shared" si="21"/>
        <v>26280</v>
      </c>
      <c r="N81" s="212">
        <f t="shared" si="22"/>
        <v>26280</v>
      </c>
      <c r="O81" s="212">
        <f t="shared" si="8"/>
        <v>78840</v>
      </c>
      <c r="P81" s="212">
        <f t="shared" si="9"/>
        <v>29200</v>
      </c>
      <c r="Q81" s="212">
        <f t="shared" si="10"/>
        <v>29200</v>
      </c>
      <c r="R81" s="212">
        <f t="shared" si="11"/>
        <v>29200</v>
      </c>
      <c r="S81" s="212">
        <f t="shared" si="12"/>
        <v>87600</v>
      </c>
      <c r="T81" s="147">
        <f t="shared" si="23"/>
        <v>262800</v>
      </c>
      <c r="V81" s="137">
        <v>292000</v>
      </c>
    </row>
    <row r="82" spans="1:30" ht="33" customHeight="1" collapsed="1" x14ac:dyDescent="0.25">
      <c r="A82" s="55" t="s">
        <v>100</v>
      </c>
      <c r="B82" s="120" t="s">
        <v>114</v>
      </c>
      <c r="C82" s="212">
        <v>79000</v>
      </c>
      <c r="D82" s="212">
        <f t="shared" si="13"/>
        <v>4740</v>
      </c>
      <c r="E82" s="212">
        <f t="shared" si="14"/>
        <v>4740</v>
      </c>
      <c r="F82" s="212">
        <f t="shared" si="15"/>
        <v>4740</v>
      </c>
      <c r="G82" s="212">
        <f t="shared" si="16"/>
        <v>14220</v>
      </c>
      <c r="H82" s="212">
        <f t="shared" si="17"/>
        <v>5530.0000000000009</v>
      </c>
      <c r="I82" s="212">
        <f t="shared" si="18"/>
        <v>7110</v>
      </c>
      <c r="J82" s="212">
        <f t="shared" si="19"/>
        <v>7110</v>
      </c>
      <c r="K82" s="212">
        <f t="shared" ref="K82:K99" si="24">SUM(H82:J82)</f>
        <v>19750</v>
      </c>
      <c r="L82" s="212">
        <f t="shared" si="20"/>
        <v>7110</v>
      </c>
      <c r="M82" s="212">
        <f t="shared" si="21"/>
        <v>7110</v>
      </c>
      <c r="N82" s="212">
        <f t="shared" si="22"/>
        <v>7110</v>
      </c>
      <c r="O82" s="212">
        <f t="shared" ref="O82:O99" si="25">SUM(L82:N82)</f>
        <v>21330</v>
      </c>
      <c r="P82" s="212">
        <f t="shared" ref="P82:P99" si="26">C82*0.1</f>
        <v>7900</v>
      </c>
      <c r="Q82" s="212">
        <f t="shared" ref="Q82:Q99" si="27">C82*0.1</f>
        <v>7900</v>
      </c>
      <c r="R82" s="212">
        <f t="shared" ref="R82:R99" si="28">C82*0.1</f>
        <v>7900</v>
      </c>
      <c r="S82" s="212">
        <f t="shared" ref="S82:S99" si="29">SUM(P82:R82)</f>
        <v>23700</v>
      </c>
      <c r="T82" s="147">
        <f t="shared" si="23"/>
        <v>71100</v>
      </c>
      <c r="V82" s="137">
        <v>79000</v>
      </c>
    </row>
    <row r="83" spans="1:30" s="140" customFormat="1" ht="33" customHeight="1" collapsed="1" x14ac:dyDescent="0.25">
      <c r="A83" s="55">
        <v>56418</v>
      </c>
      <c r="B83" s="120" t="s">
        <v>113</v>
      </c>
      <c r="C83" s="212">
        <v>17000</v>
      </c>
      <c r="D83" s="212">
        <f t="shared" ref="D83:D99" si="30">C83*0.06</f>
        <v>1020</v>
      </c>
      <c r="E83" s="212">
        <f t="shared" ref="E83:E99" si="31">C83*0.06</f>
        <v>1020</v>
      </c>
      <c r="F83" s="212">
        <f t="shared" ref="F83:F99" si="32">C83*0.06</f>
        <v>1020</v>
      </c>
      <c r="G83" s="212">
        <f t="shared" ref="G83:G99" si="33">SUM(D83:F83)</f>
        <v>3060</v>
      </c>
      <c r="H83" s="212">
        <f t="shared" ref="H83:H99" si="34">C83*0.07</f>
        <v>1190</v>
      </c>
      <c r="I83" s="212">
        <f t="shared" ref="I83:I99" si="35">C83*0.09</f>
        <v>1530</v>
      </c>
      <c r="J83" s="212">
        <f t="shared" ref="J83:J99" si="36">C83*0.09</f>
        <v>1530</v>
      </c>
      <c r="K83" s="212">
        <f t="shared" si="24"/>
        <v>4250</v>
      </c>
      <c r="L83" s="212">
        <f t="shared" ref="L83:L99" si="37">C83*0.09</f>
        <v>1530</v>
      </c>
      <c r="M83" s="212">
        <f t="shared" ref="M83:M99" si="38">C83*0.09</f>
        <v>1530</v>
      </c>
      <c r="N83" s="212">
        <f t="shared" ref="N83:N99" si="39">C83*0.09</f>
        <v>1530</v>
      </c>
      <c r="O83" s="212">
        <f t="shared" si="25"/>
        <v>4590</v>
      </c>
      <c r="P83" s="212">
        <f t="shared" si="26"/>
        <v>1700</v>
      </c>
      <c r="Q83" s="212">
        <f t="shared" si="27"/>
        <v>1700</v>
      </c>
      <c r="R83" s="212">
        <f t="shared" si="28"/>
        <v>1700</v>
      </c>
      <c r="S83" s="212">
        <f t="shared" si="29"/>
        <v>5100</v>
      </c>
      <c r="T83" s="147">
        <f t="shared" si="23"/>
        <v>15300</v>
      </c>
      <c r="U83" s="139"/>
      <c r="V83" s="137">
        <v>17000</v>
      </c>
      <c r="W83" s="139"/>
      <c r="X83" s="139"/>
      <c r="Y83" s="139"/>
      <c r="Z83" s="139"/>
      <c r="AA83" s="139"/>
      <c r="AB83" s="139"/>
      <c r="AC83" s="139"/>
      <c r="AD83" s="139"/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348500</v>
      </c>
      <c r="D84" s="167">
        <f t="shared" si="30"/>
        <v>20910</v>
      </c>
      <c r="E84" s="167">
        <f t="shared" si="31"/>
        <v>20910</v>
      </c>
      <c r="F84" s="167">
        <f t="shared" si="32"/>
        <v>20910</v>
      </c>
      <c r="G84" s="167">
        <f t="shared" si="33"/>
        <v>62730</v>
      </c>
      <c r="H84" s="167">
        <f t="shared" si="34"/>
        <v>24395.000000000004</v>
      </c>
      <c r="I84" s="167">
        <f t="shared" si="35"/>
        <v>31365</v>
      </c>
      <c r="J84" s="167">
        <f t="shared" si="36"/>
        <v>31365</v>
      </c>
      <c r="K84" s="167">
        <f t="shared" si="24"/>
        <v>87125</v>
      </c>
      <c r="L84" s="167">
        <f t="shared" si="37"/>
        <v>31365</v>
      </c>
      <c r="M84" s="167">
        <f t="shared" si="38"/>
        <v>31365</v>
      </c>
      <c r="N84" s="167">
        <f t="shared" si="39"/>
        <v>31365</v>
      </c>
      <c r="O84" s="167">
        <f t="shared" si="25"/>
        <v>94095</v>
      </c>
      <c r="P84" s="167">
        <f t="shared" si="26"/>
        <v>34850</v>
      </c>
      <c r="Q84" s="167">
        <f t="shared" si="27"/>
        <v>34850</v>
      </c>
      <c r="R84" s="167">
        <f t="shared" si="28"/>
        <v>34850</v>
      </c>
      <c r="S84" s="167">
        <f t="shared" si="29"/>
        <v>104550</v>
      </c>
      <c r="T84" s="147">
        <f t="shared" si="23"/>
        <v>313650</v>
      </c>
      <c r="V84" s="137">
        <v>573500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258000</v>
      </c>
      <c r="D86" s="212">
        <f t="shared" si="30"/>
        <v>15480</v>
      </c>
      <c r="E86" s="212">
        <f t="shared" si="31"/>
        <v>15480</v>
      </c>
      <c r="F86" s="212">
        <f t="shared" si="32"/>
        <v>15480</v>
      </c>
      <c r="G86" s="212">
        <f t="shared" si="33"/>
        <v>46440</v>
      </c>
      <c r="H86" s="212">
        <f t="shared" si="34"/>
        <v>18060</v>
      </c>
      <c r="I86" s="212">
        <f t="shared" si="35"/>
        <v>23220</v>
      </c>
      <c r="J86" s="212">
        <f t="shared" si="36"/>
        <v>23220</v>
      </c>
      <c r="K86" s="212">
        <f t="shared" si="24"/>
        <v>64500</v>
      </c>
      <c r="L86" s="212">
        <f t="shared" si="37"/>
        <v>23220</v>
      </c>
      <c r="M86" s="212">
        <f t="shared" si="38"/>
        <v>23220</v>
      </c>
      <c r="N86" s="212">
        <f t="shared" si="39"/>
        <v>23220</v>
      </c>
      <c r="O86" s="212">
        <f t="shared" si="25"/>
        <v>69660</v>
      </c>
      <c r="P86" s="212">
        <f t="shared" si="26"/>
        <v>25800</v>
      </c>
      <c r="Q86" s="212">
        <f t="shared" si="27"/>
        <v>25800</v>
      </c>
      <c r="R86" s="212">
        <f t="shared" si="28"/>
        <v>25800</v>
      </c>
      <c r="S86" s="212">
        <f t="shared" si="29"/>
        <v>77400</v>
      </c>
      <c r="T86" s="147">
        <f t="shared" si="23"/>
        <v>232200</v>
      </c>
      <c r="U86" s="139"/>
      <c r="V86" s="137">
        <v>258000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2127751</v>
      </c>
      <c r="D88" s="118">
        <f t="shared" si="30"/>
        <v>127665.06</v>
      </c>
      <c r="E88" s="118">
        <f t="shared" si="31"/>
        <v>127665.06</v>
      </c>
      <c r="F88" s="118">
        <f t="shared" si="32"/>
        <v>127665.06</v>
      </c>
      <c r="G88" s="118">
        <f t="shared" si="33"/>
        <v>382995.18</v>
      </c>
      <c r="H88" s="118">
        <f t="shared" si="34"/>
        <v>148942.57</v>
      </c>
      <c r="I88" s="118">
        <f t="shared" si="35"/>
        <v>191497.59</v>
      </c>
      <c r="J88" s="118">
        <f t="shared" si="36"/>
        <v>191497.59</v>
      </c>
      <c r="K88" s="118">
        <f t="shared" si="24"/>
        <v>531937.75</v>
      </c>
      <c r="L88" s="118">
        <f t="shared" si="37"/>
        <v>191497.59</v>
      </c>
      <c r="M88" s="118">
        <f t="shared" si="38"/>
        <v>191497.59</v>
      </c>
      <c r="N88" s="118">
        <f t="shared" si="39"/>
        <v>191497.59</v>
      </c>
      <c r="O88" s="118">
        <f t="shared" si="25"/>
        <v>574492.77</v>
      </c>
      <c r="P88" s="118">
        <f t="shared" si="26"/>
        <v>212775.1</v>
      </c>
      <c r="Q88" s="118">
        <f t="shared" si="27"/>
        <v>212775.1</v>
      </c>
      <c r="R88" s="118">
        <f t="shared" si="28"/>
        <v>212775.1</v>
      </c>
      <c r="S88" s="118">
        <f t="shared" si="29"/>
        <v>638325.30000000005</v>
      </c>
      <c r="T88" s="147">
        <f t="shared" si="23"/>
        <v>1914975.9000000004</v>
      </c>
      <c r="V88" s="137">
        <v>2127751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484881</v>
      </c>
      <c r="D89" s="167">
        <f t="shared" si="30"/>
        <v>29092.86</v>
      </c>
      <c r="E89" s="167">
        <f t="shared" si="31"/>
        <v>29092.86</v>
      </c>
      <c r="F89" s="167">
        <f t="shared" si="32"/>
        <v>29092.86</v>
      </c>
      <c r="G89" s="167">
        <f t="shared" si="33"/>
        <v>87278.58</v>
      </c>
      <c r="H89" s="167">
        <f t="shared" si="34"/>
        <v>33941.670000000006</v>
      </c>
      <c r="I89" s="167">
        <f t="shared" si="35"/>
        <v>43639.29</v>
      </c>
      <c r="J89" s="167">
        <f t="shared" si="36"/>
        <v>43639.29</v>
      </c>
      <c r="K89" s="167">
        <f t="shared" si="24"/>
        <v>121220.25</v>
      </c>
      <c r="L89" s="167">
        <f t="shared" si="37"/>
        <v>43639.29</v>
      </c>
      <c r="M89" s="167">
        <f t="shared" si="38"/>
        <v>43639.29</v>
      </c>
      <c r="N89" s="167">
        <f t="shared" si="39"/>
        <v>43639.29</v>
      </c>
      <c r="O89" s="167">
        <f t="shared" si="25"/>
        <v>130917.87</v>
      </c>
      <c r="P89" s="167">
        <f t="shared" si="26"/>
        <v>48488.100000000006</v>
      </c>
      <c r="Q89" s="167">
        <f t="shared" si="27"/>
        <v>48488.100000000006</v>
      </c>
      <c r="R89" s="167">
        <f t="shared" si="28"/>
        <v>48488.100000000006</v>
      </c>
      <c r="S89" s="167">
        <f t="shared" si="29"/>
        <v>145464.30000000002</v>
      </c>
      <c r="T89" s="147">
        <f t="shared" si="23"/>
        <v>436392.9</v>
      </c>
      <c r="V89" s="137">
        <v>484881</v>
      </c>
    </row>
    <row r="90" spans="1:30" ht="33" customHeight="1" x14ac:dyDescent="0.25">
      <c r="A90" s="41" t="s">
        <v>28</v>
      </c>
      <c r="B90" s="125" t="s">
        <v>115</v>
      </c>
      <c r="C90" s="212">
        <v>348000</v>
      </c>
      <c r="D90" s="212">
        <f t="shared" si="30"/>
        <v>20880</v>
      </c>
      <c r="E90" s="212">
        <f t="shared" si="31"/>
        <v>20880</v>
      </c>
      <c r="F90" s="212">
        <f t="shared" si="32"/>
        <v>20880</v>
      </c>
      <c r="G90" s="212">
        <f t="shared" si="33"/>
        <v>62640</v>
      </c>
      <c r="H90" s="212">
        <f t="shared" si="34"/>
        <v>24360.000000000004</v>
      </c>
      <c r="I90" s="212">
        <f t="shared" si="35"/>
        <v>31320</v>
      </c>
      <c r="J90" s="212">
        <f t="shared" si="36"/>
        <v>31320</v>
      </c>
      <c r="K90" s="212">
        <f t="shared" si="24"/>
        <v>87000</v>
      </c>
      <c r="L90" s="212">
        <f t="shared" si="37"/>
        <v>31320</v>
      </c>
      <c r="M90" s="212">
        <f t="shared" si="38"/>
        <v>31320</v>
      </c>
      <c r="N90" s="212">
        <f t="shared" si="39"/>
        <v>31320</v>
      </c>
      <c r="O90" s="212">
        <f t="shared" si="25"/>
        <v>93960</v>
      </c>
      <c r="P90" s="212">
        <f t="shared" si="26"/>
        <v>34800</v>
      </c>
      <c r="Q90" s="212">
        <f t="shared" si="27"/>
        <v>34800</v>
      </c>
      <c r="R90" s="212">
        <f t="shared" si="28"/>
        <v>34800</v>
      </c>
      <c r="S90" s="212">
        <f t="shared" si="29"/>
        <v>104400</v>
      </c>
      <c r="T90" s="147">
        <f t="shared" si="23"/>
        <v>313200</v>
      </c>
      <c r="V90" s="137">
        <v>348000</v>
      </c>
    </row>
    <row r="91" spans="1:30" ht="33" customHeight="1" x14ac:dyDescent="0.25">
      <c r="A91" s="54">
        <v>56710</v>
      </c>
      <c r="B91" s="125" t="s">
        <v>92</v>
      </c>
      <c r="C91" s="212">
        <v>62000</v>
      </c>
      <c r="D91" s="212">
        <f t="shared" si="30"/>
        <v>3720</v>
      </c>
      <c r="E91" s="212">
        <f t="shared" si="31"/>
        <v>3720</v>
      </c>
      <c r="F91" s="212">
        <f t="shared" si="32"/>
        <v>3720</v>
      </c>
      <c r="G91" s="212">
        <f t="shared" si="33"/>
        <v>11160</v>
      </c>
      <c r="H91" s="212">
        <f t="shared" si="34"/>
        <v>4340</v>
      </c>
      <c r="I91" s="212">
        <f t="shared" si="35"/>
        <v>5580</v>
      </c>
      <c r="J91" s="212">
        <f t="shared" si="36"/>
        <v>5580</v>
      </c>
      <c r="K91" s="212">
        <f t="shared" si="24"/>
        <v>15500</v>
      </c>
      <c r="L91" s="212">
        <f t="shared" si="37"/>
        <v>5580</v>
      </c>
      <c r="M91" s="212">
        <f t="shared" si="38"/>
        <v>5580</v>
      </c>
      <c r="N91" s="212">
        <f t="shared" si="39"/>
        <v>5580</v>
      </c>
      <c r="O91" s="212">
        <f t="shared" si="25"/>
        <v>16740</v>
      </c>
      <c r="P91" s="212">
        <f t="shared" si="26"/>
        <v>6200</v>
      </c>
      <c r="Q91" s="212">
        <f t="shared" si="27"/>
        <v>6200</v>
      </c>
      <c r="R91" s="212">
        <f t="shared" si="28"/>
        <v>6200</v>
      </c>
      <c r="S91" s="212">
        <f t="shared" si="29"/>
        <v>18600</v>
      </c>
      <c r="T91" s="147">
        <f t="shared" si="23"/>
        <v>55800</v>
      </c>
      <c r="V91" s="137">
        <v>62000</v>
      </c>
    </row>
    <row r="92" spans="1:30" ht="33" customHeight="1" x14ac:dyDescent="0.25">
      <c r="A92" s="41">
        <v>56714</v>
      </c>
      <c r="B92" s="122" t="s">
        <v>107</v>
      </c>
      <c r="C92" s="212">
        <v>58353</v>
      </c>
      <c r="D92" s="213">
        <f t="shared" si="30"/>
        <v>3501.18</v>
      </c>
      <c r="E92" s="213">
        <f t="shared" si="31"/>
        <v>3501.18</v>
      </c>
      <c r="F92" s="213">
        <f t="shared" si="32"/>
        <v>3501.18</v>
      </c>
      <c r="G92" s="213">
        <f t="shared" si="33"/>
        <v>10503.539999999999</v>
      </c>
      <c r="H92" s="213">
        <f t="shared" si="34"/>
        <v>4084.7100000000005</v>
      </c>
      <c r="I92" s="213">
        <f t="shared" si="35"/>
        <v>5251.7699999999995</v>
      </c>
      <c r="J92" s="213">
        <f t="shared" si="36"/>
        <v>5251.7699999999995</v>
      </c>
      <c r="K92" s="213">
        <f t="shared" si="24"/>
        <v>14588.25</v>
      </c>
      <c r="L92" s="213">
        <f t="shared" si="37"/>
        <v>5251.7699999999995</v>
      </c>
      <c r="M92" s="213">
        <f t="shared" si="38"/>
        <v>5251.7699999999995</v>
      </c>
      <c r="N92" s="213">
        <f t="shared" si="39"/>
        <v>5251.7699999999995</v>
      </c>
      <c r="O92" s="213">
        <f t="shared" si="25"/>
        <v>15755.309999999998</v>
      </c>
      <c r="P92" s="213">
        <f t="shared" si="26"/>
        <v>5835.3</v>
      </c>
      <c r="Q92" s="213">
        <f t="shared" si="27"/>
        <v>5835.3</v>
      </c>
      <c r="R92" s="213">
        <f t="shared" si="28"/>
        <v>5835.3</v>
      </c>
      <c r="S92" s="213">
        <f t="shared" si="29"/>
        <v>17505.900000000001</v>
      </c>
      <c r="T92" s="147">
        <f t="shared" si="23"/>
        <v>52517.700000000004</v>
      </c>
      <c r="V92" s="137">
        <v>58353</v>
      </c>
    </row>
    <row r="93" spans="1:30" ht="33" customHeight="1" collapsed="1" x14ac:dyDescent="0.25">
      <c r="A93" s="55" t="s">
        <v>5</v>
      </c>
      <c r="B93" s="124" t="s">
        <v>108</v>
      </c>
      <c r="C93" s="212">
        <v>16528</v>
      </c>
      <c r="D93" s="213">
        <f t="shared" si="30"/>
        <v>991.68</v>
      </c>
      <c r="E93" s="213">
        <f t="shared" si="31"/>
        <v>991.68</v>
      </c>
      <c r="F93" s="213">
        <f t="shared" si="32"/>
        <v>991.68</v>
      </c>
      <c r="G93" s="213">
        <f t="shared" si="33"/>
        <v>2975.04</v>
      </c>
      <c r="H93" s="213">
        <f t="shared" si="34"/>
        <v>1156.96</v>
      </c>
      <c r="I93" s="213">
        <f t="shared" si="35"/>
        <v>1487.52</v>
      </c>
      <c r="J93" s="213">
        <f t="shared" si="36"/>
        <v>1487.52</v>
      </c>
      <c r="K93" s="213">
        <f t="shared" si="24"/>
        <v>4132</v>
      </c>
      <c r="L93" s="213">
        <f t="shared" si="37"/>
        <v>1487.52</v>
      </c>
      <c r="M93" s="213">
        <f t="shared" si="38"/>
        <v>1487.52</v>
      </c>
      <c r="N93" s="213">
        <f t="shared" si="39"/>
        <v>1487.52</v>
      </c>
      <c r="O93" s="213">
        <f t="shared" si="25"/>
        <v>4462.5599999999995</v>
      </c>
      <c r="P93" s="213">
        <f t="shared" si="26"/>
        <v>1652.8000000000002</v>
      </c>
      <c r="Q93" s="213">
        <f t="shared" si="27"/>
        <v>1652.8000000000002</v>
      </c>
      <c r="R93" s="213">
        <f t="shared" si="28"/>
        <v>1652.8000000000002</v>
      </c>
      <c r="S93" s="213">
        <f t="shared" si="29"/>
        <v>4958.4000000000005</v>
      </c>
      <c r="T93" s="147">
        <f t="shared" si="23"/>
        <v>14875.2</v>
      </c>
      <c r="V93" s="137">
        <v>16528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22480841</v>
      </c>
      <c r="D94" s="167">
        <f t="shared" si="30"/>
        <v>1348850.46</v>
      </c>
      <c r="E94" s="167">
        <f t="shared" si="31"/>
        <v>1348850.46</v>
      </c>
      <c r="F94" s="167">
        <f t="shared" si="32"/>
        <v>1348850.46</v>
      </c>
      <c r="G94" s="167">
        <f t="shared" si="33"/>
        <v>4046551.38</v>
      </c>
      <c r="H94" s="167">
        <f t="shared" si="34"/>
        <v>1573658.87</v>
      </c>
      <c r="I94" s="167">
        <f t="shared" si="35"/>
        <v>2023275.69</v>
      </c>
      <c r="J94" s="167">
        <f t="shared" si="36"/>
        <v>2023275.69</v>
      </c>
      <c r="K94" s="167">
        <f t="shared" si="24"/>
        <v>5620210.25</v>
      </c>
      <c r="L94" s="167">
        <f t="shared" si="37"/>
        <v>2023275.69</v>
      </c>
      <c r="M94" s="167">
        <f t="shared" si="38"/>
        <v>2023275.69</v>
      </c>
      <c r="N94" s="167">
        <f t="shared" si="39"/>
        <v>2023275.69</v>
      </c>
      <c r="O94" s="167">
        <f t="shared" si="25"/>
        <v>6069827.0700000003</v>
      </c>
      <c r="P94" s="167">
        <f t="shared" si="26"/>
        <v>2248084.1</v>
      </c>
      <c r="Q94" s="167">
        <f t="shared" si="27"/>
        <v>2248084.1</v>
      </c>
      <c r="R94" s="167">
        <f t="shared" si="28"/>
        <v>2248084.1</v>
      </c>
      <c r="S94" s="167">
        <f t="shared" si="29"/>
        <v>6744252.3000000007</v>
      </c>
      <c r="T94" s="147">
        <f t="shared" si="23"/>
        <v>20232756.899999999</v>
      </c>
      <c r="V94" s="137">
        <v>22480841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22471053</v>
      </c>
      <c r="D95" s="212">
        <f t="shared" si="30"/>
        <v>1348263.18</v>
      </c>
      <c r="E95" s="212">
        <f t="shared" si="31"/>
        <v>1348263.18</v>
      </c>
      <c r="F95" s="212">
        <f t="shared" si="32"/>
        <v>1348263.18</v>
      </c>
      <c r="G95" s="212">
        <f t="shared" si="33"/>
        <v>4044789.54</v>
      </c>
      <c r="H95" s="212">
        <f t="shared" si="34"/>
        <v>1572973.7100000002</v>
      </c>
      <c r="I95" s="212">
        <f t="shared" si="35"/>
        <v>2022394.77</v>
      </c>
      <c r="J95" s="212">
        <f t="shared" si="36"/>
        <v>2022394.77</v>
      </c>
      <c r="K95" s="212">
        <f t="shared" si="24"/>
        <v>5617763.25</v>
      </c>
      <c r="L95" s="212">
        <f t="shared" si="37"/>
        <v>2022394.77</v>
      </c>
      <c r="M95" s="212">
        <f t="shared" si="38"/>
        <v>2022394.77</v>
      </c>
      <c r="N95" s="212">
        <f t="shared" si="39"/>
        <v>2022394.77</v>
      </c>
      <c r="O95" s="212">
        <f t="shared" si="25"/>
        <v>6067184.3100000005</v>
      </c>
      <c r="P95" s="212">
        <f t="shared" si="26"/>
        <v>2247105.3000000003</v>
      </c>
      <c r="Q95" s="212">
        <f t="shared" si="27"/>
        <v>2247105.3000000003</v>
      </c>
      <c r="R95" s="212">
        <f t="shared" si="28"/>
        <v>2247105.3000000003</v>
      </c>
      <c r="S95" s="212">
        <f t="shared" si="29"/>
        <v>6741315.9000000004</v>
      </c>
      <c r="T95" s="147">
        <f t="shared" si="23"/>
        <v>20223947.699999999</v>
      </c>
      <c r="U95" s="139"/>
      <c r="V95" s="137">
        <v>22471053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9788</v>
      </c>
      <c r="D96" s="212">
        <f t="shared" si="30"/>
        <v>587.28</v>
      </c>
      <c r="E96" s="212">
        <f t="shared" si="31"/>
        <v>587.28</v>
      </c>
      <c r="F96" s="212">
        <f t="shared" si="32"/>
        <v>587.28</v>
      </c>
      <c r="G96" s="212">
        <f t="shared" si="33"/>
        <v>1761.84</v>
      </c>
      <c r="H96" s="212">
        <f t="shared" si="34"/>
        <v>685.16000000000008</v>
      </c>
      <c r="I96" s="212">
        <f t="shared" si="35"/>
        <v>880.92</v>
      </c>
      <c r="J96" s="212">
        <f t="shared" si="36"/>
        <v>880.92</v>
      </c>
      <c r="K96" s="212">
        <f t="shared" si="24"/>
        <v>2447</v>
      </c>
      <c r="L96" s="212">
        <f t="shared" si="37"/>
        <v>880.92</v>
      </c>
      <c r="M96" s="212">
        <f t="shared" si="38"/>
        <v>880.92</v>
      </c>
      <c r="N96" s="212">
        <f t="shared" si="39"/>
        <v>880.92</v>
      </c>
      <c r="O96" s="212">
        <f t="shared" si="25"/>
        <v>2642.7599999999998</v>
      </c>
      <c r="P96" s="212">
        <f t="shared" si="26"/>
        <v>978.80000000000007</v>
      </c>
      <c r="Q96" s="212">
        <f t="shared" si="27"/>
        <v>978.80000000000007</v>
      </c>
      <c r="R96" s="212">
        <f t="shared" si="28"/>
        <v>978.80000000000007</v>
      </c>
      <c r="S96" s="212">
        <f t="shared" si="29"/>
        <v>2936.4</v>
      </c>
      <c r="T96" s="147">
        <f t="shared" si="23"/>
        <v>8809.2000000000007</v>
      </c>
      <c r="U96" s="139"/>
      <c r="V96" s="137">
        <v>9788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2999078</v>
      </c>
      <c r="D97" s="118">
        <f t="shared" si="30"/>
        <v>179944.68</v>
      </c>
      <c r="E97" s="118">
        <f t="shared" si="31"/>
        <v>179944.68</v>
      </c>
      <c r="F97" s="118">
        <f t="shared" si="32"/>
        <v>179944.68</v>
      </c>
      <c r="G97" s="118">
        <f t="shared" si="33"/>
        <v>539834.04</v>
      </c>
      <c r="H97" s="118">
        <f t="shared" si="34"/>
        <v>209935.46000000002</v>
      </c>
      <c r="I97" s="118">
        <f t="shared" si="35"/>
        <v>269917.02</v>
      </c>
      <c r="J97" s="118">
        <f t="shared" si="36"/>
        <v>269917.02</v>
      </c>
      <c r="K97" s="118">
        <f t="shared" si="24"/>
        <v>749769.5</v>
      </c>
      <c r="L97" s="118">
        <f t="shared" si="37"/>
        <v>269917.02</v>
      </c>
      <c r="M97" s="118">
        <f t="shared" si="38"/>
        <v>269917.02</v>
      </c>
      <c r="N97" s="118">
        <f t="shared" si="39"/>
        <v>269917.02</v>
      </c>
      <c r="O97" s="118">
        <f t="shared" si="25"/>
        <v>809751.06</v>
      </c>
      <c r="P97" s="118">
        <f t="shared" si="26"/>
        <v>299907.8</v>
      </c>
      <c r="Q97" s="118">
        <f t="shared" si="27"/>
        <v>299907.8</v>
      </c>
      <c r="R97" s="118">
        <f t="shared" si="28"/>
        <v>299907.8</v>
      </c>
      <c r="S97" s="118">
        <f t="shared" si="29"/>
        <v>899723.39999999991</v>
      </c>
      <c r="T97" s="147">
        <f t="shared" si="23"/>
        <v>2699170.1999999997</v>
      </c>
      <c r="V97" s="137">
        <v>2999078</v>
      </c>
    </row>
    <row r="98" spans="1:33" ht="38.25" customHeight="1" x14ac:dyDescent="0.25">
      <c r="A98" s="55" t="s">
        <v>284</v>
      </c>
      <c r="B98" s="117" t="s">
        <v>285</v>
      </c>
      <c r="C98" s="212">
        <v>823268</v>
      </c>
      <c r="D98" s="212">
        <f t="shared" si="30"/>
        <v>49396.08</v>
      </c>
      <c r="E98" s="212">
        <f t="shared" si="31"/>
        <v>49396.08</v>
      </c>
      <c r="F98" s="212">
        <f t="shared" si="32"/>
        <v>49396.08</v>
      </c>
      <c r="G98" s="212">
        <f t="shared" si="33"/>
        <v>148188.24</v>
      </c>
      <c r="H98" s="212">
        <f t="shared" si="34"/>
        <v>57628.76</v>
      </c>
      <c r="I98" s="212">
        <f t="shared" si="35"/>
        <v>74094.12</v>
      </c>
      <c r="J98" s="212">
        <f t="shared" si="36"/>
        <v>74094.12</v>
      </c>
      <c r="K98" s="212">
        <f t="shared" si="24"/>
        <v>205817</v>
      </c>
      <c r="L98" s="212">
        <f t="shared" si="37"/>
        <v>74094.12</v>
      </c>
      <c r="M98" s="212">
        <f t="shared" si="38"/>
        <v>74094.12</v>
      </c>
      <c r="N98" s="212">
        <f t="shared" si="39"/>
        <v>74094.12</v>
      </c>
      <c r="O98" s="212">
        <f t="shared" si="25"/>
        <v>222282.36</v>
      </c>
      <c r="P98" s="212">
        <f t="shared" si="26"/>
        <v>82326.8</v>
      </c>
      <c r="Q98" s="212">
        <f t="shared" si="27"/>
        <v>82326.8</v>
      </c>
      <c r="R98" s="212">
        <f t="shared" si="28"/>
        <v>82326.8</v>
      </c>
      <c r="S98" s="212">
        <f t="shared" si="29"/>
        <v>246980.40000000002</v>
      </c>
      <c r="T98" s="147">
        <f t="shared" si="23"/>
        <v>740941.20000000007</v>
      </c>
      <c r="V98" s="137">
        <v>823269</v>
      </c>
    </row>
    <row r="99" spans="1:33" s="147" customFormat="1" ht="33" customHeight="1" x14ac:dyDescent="0.25">
      <c r="A99" s="116"/>
      <c r="B99" s="116" t="s">
        <v>95</v>
      </c>
      <c r="C99" s="168">
        <f>C16-C47</f>
        <v>7500000</v>
      </c>
      <c r="D99" s="168">
        <f t="shared" si="30"/>
        <v>450000</v>
      </c>
      <c r="E99" s="168">
        <f t="shared" si="31"/>
        <v>450000</v>
      </c>
      <c r="F99" s="168">
        <f t="shared" si="32"/>
        <v>450000</v>
      </c>
      <c r="G99" s="168">
        <f t="shared" si="33"/>
        <v>1350000</v>
      </c>
      <c r="H99" s="168">
        <f t="shared" si="34"/>
        <v>525000</v>
      </c>
      <c r="I99" s="168">
        <f t="shared" si="35"/>
        <v>675000</v>
      </c>
      <c r="J99" s="168">
        <f t="shared" si="36"/>
        <v>675000</v>
      </c>
      <c r="K99" s="168">
        <f t="shared" si="24"/>
        <v>1875000</v>
      </c>
      <c r="L99" s="168">
        <f t="shared" si="37"/>
        <v>675000</v>
      </c>
      <c r="M99" s="168">
        <f t="shared" si="38"/>
        <v>675000</v>
      </c>
      <c r="N99" s="168">
        <f t="shared" si="39"/>
        <v>675000</v>
      </c>
      <c r="O99" s="168">
        <f t="shared" si="25"/>
        <v>2025000</v>
      </c>
      <c r="P99" s="168">
        <f t="shared" si="26"/>
        <v>750000</v>
      </c>
      <c r="Q99" s="168">
        <f t="shared" si="27"/>
        <v>750000</v>
      </c>
      <c r="R99" s="168">
        <f t="shared" si="28"/>
        <v>750000</v>
      </c>
      <c r="S99" s="168">
        <f t="shared" si="29"/>
        <v>2250000</v>
      </c>
      <c r="T99" s="147">
        <f t="shared" si="23"/>
        <v>6750000</v>
      </c>
      <c r="V99" s="137">
        <v>7500000</v>
      </c>
    </row>
    <row r="100" spans="1:33" ht="33" customHeight="1" x14ac:dyDescent="0.25">
      <c r="A100" s="58"/>
      <c r="B100" s="127" t="s">
        <v>97</v>
      </c>
      <c r="C100" s="158">
        <f>C99/C47</f>
        <v>7.5195123072910666E-2</v>
      </c>
      <c r="D100" s="158">
        <f t="shared" ref="D100:S100" si="40">D99/D47</f>
        <v>7.5195123072910666E-2</v>
      </c>
      <c r="E100" s="158">
        <f t="shared" si="40"/>
        <v>7.5195123072910666E-2</v>
      </c>
      <c r="F100" s="158">
        <f t="shared" si="40"/>
        <v>7.5195123072910666E-2</v>
      </c>
      <c r="G100" s="158">
        <f t="shared" si="40"/>
        <v>7.5195123072910666E-2</v>
      </c>
      <c r="H100" s="158">
        <f t="shared" si="40"/>
        <v>7.5195123072910666E-2</v>
      </c>
      <c r="I100" s="158">
        <f t="shared" si="40"/>
        <v>7.5195123072910666E-2</v>
      </c>
      <c r="J100" s="158">
        <f t="shared" si="40"/>
        <v>7.5195123072910666E-2</v>
      </c>
      <c r="K100" s="158">
        <f t="shared" si="40"/>
        <v>7.5195123072910666E-2</v>
      </c>
      <c r="L100" s="158">
        <f t="shared" si="40"/>
        <v>7.5195123072910666E-2</v>
      </c>
      <c r="M100" s="158">
        <f t="shared" si="40"/>
        <v>7.5195123072910666E-2</v>
      </c>
      <c r="N100" s="158">
        <f t="shared" si="40"/>
        <v>7.5195123072910666E-2</v>
      </c>
      <c r="O100" s="158">
        <f t="shared" si="40"/>
        <v>7.5195123072910666E-2</v>
      </c>
      <c r="P100" s="158">
        <f t="shared" si="40"/>
        <v>7.5195123072910666E-2</v>
      </c>
      <c r="Q100" s="158">
        <f t="shared" si="40"/>
        <v>7.5195123072910666E-2</v>
      </c>
      <c r="R100" s="158">
        <f t="shared" si="40"/>
        <v>7.5195123072910666E-2</v>
      </c>
      <c r="S100" s="170">
        <f t="shared" si="40"/>
        <v>7.5195123072910666E-2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2399233.64</v>
      </c>
    </row>
    <row r="108" spans="1:33" x14ac:dyDescent="0.25">
      <c r="C108" s="189">
        <f>+C99-C106</f>
        <v>5100766.3599999994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9" fitToHeight="2" orientation="portrait" horizontalDpi="300" verticalDpi="200" r:id="rId1"/>
  <headerFooter alignWithMargins="0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8">
    <pageSetUpPr fitToPage="1"/>
  </sheetPr>
  <dimension ref="A1:AG108"/>
  <sheetViews>
    <sheetView showGridLines="0" view="pageBreakPreview" zoomScale="80" zoomScaleNormal="80" zoomScaleSheetLayoutView="80" workbookViewId="0">
      <pane xSplit="2" ySplit="14" topLeftCell="C75" activePane="bottomRight" state="frozen"/>
      <selection activeCell="B102" sqref="B102:I102"/>
      <selection pane="topRight" activeCell="B102" sqref="B102:I102"/>
      <selection pane="bottomLeft" activeCell="B102" sqref="B102:I102"/>
      <selection pane="bottomRight" activeCell="D78" sqref="D78"/>
    </sheetView>
  </sheetViews>
  <sheetFormatPr defaultRowHeight="15.75" x14ac:dyDescent="0.25"/>
  <cols>
    <col min="1" max="1" width="23.7109375" style="47" customWidth="1"/>
    <col min="2" max="2" width="80.5703125" style="5" customWidth="1"/>
    <col min="3" max="3" width="16.7109375" style="189" customWidth="1"/>
    <col min="4" max="4" width="13.7109375" style="128" customWidth="1"/>
    <col min="5" max="6" width="13.7109375" style="3" customWidth="1"/>
    <col min="7" max="7" width="15.7109375" style="5" customWidth="1"/>
    <col min="8" max="10" width="13.7109375" style="5" hidden="1" customWidth="1"/>
    <col min="11" max="11" width="15.7109375" style="5" customWidth="1"/>
    <col min="12" max="14" width="13.7109375" style="5" hidden="1" customWidth="1"/>
    <col min="15" max="15" width="15.7109375" style="5" customWidth="1"/>
    <col min="16" max="18" width="13.7109375" style="5" hidden="1" customWidth="1"/>
    <col min="19" max="19" width="15.7109375" style="5" customWidth="1"/>
    <col min="20" max="20" width="14.5703125" style="137" bestFit="1" customWidth="1"/>
    <col min="21" max="21" width="9.140625" style="137"/>
    <col min="22" max="22" width="13.85546875" style="137" bestFit="1" customWidth="1"/>
    <col min="23" max="30" width="9.140625" style="137"/>
    <col min="31" max="16384" width="9.140625" style="43"/>
  </cols>
  <sheetData>
    <row r="1" spans="1:30" ht="16.5" x14ac:dyDescent="0.25">
      <c r="C1" s="113"/>
      <c r="O1" s="209" t="s">
        <v>268</v>
      </c>
    </row>
    <row r="2" spans="1:30" x14ac:dyDescent="0.25">
      <c r="A2" s="141" t="s">
        <v>31</v>
      </c>
      <c r="B2" s="142" t="s">
        <v>134</v>
      </c>
      <c r="C2" s="113"/>
      <c r="O2" s="34"/>
    </row>
    <row r="3" spans="1:30" x14ac:dyDescent="0.25">
      <c r="C3" s="113"/>
      <c r="O3" s="34"/>
    </row>
    <row r="4" spans="1:30" x14ac:dyDescent="0.25">
      <c r="C4" s="113"/>
      <c r="O4" s="149" t="s">
        <v>157</v>
      </c>
    </row>
    <row r="5" spans="1:30" x14ac:dyDescent="0.25">
      <c r="C5" s="113"/>
      <c r="O5" s="149" t="s">
        <v>158</v>
      </c>
    </row>
    <row r="6" spans="1:30" x14ac:dyDescent="0.25">
      <c r="C6" s="113"/>
      <c r="O6" s="149" t="s">
        <v>279</v>
      </c>
    </row>
    <row r="7" spans="1:30" x14ac:dyDescent="0.25">
      <c r="C7" s="113"/>
      <c r="O7" s="149" t="s">
        <v>236</v>
      </c>
    </row>
    <row r="8" spans="1:30" x14ac:dyDescent="0.25">
      <c r="C8" s="113"/>
      <c r="O8" s="149"/>
    </row>
    <row r="9" spans="1:30" x14ac:dyDescent="0.25">
      <c r="C9" s="113"/>
      <c r="O9" s="149" t="s">
        <v>160</v>
      </c>
    </row>
    <row r="10" spans="1:30" x14ac:dyDescent="0.25">
      <c r="C10" s="113"/>
    </row>
    <row r="11" spans="1:30" ht="15.75" customHeight="1" x14ac:dyDescent="0.25">
      <c r="A11" s="269" t="s">
        <v>292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30" s="148" customFormat="1" x14ac:dyDescent="0.2">
      <c r="A12" s="37" t="s">
        <v>31</v>
      </c>
      <c r="B12" s="269"/>
      <c r="C12" s="269"/>
      <c r="D12" s="1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s="148" customFormat="1" x14ac:dyDescent="0.2">
      <c r="A13" s="37" t="s">
        <v>43</v>
      </c>
      <c r="B13" s="38"/>
      <c r="C13" s="114"/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61" t="s">
        <v>162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s="149" customFormat="1" ht="33" customHeight="1" x14ac:dyDescent="0.2">
      <c r="A14" s="118" t="s">
        <v>112</v>
      </c>
      <c r="B14" s="143" t="s">
        <v>138</v>
      </c>
      <c r="C14" s="118" t="s">
        <v>224</v>
      </c>
      <c r="D14" s="143" t="s">
        <v>163</v>
      </c>
      <c r="E14" s="143" t="s">
        <v>164</v>
      </c>
      <c r="F14" s="143" t="s">
        <v>165</v>
      </c>
      <c r="G14" s="118" t="s">
        <v>225</v>
      </c>
      <c r="H14" s="143" t="s">
        <v>166</v>
      </c>
      <c r="I14" s="143" t="s">
        <v>167</v>
      </c>
      <c r="J14" s="143" t="s">
        <v>168</v>
      </c>
      <c r="K14" s="118" t="s">
        <v>226</v>
      </c>
      <c r="L14" s="143" t="s">
        <v>169</v>
      </c>
      <c r="M14" s="143" t="s">
        <v>170</v>
      </c>
      <c r="N14" s="143" t="s">
        <v>171</v>
      </c>
      <c r="O14" s="118" t="s">
        <v>227</v>
      </c>
      <c r="P14" s="143" t="s">
        <v>172</v>
      </c>
      <c r="Q14" s="143" t="s">
        <v>173</v>
      </c>
      <c r="R14" s="143" t="s">
        <v>174</v>
      </c>
      <c r="S14" s="167" t="s">
        <v>228</v>
      </c>
    </row>
    <row r="15" spans="1:30" s="148" customFormat="1" ht="6" customHeight="1" x14ac:dyDescent="0.2">
      <c r="A15" s="49"/>
      <c r="B15" s="115"/>
      <c r="C15" s="159"/>
      <c r="D15" s="13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s="147" customFormat="1" ht="33" customHeight="1" x14ac:dyDescent="0.2">
      <c r="A16" s="116">
        <v>40000</v>
      </c>
      <c r="B16" s="116" t="s">
        <v>47</v>
      </c>
      <c r="C16" s="168">
        <f>C18+C30</f>
        <v>100507878</v>
      </c>
      <c r="D16" s="168">
        <f>C16*0.06</f>
        <v>6030472.6799999997</v>
      </c>
      <c r="E16" s="168">
        <f>C16*0.06</f>
        <v>6030472.6799999997</v>
      </c>
      <c r="F16" s="168">
        <f>C16*0.06</f>
        <v>6030472.6799999997</v>
      </c>
      <c r="G16" s="168">
        <f>SUM(D16:F16)</f>
        <v>18091418.039999999</v>
      </c>
      <c r="H16" s="168">
        <f>C16*0.07</f>
        <v>7035551.4600000009</v>
      </c>
      <c r="I16" s="168">
        <f>C16*0.09</f>
        <v>9045709.0199999996</v>
      </c>
      <c r="J16" s="168">
        <f>C16*0.09</f>
        <v>9045709.0199999996</v>
      </c>
      <c r="K16" s="168">
        <f t="shared" ref="K16" si="0">SUM(H16:J16)</f>
        <v>25126969.5</v>
      </c>
      <c r="L16" s="168">
        <f>C16*0.09</f>
        <v>9045709.0199999996</v>
      </c>
      <c r="M16" s="168">
        <f>C16*0.09</f>
        <v>9045709.0199999996</v>
      </c>
      <c r="N16" s="168">
        <f>C16*0.09</f>
        <v>9045709.0199999996</v>
      </c>
      <c r="O16" s="168">
        <f t="shared" ref="O16" si="1">SUM(L16:N16)</f>
        <v>27137127.059999999</v>
      </c>
      <c r="P16" s="168">
        <f t="shared" ref="P16" si="2">C16*0.1</f>
        <v>10050787.800000001</v>
      </c>
      <c r="Q16" s="168">
        <f t="shared" ref="Q16" si="3">C16*0.1</f>
        <v>10050787.800000001</v>
      </c>
      <c r="R16" s="168">
        <f t="shared" ref="R16" si="4">C16*0.1</f>
        <v>10050787.800000001</v>
      </c>
      <c r="S16" s="168">
        <f t="shared" ref="S16" si="5">SUM(P16:R16)</f>
        <v>30152363.400000002</v>
      </c>
      <c r="T16" s="147">
        <f>D16+E16+F16+H16+I16+J16+L16+M16+N16+P16+Q16</f>
        <v>90457090.199999973</v>
      </c>
    </row>
    <row r="17" spans="1:30" s="151" customFormat="1" ht="6" customHeight="1" x14ac:dyDescent="0.25">
      <c r="A17" s="50"/>
      <c r="B17" s="11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147">
        <f t="shared" ref="T17:T78" si="6">D17+E17+F17+H17+I17+J17+L17+M17+N17+P17+Q17</f>
        <v>0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s="147" customFormat="1" ht="33" customHeight="1" x14ac:dyDescent="0.2">
      <c r="A18" s="118"/>
      <c r="B18" s="118" t="s">
        <v>48</v>
      </c>
      <c r="C18" s="167">
        <f>SUM(C19:C29)</f>
        <v>85778019</v>
      </c>
      <c r="D18" s="167">
        <f>C18*0.06</f>
        <v>5146681.1399999997</v>
      </c>
      <c r="E18" s="167">
        <f>C18*0.06</f>
        <v>5146681.1399999997</v>
      </c>
      <c r="F18" s="167">
        <f>C18*0.06</f>
        <v>5146681.1399999997</v>
      </c>
      <c r="G18" s="167">
        <f>SUM(D18:F18)</f>
        <v>15440043.419999998</v>
      </c>
      <c r="H18" s="167">
        <f>C18*0.07</f>
        <v>6004461.330000001</v>
      </c>
      <c r="I18" s="167">
        <f>C18*0.09</f>
        <v>7720021.71</v>
      </c>
      <c r="J18" s="167">
        <f>C18*0.09</f>
        <v>7720021.71</v>
      </c>
      <c r="K18" s="167">
        <f t="shared" ref="K18:K81" si="7">SUM(H18:J18)</f>
        <v>21444504.75</v>
      </c>
      <c r="L18" s="167">
        <f>C18*0.09</f>
        <v>7720021.71</v>
      </c>
      <c r="M18" s="167">
        <f>C18*0.09</f>
        <v>7720021.71</v>
      </c>
      <c r="N18" s="167">
        <f>C18*0.09</f>
        <v>7720021.71</v>
      </c>
      <c r="O18" s="167">
        <f t="shared" ref="O18:O81" si="8">SUM(L18:N18)</f>
        <v>23160065.129999999</v>
      </c>
      <c r="P18" s="167">
        <f t="shared" ref="P18:P81" si="9">C18*0.1</f>
        <v>8577801.9000000004</v>
      </c>
      <c r="Q18" s="167">
        <f t="shared" ref="Q18:Q81" si="10">C18*0.1</f>
        <v>8577801.9000000004</v>
      </c>
      <c r="R18" s="167">
        <f t="shared" ref="R18:R81" si="11">C18*0.1</f>
        <v>8577801.9000000004</v>
      </c>
      <c r="S18" s="167">
        <f t="shared" ref="S18:S81" si="12">SUM(P18:R18)</f>
        <v>25733405.700000003</v>
      </c>
      <c r="T18" s="147">
        <f t="shared" si="6"/>
        <v>77200217.100000009</v>
      </c>
    </row>
    <row r="19" spans="1:30" ht="33" customHeight="1" x14ac:dyDescent="0.25">
      <c r="A19" s="41" t="s">
        <v>13</v>
      </c>
      <c r="B19" s="119" t="s">
        <v>120</v>
      </c>
      <c r="C19" s="212">
        <v>3965913</v>
      </c>
      <c r="D19" s="212">
        <f t="shared" ref="D19:D82" si="13">C19*0.06</f>
        <v>237954.78</v>
      </c>
      <c r="E19" s="212">
        <f t="shared" ref="E19:E82" si="14">C19*0.06</f>
        <v>237954.78</v>
      </c>
      <c r="F19" s="212">
        <f t="shared" ref="F19:F82" si="15">C19*0.06</f>
        <v>237954.78</v>
      </c>
      <c r="G19" s="212">
        <f t="shared" ref="G19:G82" si="16">SUM(D19:F19)</f>
        <v>713864.34</v>
      </c>
      <c r="H19" s="212">
        <f t="shared" ref="H19:H82" si="17">C19*0.07</f>
        <v>277613.91000000003</v>
      </c>
      <c r="I19" s="212">
        <f t="shared" ref="I19:I82" si="18">C19*0.09</f>
        <v>356932.17</v>
      </c>
      <c r="J19" s="212">
        <f t="shared" ref="J19:J82" si="19">C19*0.09</f>
        <v>356932.17</v>
      </c>
      <c r="K19" s="212">
        <f t="shared" si="7"/>
        <v>991478.25</v>
      </c>
      <c r="L19" s="212">
        <f t="shared" ref="L19:L82" si="20">C19*0.09</f>
        <v>356932.17</v>
      </c>
      <c r="M19" s="212">
        <f t="shared" ref="M19:M82" si="21">C19*0.09</f>
        <v>356932.17</v>
      </c>
      <c r="N19" s="212">
        <f t="shared" ref="N19:N82" si="22">C19*0.09</f>
        <v>356932.17</v>
      </c>
      <c r="O19" s="212">
        <f t="shared" si="8"/>
        <v>1070796.51</v>
      </c>
      <c r="P19" s="212">
        <f t="shared" si="9"/>
        <v>396591.30000000005</v>
      </c>
      <c r="Q19" s="212">
        <f t="shared" si="10"/>
        <v>396591.30000000005</v>
      </c>
      <c r="R19" s="212">
        <f t="shared" si="11"/>
        <v>396591.30000000005</v>
      </c>
      <c r="S19" s="212">
        <f t="shared" si="12"/>
        <v>1189773.9000000001</v>
      </c>
      <c r="T19" s="147">
        <f t="shared" si="6"/>
        <v>3569321.6999999993</v>
      </c>
      <c r="V19" s="137">
        <v>3965913</v>
      </c>
    </row>
    <row r="20" spans="1:30" ht="33" customHeight="1" x14ac:dyDescent="0.25">
      <c r="A20" s="41" t="s">
        <v>42</v>
      </c>
      <c r="B20" s="119" t="s">
        <v>146</v>
      </c>
      <c r="C20" s="212">
        <v>81810629</v>
      </c>
      <c r="D20" s="212">
        <f t="shared" si="13"/>
        <v>4908637.74</v>
      </c>
      <c r="E20" s="212">
        <f t="shared" si="14"/>
        <v>4908637.74</v>
      </c>
      <c r="F20" s="212">
        <f t="shared" si="15"/>
        <v>4908637.74</v>
      </c>
      <c r="G20" s="212">
        <f t="shared" si="16"/>
        <v>14725913.220000001</v>
      </c>
      <c r="H20" s="212">
        <f t="shared" si="17"/>
        <v>5726744.0300000003</v>
      </c>
      <c r="I20" s="212">
        <f t="shared" si="18"/>
        <v>7362956.6099999994</v>
      </c>
      <c r="J20" s="212">
        <f t="shared" si="19"/>
        <v>7362956.6099999994</v>
      </c>
      <c r="K20" s="212">
        <f t="shared" si="7"/>
        <v>20452657.25</v>
      </c>
      <c r="L20" s="212">
        <f t="shared" si="20"/>
        <v>7362956.6099999994</v>
      </c>
      <c r="M20" s="212">
        <f t="shared" si="21"/>
        <v>7362956.6099999994</v>
      </c>
      <c r="N20" s="212">
        <f t="shared" si="22"/>
        <v>7362956.6099999994</v>
      </c>
      <c r="O20" s="212">
        <f t="shared" si="8"/>
        <v>22088869.829999998</v>
      </c>
      <c r="P20" s="212">
        <f t="shared" si="9"/>
        <v>8181062.9000000004</v>
      </c>
      <c r="Q20" s="212">
        <f t="shared" si="10"/>
        <v>8181062.9000000004</v>
      </c>
      <c r="R20" s="212">
        <f t="shared" si="11"/>
        <v>8181062.9000000004</v>
      </c>
      <c r="S20" s="212">
        <f t="shared" si="12"/>
        <v>24543188.700000003</v>
      </c>
      <c r="T20" s="147">
        <f t="shared" si="6"/>
        <v>73629566.099999994</v>
      </c>
      <c r="V20" s="137">
        <v>81810629</v>
      </c>
    </row>
    <row r="21" spans="1:30" ht="33" customHeight="1" x14ac:dyDescent="0.25">
      <c r="A21" s="41" t="s">
        <v>104</v>
      </c>
      <c r="B21" s="119" t="s">
        <v>140</v>
      </c>
      <c r="C21" s="212">
        <v>0</v>
      </c>
      <c r="D21" s="212">
        <f t="shared" si="13"/>
        <v>0</v>
      </c>
      <c r="E21" s="212">
        <f t="shared" si="14"/>
        <v>0</v>
      </c>
      <c r="F21" s="212">
        <f t="shared" si="15"/>
        <v>0</v>
      </c>
      <c r="G21" s="212">
        <f t="shared" si="16"/>
        <v>0</v>
      </c>
      <c r="H21" s="212">
        <f t="shared" si="17"/>
        <v>0</v>
      </c>
      <c r="I21" s="212">
        <f t="shared" si="18"/>
        <v>0</v>
      </c>
      <c r="J21" s="212">
        <f t="shared" si="19"/>
        <v>0</v>
      </c>
      <c r="K21" s="212">
        <f t="shared" si="7"/>
        <v>0</v>
      </c>
      <c r="L21" s="212">
        <f t="shared" si="20"/>
        <v>0</v>
      </c>
      <c r="M21" s="212">
        <f t="shared" si="21"/>
        <v>0</v>
      </c>
      <c r="N21" s="212">
        <f t="shared" si="22"/>
        <v>0</v>
      </c>
      <c r="O21" s="212">
        <f t="shared" si="8"/>
        <v>0</v>
      </c>
      <c r="P21" s="212">
        <f t="shared" si="9"/>
        <v>0</v>
      </c>
      <c r="Q21" s="212">
        <f t="shared" si="10"/>
        <v>0</v>
      </c>
      <c r="R21" s="212">
        <f t="shared" si="11"/>
        <v>0</v>
      </c>
      <c r="S21" s="212">
        <f t="shared" si="12"/>
        <v>0</v>
      </c>
      <c r="T21" s="147">
        <f t="shared" si="6"/>
        <v>0</v>
      </c>
      <c r="V21" s="137">
        <v>0</v>
      </c>
    </row>
    <row r="22" spans="1:30" ht="33" customHeight="1" x14ac:dyDescent="0.25">
      <c r="A22" s="41">
        <v>40200</v>
      </c>
      <c r="B22" s="119" t="s">
        <v>141</v>
      </c>
      <c r="C22" s="212">
        <v>0</v>
      </c>
      <c r="D22" s="212">
        <f t="shared" si="13"/>
        <v>0</v>
      </c>
      <c r="E22" s="212">
        <f t="shared" si="14"/>
        <v>0</v>
      </c>
      <c r="F22" s="212">
        <f t="shared" si="15"/>
        <v>0</v>
      </c>
      <c r="G22" s="212">
        <f t="shared" si="16"/>
        <v>0</v>
      </c>
      <c r="H22" s="212">
        <f t="shared" si="17"/>
        <v>0</v>
      </c>
      <c r="I22" s="212">
        <f t="shared" si="18"/>
        <v>0</v>
      </c>
      <c r="J22" s="212">
        <f t="shared" si="19"/>
        <v>0</v>
      </c>
      <c r="K22" s="212">
        <f t="shared" si="7"/>
        <v>0</v>
      </c>
      <c r="L22" s="212">
        <f t="shared" si="20"/>
        <v>0</v>
      </c>
      <c r="M22" s="212">
        <f t="shared" si="21"/>
        <v>0</v>
      </c>
      <c r="N22" s="212">
        <f t="shared" si="22"/>
        <v>0</v>
      </c>
      <c r="O22" s="212">
        <f t="shared" si="8"/>
        <v>0</v>
      </c>
      <c r="P22" s="212">
        <f t="shared" si="9"/>
        <v>0</v>
      </c>
      <c r="Q22" s="212">
        <f t="shared" si="10"/>
        <v>0</v>
      </c>
      <c r="R22" s="212">
        <f t="shared" si="11"/>
        <v>0</v>
      </c>
      <c r="S22" s="212">
        <f t="shared" si="12"/>
        <v>0</v>
      </c>
      <c r="T22" s="147">
        <f t="shared" si="6"/>
        <v>0</v>
      </c>
      <c r="V22" s="137">
        <v>0</v>
      </c>
    </row>
    <row r="23" spans="1:30" ht="33" customHeight="1" x14ac:dyDescent="0.25">
      <c r="A23" s="41">
        <v>40400</v>
      </c>
      <c r="B23" s="119" t="s">
        <v>142</v>
      </c>
      <c r="C23" s="212">
        <v>0</v>
      </c>
      <c r="D23" s="212">
        <f t="shared" si="13"/>
        <v>0</v>
      </c>
      <c r="E23" s="212">
        <f t="shared" si="14"/>
        <v>0</v>
      </c>
      <c r="F23" s="212">
        <f t="shared" si="15"/>
        <v>0</v>
      </c>
      <c r="G23" s="212">
        <f t="shared" si="16"/>
        <v>0</v>
      </c>
      <c r="H23" s="212">
        <f t="shared" si="17"/>
        <v>0</v>
      </c>
      <c r="I23" s="212">
        <f t="shared" si="18"/>
        <v>0</v>
      </c>
      <c r="J23" s="212">
        <f t="shared" si="19"/>
        <v>0</v>
      </c>
      <c r="K23" s="212">
        <f t="shared" si="7"/>
        <v>0</v>
      </c>
      <c r="L23" s="212">
        <f t="shared" si="20"/>
        <v>0</v>
      </c>
      <c r="M23" s="212">
        <f t="shared" si="21"/>
        <v>0</v>
      </c>
      <c r="N23" s="212">
        <f t="shared" si="22"/>
        <v>0</v>
      </c>
      <c r="O23" s="212">
        <f t="shared" si="8"/>
        <v>0</v>
      </c>
      <c r="P23" s="212">
        <f t="shared" si="9"/>
        <v>0</v>
      </c>
      <c r="Q23" s="212">
        <f t="shared" si="10"/>
        <v>0</v>
      </c>
      <c r="R23" s="212">
        <f t="shared" si="11"/>
        <v>0</v>
      </c>
      <c r="S23" s="212">
        <f t="shared" si="12"/>
        <v>0</v>
      </c>
      <c r="T23" s="147">
        <f t="shared" si="6"/>
        <v>0</v>
      </c>
      <c r="V23" s="137">
        <v>0</v>
      </c>
    </row>
    <row r="24" spans="1:30" s="140" customFormat="1" ht="33" customHeight="1" x14ac:dyDescent="0.25">
      <c r="A24" s="41">
        <v>40401</v>
      </c>
      <c r="B24" s="119" t="s">
        <v>147</v>
      </c>
      <c r="C24" s="212">
        <v>0</v>
      </c>
      <c r="D24" s="212">
        <f t="shared" si="13"/>
        <v>0</v>
      </c>
      <c r="E24" s="212">
        <f t="shared" si="14"/>
        <v>0</v>
      </c>
      <c r="F24" s="212">
        <f t="shared" si="15"/>
        <v>0</v>
      </c>
      <c r="G24" s="212">
        <f t="shared" si="16"/>
        <v>0</v>
      </c>
      <c r="H24" s="212">
        <f t="shared" si="17"/>
        <v>0</v>
      </c>
      <c r="I24" s="212">
        <f t="shared" si="18"/>
        <v>0</v>
      </c>
      <c r="J24" s="212">
        <f t="shared" si="19"/>
        <v>0</v>
      </c>
      <c r="K24" s="212">
        <f t="shared" si="7"/>
        <v>0</v>
      </c>
      <c r="L24" s="212">
        <f t="shared" si="20"/>
        <v>0</v>
      </c>
      <c r="M24" s="212">
        <f t="shared" si="21"/>
        <v>0</v>
      </c>
      <c r="N24" s="212">
        <f t="shared" si="22"/>
        <v>0</v>
      </c>
      <c r="O24" s="212">
        <f t="shared" si="8"/>
        <v>0</v>
      </c>
      <c r="P24" s="212">
        <f t="shared" si="9"/>
        <v>0</v>
      </c>
      <c r="Q24" s="212">
        <f t="shared" si="10"/>
        <v>0</v>
      </c>
      <c r="R24" s="212">
        <f t="shared" si="11"/>
        <v>0</v>
      </c>
      <c r="S24" s="212">
        <f t="shared" si="12"/>
        <v>0</v>
      </c>
      <c r="T24" s="147">
        <f t="shared" si="6"/>
        <v>0</v>
      </c>
      <c r="U24" s="139"/>
      <c r="V24" s="137">
        <v>0</v>
      </c>
      <c r="W24" s="139"/>
      <c r="X24" s="139"/>
      <c r="Y24" s="139"/>
      <c r="Z24" s="139"/>
      <c r="AA24" s="139"/>
      <c r="AB24" s="139"/>
      <c r="AC24" s="139"/>
      <c r="AD24" s="139"/>
    </row>
    <row r="25" spans="1:30" ht="33" customHeight="1" x14ac:dyDescent="0.25">
      <c r="A25" s="41" t="s">
        <v>14</v>
      </c>
      <c r="B25" s="119" t="s">
        <v>144</v>
      </c>
      <c r="C25" s="212">
        <v>0</v>
      </c>
      <c r="D25" s="212">
        <f t="shared" si="13"/>
        <v>0</v>
      </c>
      <c r="E25" s="212">
        <f t="shared" si="14"/>
        <v>0</v>
      </c>
      <c r="F25" s="212">
        <f t="shared" si="15"/>
        <v>0</v>
      </c>
      <c r="G25" s="212">
        <f t="shared" si="16"/>
        <v>0</v>
      </c>
      <c r="H25" s="212">
        <f t="shared" si="17"/>
        <v>0</v>
      </c>
      <c r="I25" s="212">
        <f t="shared" si="18"/>
        <v>0</v>
      </c>
      <c r="J25" s="212">
        <f t="shared" si="19"/>
        <v>0</v>
      </c>
      <c r="K25" s="212">
        <f t="shared" si="7"/>
        <v>0</v>
      </c>
      <c r="L25" s="212">
        <f t="shared" si="20"/>
        <v>0</v>
      </c>
      <c r="M25" s="212">
        <f t="shared" si="21"/>
        <v>0</v>
      </c>
      <c r="N25" s="212">
        <f t="shared" si="22"/>
        <v>0</v>
      </c>
      <c r="O25" s="212">
        <f t="shared" si="8"/>
        <v>0</v>
      </c>
      <c r="P25" s="212">
        <f t="shared" si="9"/>
        <v>0</v>
      </c>
      <c r="Q25" s="212">
        <f t="shared" si="10"/>
        <v>0</v>
      </c>
      <c r="R25" s="212">
        <f t="shared" si="11"/>
        <v>0</v>
      </c>
      <c r="S25" s="212">
        <f t="shared" si="12"/>
        <v>0</v>
      </c>
      <c r="T25" s="147">
        <f t="shared" si="6"/>
        <v>0</v>
      </c>
      <c r="V25" s="137">
        <v>0</v>
      </c>
    </row>
    <row r="26" spans="1:30" ht="33" customHeight="1" x14ac:dyDescent="0.25">
      <c r="A26" s="41" t="s">
        <v>121</v>
      </c>
      <c r="B26" s="119" t="s">
        <v>148</v>
      </c>
      <c r="C26" s="212">
        <v>1477</v>
      </c>
      <c r="D26" s="212">
        <f t="shared" si="13"/>
        <v>88.61999999999999</v>
      </c>
      <c r="E26" s="212">
        <f t="shared" si="14"/>
        <v>88.61999999999999</v>
      </c>
      <c r="F26" s="212">
        <f t="shared" si="15"/>
        <v>88.61999999999999</v>
      </c>
      <c r="G26" s="212">
        <f t="shared" si="16"/>
        <v>265.85999999999996</v>
      </c>
      <c r="H26" s="212">
        <f t="shared" si="17"/>
        <v>103.39000000000001</v>
      </c>
      <c r="I26" s="212">
        <f t="shared" si="18"/>
        <v>132.93</v>
      </c>
      <c r="J26" s="212">
        <f t="shared" si="19"/>
        <v>132.93</v>
      </c>
      <c r="K26" s="212">
        <f t="shared" si="7"/>
        <v>369.25</v>
      </c>
      <c r="L26" s="212">
        <f t="shared" si="20"/>
        <v>132.93</v>
      </c>
      <c r="M26" s="212">
        <f t="shared" si="21"/>
        <v>132.93</v>
      </c>
      <c r="N26" s="212">
        <f t="shared" si="22"/>
        <v>132.93</v>
      </c>
      <c r="O26" s="212">
        <f t="shared" si="8"/>
        <v>398.79</v>
      </c>
      <c r="P26" s="212">
        <f t="shared" si="9"/>
        <v>147.70000000000002</v>
      </c>
      <c r="Q26" s="212">
        <f t="shared" si="10"/>
        <v>147.70000000000002</v>
      </c>
      <c r="R26" s="212">
        <f t="shared" si="11"/>
        <v>147.70000000000002</v>
      </c>
      <c r="S26" s="212">
        <f t="shared" si="12"/>
        <v>443.1</v>
      </c>
      <c r="T26" s="147">
        <f t="shared" si="6"/>
        <v>1329.3000000000002</v>
      </c>
      <c r="V26" s="137">
        <v>1477</v>
      </c>
    </row>
    <row r="27" spans="1:30" ht="33" customHeight="1" x14ac:dyDescent="0.25">
      <c r="A27" s="41" t="s">
        <v>154</v>
      </c>
      <c r="B27" s="119" t="s">
        <v>155</v>
      </c>
      <c r="C27" s="212">
        <v>0</v>
      </c>
      <c r="D27" s="212">
        <f t="shared" si="13"/>
        <v>0</v>
      </c>
      <c r="E27" s="212">
        <f t="shared" si="14"/>
        <v>0</v>
      </c>
      <c r="F27" s="212">
        <f t="shared" si="15"/>
        <v>0</v>
      </c>
      <c r="G27" s="212">
        <f t="shared" si="16"/>
        <v>0</v>
      </c>
      <c r="H27" s="212">
        <f t="shared" si="17"/>
        <v>0</v>
      </c>
      <c r="I27" s="212">
        <f t="shared" si="18"/>
        <v>0</v>
      </c>
      <c r="J27" s="212">
        <f t="shared" si="19"/>
        <v>0</v>
      </c>
      <c r="K27" s="212">
        <f t="shared" si="7"/>
        <v>0</v>
      </c>
      <c r="L27" s="212">
        <f t="shared" si="20"/>
        <v>0</v>
      </c>
      <c r="M27" s="212">
        <f t="shared" si="21"/>
        <v>0</v>
      </c>
      <c r="N27" s="212">
        <f t="shared" si="22"/>
        <v>0</v>
      </c>
      <c r="O27" s="212">
        <f t="shared" si="8"/>
        <v>0</v>
      </c>
      <c r="P27" s="212">
        <f t="shared" si="9"/>
        <v>0</v>
      </c>
      <c r="Q27" s="212">
        <f t="shared" si="10"/>
        <v>0</v>
      </c>
      <c r="R27" s="212">
        <f t="shared" si="11"/>
        <v>0</v>
      </c>
      <c r="S27" s="212">
        <f t="shared" si="12"/>
        <v>0</v>
      </c>
      <c r="T27" s="147">
        <f t="shared" si="6"/>
        <v>0</v>
      </c>
      <c r="V27" s="137">
        <v>0</v>
      </c>
    </row>
    <row r="28" spans="1:30" ht="33" customHeight="1" collapsed="1" x14ac:dyDescent="0.25">
      <c r="A28" s="52" t="s">
        <v>45</v>
      </c>
      <c r="B28" s="119" t="s">
        <v>123</v>
      </c>
      <c r="C28" s="212">
        <v>0</v>
      </c>
      <c r="D28" s="212">
        <f t="shared" si="13"/>
        <v>0</v>
      </c>
      <c r="E28" s="212">
        <f t="shared" si="14"/>
        <v>0</v>
      </c>
      <c r="F28" s="212">
        <f t="shared" si="15"/>
        <v>0</v>
      </c>
      <c r="G28" s="212">
        <f t="shared" si="16"/>
        <v>0</v>
      </c>
      <c r="H28" s="212">
        <f t="shared" si="17"/>
        <v>0</v>
      </c>
      <c r="I28" s="212">
        <f t="shared" si="18"/>
        <v>0</v>
      </c>
      <c r="J28" s="212">
        <f t="shared" si="19"/>
        <v>0</v>
      </c>
      <c r="K28" s="212">
        <f t="shared" si="7"/>
        <v>0</v>
      </c>
      <c r="L28" s="212">
        <f t="shared" si="20"/>
        <v>0</v>
      </c>
      <c r="M28" s="212">
        <f t="shared" si="21"/>
        <v>0</v>
      </c>
      <c r="N28" s="212">
        <f t="shared" si="22"/>
        <v>0</v>
      </c>
      <c r="O28" s="212">
        <f t="shared" si="8"/>
        <v>0</v>
      </c>
      <c r="P28" s="212">
        <f t="shared" si="9"/>
        <v>0</v>
      </c>
      <c r="Q28" s="212">
        <f t="shared" si="10"/>
        <v>0</v>
      </c>
      <c r="R28" s="212">
        <f t="shared" si="11"/>
        <v>0</v>
      </c>
      <c r="S28" s="212">
        <f t="shared" si="12"/>
        <v>0</v>
      </c>
      <c r="T28" s="147">
        <f t="shared" si="6"/>
        <v>0</v>
      </c>
      <c r="V28" s="137">
        <v>0</v>
      </c>
    </row>
    <row r="29" spans="1:30" ht="33" customHeight="1" x14ac:dyDescent="0.25">
      <c r="A29" s="52" t="s">
        <v>46</v>
      </c>
      <c r="B29" s="119" t="s">
        <v>145</v>
      </c>
      <c r="C29" s="212">
        <v>0</v>
      </c>
      <c r="D29" s="212">
        <f t="shared" si="13"/>
        <v>0</v>
      </c>
      <c r="E29" s="212">
        <f t="shared" si="14"/>
        <v>0</v>
      </c>
      <c r="F29" s="212">
        <f t="shared" si="15"/>
        <v>0</v>
      </c>
      <c r="G29" s="212">
        <f t="shared" si="16"/>
        <v>0</v>
      </c>
      <c r="H29" s="212">
        <f t="shared" si="17"/>
        <v>0</v>
      </c>
      <c r="I29" s="212">
        <f t="shared" si="18"/>
        <v>0</v>
      </c>
      <c r="J29" s="212">
        <f t="shared" si="19"/>
        <v>0</v>
      </c>
      <c r="K29" s="212">
        <f t="shared" si="7"/>
        <v>0</v>
      </c>
      <c r="L29" s="212">
        <f t="shared" si="20"/>
        <v>0</v>
      </c>
      <c r="M29" s="212">
        <f t="shared" si="21"/>
        <v>0</v>
      </c>
      <c r="N29" s="212">
        <f t="shared" si="22"/>
        <v>0</v>
      </c>
      <c r="O29" s="212">
        <f t="shared" si="8"/>
        <v>0</v>
      </c>
      <c r="P29" s="212">
        <f t="shared" si="9"/>
        <v>0</v>
      </c>
      <c r="Q29" s="212">
        <f t="shared" si="10"/>
        <v>0</v>
      </c>
      <c r="R29" s="212">
        <f t="shared" si="11"/>
        <v>0</v>
      </c>
      <c r="S29" s="212">
        <f t="shared" si="12"/>
        <v>0</v>
      </c>
      <c r="T29" s="147">
        <f t="shared" si="6"/>
        <v>0</v>
      </c>
      <c r="V29" s="137">
        <v>0</v>
      </c>
    </row>
    <row r="30" spans="1:30" s="147" customFormat="1" ht="33" customHeight="1" collapsed="1" x14ac:dyDescent="0.25">
      <c r="A30" s="118"/>
      <c r="B30" s="118" t="s">
        <v>49</v>
      </c>
      <c r="C30" s="167">
        <f>SUM(C31:C36)+C37+C42</f>
        <v>14729859</v>
      </c>
      <c r="D30" s="167">
        <f t="shared" si="13"/>
        <v>883791.53999999992</v>
      </c>
      <c r="E30" s="167">
        <f t="shared" si="14"/>
        <v>883791.53999999992</v>
      </c>
      <c r="F30" s="167">
        <f t="shared" si="15"/>
        <v>883791.53999999992</v>
      </c>
      <c r="G30" s="167">
        <f t="shared" si="16"/>
        <v>2651374.6199999996</v>
      </c>
      <c r="H30" s="167">
        <f t="shared" si="17"/>
        <v>1031090.1300000001</v>
      </c>
      <c r="I30" s="167">
        <f t="shared" si="18"/>
        <v>1325687.31</v>
      </c>
      <c r="J30" s="167">
        <f t="shared" si="19"/>
        <v>1325687.31</v>
      </c>
      <c r="K30" s="167">
        <f t="shared" si="7"/>
        <v>3682464.7500000005</v>
      </c>
      <c r="L30" s="167">
        <f t="shared" si="20"/>
        <v>1325687.31</v>
      </c>
      <c r="M30" s="167">
        <f t="shared" si="21"/>
        <v>1325687.31</v>
      </c>
      <c r="N30" s="167">
        <f t="shared" si="22"/>
        <v>1325687.31</v>
      </c>
      <c r="O30" s="167">
        <f t="shared" si="8"/>
        <v>3977061.93</v>
      </c>
      <c r="P30" s="167">
        <f t="shared" si="9"/>
        <v>1472985.9000000001</v>
      </c>
      <c r="Q30" s="167">
        <f t="shared" si="10"/>
        <v>1472985.9000000001</v>
      </c>
      <c r="R30" s="167">
        <f t="shared" si="11"/>
        <v>1472985.9000000001</v>
      </c>
      <c r="S30" s="167">
        <f t="shared" si="12"/>
        <v>4418957.7</v>
      </c>
      <c r="T30" s="147">
        <f t="shared" si="6"/>
        <v>13256873.100000003</v>
      </c>
      <c r="V30" s="137">
        <v>14729859</v>
      </c>
    </row>
    <row r="31" spans="1:30" ht="33" customHeight="1" x14ac:dyDescent="0.25">
      <c r="A31" s="41">
        <v>45217</v>
      </c>
      <c r="B31" s="120" t="s">
        <v>50</v>
      </c>
      <c r="C31" s="212">
        <v>2000</v>
      </c>
      <c r="D31" s="212">
        <f t="shared" si="13"/>
        <v>120</v>
      </c>
      <c r="E31" s="212">
        <f t="shared" si="14"/>
        <v>120</v>
      </c>
      <c r="F31" s="212">
        <f t="shared" si="15"/>
        <v>120</v>
      </c>
      <c r="G31" s="212">
        <f t="shared" si="16"/>
        <v>360</v>
      </c>
      <c r="H31" s="212">
        <f t="shared" si="17"/>
        <v>140</v>
      </c>
      <c r="I31" s="212">
        <f t="shared" si="18"/>
        <v>180</v>
      </c>
      <c r="J31" s="212">
        <f t="shared" si="19"/>
        <v>180</v>
      </c>
      <c r="K31" s="212">
        <f t="shared" si="7"/>
        <v>500</v>
      </c>
      <c r="L31" s="212">
        <f t="shared" si="20"/>
        <v>180</v>
      </c>
      <c r="M31" s="212">
        <f t="shared" si="21"/>
        <v>180</v>
      </c>
      <c r="N31" s="212">
        <f t="shared" si="22"/>
        <v>180</v>
      </c>
      <c r="O31" s="212">
        <f t="shared" si="8"/>
        <v>540</v>
      </c>
      <c r="P31" s="212">
        <f t="shared" si="9"/>
        <v>200</v>
      </c>
      <c r="Q31" s="212">
        <f t="shared" si="10"/>
        <v>200</v>
      </c>
      <c r="R31" s="212">
        <f t="shared" si="11"/>
        <v>200</v>
      </c>
      <c r="S31" s="212">
        <f t="shared" si="12"/>
        <v>600</v>
      </c>
      <c r="T31" s="147">
        <f t="shared" si="6"/>
        <v>1800</v>
      </c>
      <c r="V31" s="137">
        <v>2000</v>
      </c>
    </row>
    <row r="32" spans="1:30" s="140" customFormat="1" ht="33" customHeight="1" x14ac:dyDescent="0.25">
      <c r="A32" s="41" t="s">
        <v>6</v>
      </c>
      <c r="B32" s="120" t="s">
        <v>51</v>
      </c>
      <c r="C32" s="212">
        <v>9000</v>
      </c>
      <c r="D32" s="212">
        <f t="shared" si="13"/>
        <v>540</v>
      </c>
      <c r="E32" s="212">
        <f t="shared" si="14"/>
        <v>540</v>
      </c>
      <c r="F32" s="212">
        <f t="shared" si="15"/>
        <v>540</v>
      </c>
      <c r="G32" s="212">
        <f t="shared" si="16"/>
        <v>1620</v>
      </c>
      <c r="H32" s="212">
        <f t="shared" si="17"/>
        <v>630.00000000000011</v>
      </c>
      <c r="I32" s="212">
        <f t="shared" si="18"/>
        <v>810</v>
      </c>
      <c r="J32" s="212">
        <f t="shared" si="19"/>
        <v>810</v>
      </c>
      <c r="K32" s="212">
        <f t="shared" si="7"/>
        <v>2250</v>
      </c>
      <c r="L32" s="212">
        <f t="shared" si="20"/>
        <v>810</v>
      </c>
      <c r="M32" s="212">
        <f t="shared" si="21"/>
        <v>810</v>
      </c>
      <c r="N32" s="212">
        <f t="shared" si="22"/>
        <v>810</v>
      </c>
      <c r="O32" s="212">
        <f t="shared" si="8"/>
        <v>2430</v>
      </c>
      <c r="P32" s="212">
        <f t="shared" si="9"/>
        <v>900</v>
      </c>
      <c r="Q32" s="212">
        <f t="shared" si="10"/>
        <v>900</v>
      </c>
      <c r="R32" s="212">
        <f t="shared" si="11"/>
        <v>900</v>
      </c>
      <c r="S32" s="212">
        <f t="shared" si="12"/>
        <v>2700</v>
      </c>
      <c r="T32" s="147">
        <f t="shared" si="6"/>
        <v>8100</v>
      </c>
      <c r="U32" s="139"/>
      <c r="V32" s="137">
        <v>9000</v>
      </c>
      <c r="W32" s="139"/>
      <c r="X32" s="139"/>
      <c r="Y32" s="139"/>
      <c r="Z32" s="139"/>
      <c r="AA32" s="139"/>
      <c r="AB32" s="139"/>
      <c r="AC32" s="139"/>
      <c r="AD32" s="139"/>
    </row>
    <row r="33" spans="1:30" s="140" customFormat="1" ht="33" customHeight="1" x14ac:dyDescent="0.25">
      <c r="A33" s="41">
        <v>45249</v>
      </c>
      <c r="B33" s="120" t="s">
        <v>52</v>
      </c>
      <c r="C33" s="212">
        <v>4211626</v>
      </c>
      <c r="D33" s="212">
        <f t="shared" si="13"/>
        <v>252697.56</v>
      </c>
      <c r="E33" s="212">
        <f t="shared" si="14"/>
        <v>252697.56</v>
      </c>
      <c r="F33" s="212">
        <f t="shared" si="15"/>
        <v>252697.56</v>
      </c>
      <c r="G33" s="212">
        <f t="shared" si="16"/>
        <v>758092.67999999993</v>
      </c>
      <c r="H33" s="212">
        <f t="shared" si="17"/>
        <v>294813.82</v>
      </c>
      <c r="I33" s="212">
        <f t="shared" si="18"/>
        <v>379046.33999999997</v>
      </c>
      <c r="J33" s="212">
        <f t="shared" si="19"/>
        <v>379046.33999999997</v>
      </c>
      <c r="K33" s="212">
        <f t="shared" si="7"/>
        <v>1052906.5</v>
      </c>
      <c r="L33" s="212">
        <f t="shared" si="20"/>
        <v>379046.33999999997</v>
      </c>
      <c r="M33" s="212">
        <f t="shared" si="21"/>
        <v>379046.33999999997</v>
      </c>
      <c r="N33" s="212">
        <f t="shared" si="22"/>
        <v>379046.33999999997</v>
      </c>
      <c r="O33" s="212">
        <f t="shared" si="8"/>
        <v>1137139.02</v>
      </c>
      <c r="P33" s="212">
        <f t="shared" si="9"/>
        <v>421162.60000000003</v>
      </c>
      <c r="Q33" s="212">
        <f t="shared" si="10"/>
        <v>421162.60000000003</v>
      </c>
      <c r="R33" s="212">
        <f t="shared" si="11"/>
        <v>421162.60000000003</v>
      </c>
      <c r="S33" s="212">
        <f t="shared" si="12"/>
        <v>1263487.8</v>
      </c>
      <c r="T33" s="147">
        <f t="shared" si="6"/>
        <v>3790463.3999999994</v>
      </c>
      <c r="U33" s="139"/>
      <c r="V33" s="137">
        <v>4211626</v>
      </c>
      <c r="W33" s="139"/>
      <c r="X33" s="139"/>
      <c r="Y33" s="139"/>
      <c r="Z33" s="139"/>
      <c r="AA33" s="139"/>
      <c r="AB33" s="139"/>
      <c r="AC33" s="139"/>
      <c r="AD33" s="139"/>
    </row>
    <row r="34" spans="1:30" ht="33" customHeight="1" x14ac:dyDescent="0.25">
      <c r="A34" s="41">
        <v>45261</v>
      </c>
      <c r="B34" s="120" t="s">
        <v>53</v>
      </c>
      <c r="C34" s="212">
        <v>77000</v>
      </c>
      <c r="D34" s="212">
        <f t="shared" si="13"/>
        <v>4620</v>
      </c>
      <c r="E34" s="212">
        <f t="shared" si="14"/>
        <v>4620</v>
      </c>
      <c r="F34" s="212">
        <f t="shared" si="15"/>
        <v>4620</v>
      </c>
      <c r="G34" s="212">
        <f t="shared" si="16"/>
        <v>13860</v>
      </c>
      <c r="H34" s="212">
        <f t="shared" si="17"/>
        <v>5390.0000000000009</v>
      </c>
      <c r="I34" s="212">
        <f t="shared" si="18"/>
        <v>6930</v>
      </c>
      <c r="J34" s="212">
        <f t="shared" si="19"/>
        <v>6930</v>
      </c>
      <c r="K34" s="212">
        <f t="shared" si="7"/>
        <v>19250</v>
      </c>
      <c r="L34" s="212">
        <f t="shared" si="20"/>
        <v>6930</v>
      </c>
      <c r="M34" s="212">
        <f t="shared" si="21"/>
        <v>6930</v>
      </c>
      <c r="N34" s="212">
        <f t="shared" si="22"/>
        <v>6930</v>
      </c>
      <c r="O34" s="212">
        <f t="shared" si="8"/>
        <v>20790</v>
      </c>
      <c r="P34" s="212">
        <f t="shared" si="9"/>
        <v>7700</v>
      </c>
      <c r="Q34" s="212">
        <f t="shared" si="10"/>
        <v>7700</v>
      </c>
      <c r="R34" s="212">
        <f t="shared" si="11"/>
        <v>7700</v>
      </c>
      <c r="S34" s="212">
        <f t="shared" si="12"/>
        <v>23100</v>
      </c>
      <c r="T34" s="147">
        <f t="shared" si="6"/>
        <v>69300</v>
      </c>
      <c r="V34" s="137">
        <v>77000</v>
      </c>
    </row>
    <row r="35" spans="1:30" ht="33" customHeight="1" x14ac:dyDescent="0.25">
      <c r="A35" s="41" t="s">
        <v>286</v>
      </c>
      <c r="B35" s="120" t="s">
        <v>287</v>
      </c>
      <c r="C35" s="212">
        <v>726000</v>
      </c>
      <c r="D35" s="212">
        <f t="shared" si="13"/>
        <v>43560</v>
      </c>
      <c r="E35" s="212">
        <f t="shared" si="14"/>
        <v>43560</v>
      </c>
      <c r="F35" s="212">
        <f t="shared" si="15"/>
        <v>43560</v>
      </c>
      <c r="G35" s="212">
        <f t="shared" si="16"/>
        <v>130680</v>
      </c>
      <c r="H35" s="212">
        <f t="shared" si="17"/>
        <v>50820.000000000007</v>
      </c>
      <c r="I35" s="212">
        <f t="shared" si="18"/>
        <v>65340</v>
      </c>
      <c r="J35" s="212">
        <f t="shared" si="19"/>
        <v>65340</v>
      </c>
      <c r="K35" s="212">
        <f t="shared" si="7"/>
        <v>181500</v>
      </c>
      <c r="L35" s="212">
        <f t="shared" si="20"/>
        <v>65340</v>
      </c>
      <c r="M35" s="212">
        <f t="shared" si="21"/>
        <v>65340</v>
      </c>
      <c r="N35" s="212">
        <f t="shared" si="22"/>
        <v>65340</v>
      </c>
      <c r="O35" s="212">
        <f t="shared" si="8"/>
        <v>196020</v>
      </c>
      <c r="P35" s="212">
        <f t="shared" si="9"/>
        <v>72600</v>
      </c>
      <c r="Q35" s="212">
        <f t="shared" si="10"/>
        <v>72600</v>
      </c>
      <c r="R35" s="212">
        <f t="shared" si="11"/>
        <v>72600</v>
      </c>
      <c r="S35" s="212">
        <f t="shared" si="12"/>
        <v>217800</v>
      </c>
      <c r="T35" s="147"/>
      <c r="V35" s="137">
        <v>726000</v>
      </c>
    </row>
    <row r="36" spans="1:30" s="140" customFormat="1" ht="33" customHeight="1" x14ac:dyDescent="0.25">
      <c r="A36" s="41">
        <v>45294</v>
      </c>
      <c r="B36" s="121" t="s">
        <v>151</v>
      </c>
      <c r="C36" s="212">
        <v>2414670</v>
      </c>
      <c r="D36" s="212">
        <f t="shared" si="13"/>
        <v>144880.19999999998</v>
      </c>
      <c r="E36" s="212">
        <f t="shared" si="14"/>
        <v>144880.19999999998</v>
      </c>
      <c r="F36" s="212">
        <f t="shared" si="15"/>
        <v>144880.19999999998</v>
      </c>
      <c r="G36" s="212">
        <f t="shared" si="16"/>
        <v>434640.6</v>
      </c>
      <c r="H36" s="212">
        <f t="shared" si="17"/>
        <v>169026.90000000002</v>
      </c>
      <c r="I36" s="212">
        <f t="shared" si="18"/>
        <v>217320.3</v>
      </c>
      <c r="J36" s="212">
        <f t="shared" si="19"/>
        <v>217320.3</v>
      </c>
      <c r="K36" s="212">
        <f t="shared" si="7"/>
        <v>603667.5</v>
      </c>
      <c r="L36" s="212">
        <f t="shared" si="20"/>
        <v>217320.3</v>
      </c>
      <c r="M36" s="212">
        <f t="shared" si="21"/>
        <v>217320.3</v>
      </c>
      <c r="N36" s="212">
        <f t="shared" si="22"/>
        <v>217320.3</v>
      </c>
      <c r="O36" s="212">
        <f t="shared" si="8"/>
        <v>651960.89999999991</v>
      </c>
      <c r="P36" s="212">
        <f t="shared" si="9"/>
        <v>241467</v>
      </c>
      <c r="Q36" s="212">
        <f t="shared" si="10"/>
        <v>241467</v>
      </c>
      <c r="R36" s="212">
        <f t="shared" si="11"/>
        <v>241467</v>
      </c>
      <c r="S36" s="212">
        <f t="shared" si="12"/>
        <v>724401</v>
      </c>
      <c r="T36" s="147">
        <f t="shared" si="6"/>
        <v>2173203</v>
      </c>
      <c r="U36" s="139"/>
      <c r="V36" s="137">
        <v>2414670</v>
      </c>
      <c r="W36" s="139"/>
      <c r="X36" s="139"/>
      <c r="Y36" s="139"/>
      <c r="Z36" s="139"/>
      <c r="AA36" s="139"/>
      <c r="AB36" s="139"/>
      <c r="AC36" s="139"/>
      <c r="AD36" s="139"/>
    </row>
    <row r="37" spans="1:30" s="152" customFormat="1" ht="33" customHeight="1" x14ac:dyDescent="0.25">
      <c r="A37" s="123"/>
      <c r="B37" s="122" t="s">
        <v>55</v>
      </c>
      <c r="C37" s="169">
        <f>SUM(C38:C41)</f>
        <v>5513267</v>
      </c>
      <c r="D37" s="169">
        <f t="shared" si="13"/>
        <v>330796.01999999996</v>
      </c>
      <c r="E37" s="169">
        <f t="shared" si="14"/>
        <v>330796.01999999996</v>
      </c>
      <c r="F37" s="169">
        <f t="shared" si="15"/>
        <v>330796.01999999996</v>
      </c>
      <c r="G37" s="169">
        <f t="shared" si="16"/>
        <v>992388.05999999982</v>
      </c>
      <c r="H37" s="169">
        <f t="shared" si="17"/>
        <v>385928.69000000006</v>
      </c>
      <c r="I37" s="169">
        <f t="shared" si="18"/>
        <v>496194.02999999997</v>
      </c>
      <c r="J37" s="169">
        <f t="shared" si="19"/>
        <v>496194.02999999997</v>
      </c>
      <c r="K37" s="169">
        <f t="shared" si="7"/>
        <v>1378316.75</v>
      </c>
      <c r="L37" s="169">
        <f t="shared" si="20"/>
        <v>496194.02999999997</v>
      </c>
      <c r="M37" s="169">
        <f t="shared" si="21"/>
        <v>496194.02999999997</v>
      </c>
      <c r="N37" s="169">
        <f t="shared" si="22"/>
        <v>496194.02999999997</v>
      </c>
      <c r="O37" s="169">
        <f t="shared" si="8"/>
        <v>1488582.0899999999</v>
      </c>
      <c r="P37" s="169">
        <f t="shared" si="9"/>
        <v>551326.70000000007</v>
      </c>
      <c r="Q37" s="169">
        <f t="shared" si="10"/>
        <v>551326.70000000007</v>
      </c>
      <c r="R37" s="169">
        <f t="shared" si="11"/>
        <v>551326.70000000007</v>
      </c>
      <c r="S37" s="169">
        <f t="shared" si="12"/>
        <v>1653980.1</v>
      </c>
      <c r="T37" s="147">
        <f t="shared" si="6"/>
        <v>4961940.3</v>
      </c>
      <c r="V37" s="137">
        <v>5513267</v>
      </c>
    </row>
    <row r="38" spans="1:30" s="140" customFormat="1" ht="33" customHeight="1" x14ac:dyDescent="0.25">
      <c r="A38" s="41">
        <v>45225</v>
      </c>
      <c r="B38" s="119" t="s">
        <v>56</v>
      </c>
      <c r="C38" s="212">
        <v>6500</v>
      </c>
      <c r="D38" s="212">
        <f t="shared" si="13"/>
        <v>390</v>
      </c>
      <c r="E38" s="212">
        <f t="shared" si="14"/>
        <v>390</v>
      </c>
      <c r="F38" s="212">
        <f t="shared" si="15"/>
        <v>390</v>
      </c>
      <c r="G38" s="212">
        <f t="shared" si="16"/>
        <v>1170</v>
      </c>
      <c r="H38" s="212">
        <f t="shared" si="17"/>
        <v>455.00000000000006</v>
      </c>
      <c r="I38" s="212">
        <f t="shared" si="18"/>
        <v>585</v>
      </c>
      <c r="J38" s="212">
        <f t="shared" si="19"/>
        <v>585</v>
      </c>
      <c r="K38" s="212">
        <f t="shared" si="7"/>
        <v>1625</v>
      </c>
      <c r="L38" s="212">
        <f t="shared" si="20"/>
        <v>585</v>
      </c>
      <c r="M38" s="212">
        <f t="shared" si="21"/>
        <v>585</v>
      </c>
      <c r="N38" s="212">
        <f t="shared" si="22"/>
        <v>585</v>
      </c>
      <c r="O38" s="212">
        <f t="shared" si="8"/>
        <v>1755</v>
      </c>
      <c r="P38" s="212">
        <f t="shared" si="9"/>
        <v>650</v>
      </c>
      <c r="Q38" s="212">
        <f t="shared" si="10"/>
        <v>650</v>
      </c>
      <c r="R38" s="212">
        <f t="shared" si="11"/>
        <v>650</v>
      </c>
      <c r="S38" s="212">
        <f t="shared" si="12"/>
        <v>1950</v>
      </c>
      <c r="T38" s="147">
        <f t="shared" si="6"/>
        <v>5850</v>
      </c>
      <c r="U38" s="139"/>
      <c r="V38" s="137">
        <v>6500</v>
      </c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33" customHeight="1" x14ac:dyDescent="0.25">
      <c r="A39" s="41">
        <v>45253</v>
      </c>
      <c r="B39" s="119" t="s">
        <v>57</v>
      </c>
      <c r="C39" s="212">
        <v>3269985</v>
      </c>
      <c r="D39" s="212">
        <f t="shared" si="13"/>
        <v>196199.1</v>
      </c>
      <c r="E39" s="212">
        <f t="shared" si="14"/>
        <v>196199.1</v>
      </c>
      <c r="F39" s="212">
        <f t="shared" si="15"/>
        <v>196199.1</v>
      </c>
      <c r="G39" s="212">
        <f t="shared" si="16"/>
        <v>588597.30000000005</v>
      </c>
      <c r="H39" s="212">
        <f t="shared" si="17"/>
        <v>228898.95</v>
      </c>
      <c r="I39" s="212">
        <f t="shared" si="18"/>
        <v>294298.64999999997</v>
      </c>
      <c r="J39" s="212">
        <f t="shared" si="19"/>
        <v>294298.64999999997</v>
      </c>
      <c r="K39" s="212">
        <f t="shared" si="7"/>
        <v>817496.25</v>
      </c>
      <c r="L39" s="212">
        <f t="shared" si="20"/>
        <v>294298.64999999997</v>
      </c>
      <c r="M39" s="212">
        <f t="shared" si="21"/>
        <v>294298.64999999997</v>
      </c>
      <c r="N39" s="212">
        <f t="shared" si="22"/>
        <v>294298.64999999997</v>
      </c>
      <c r="O39" s="212">
        <f t="shared" si="8"/>
        <v>882895.95</v>
      </c>
      <c r="P39" s="212">
        <f t="shared" si="9"/>
        <v>326998.5</v>
      </c>
      <c r="Q39" s="212">
        <f t="shared" si="10"/>
        <v>326998.5</v>
      </c>
      <c r="R39" s="212">
        <f t="shared" si="11"/>
        <v>326998.5</v>
      </c>
      <c r="S39" s="212">
        <f t="shared" si="12"/>
        <v>980995.5</v>
      </c>
      <c r="T39" s="147">
        <f t="shared" si="6"/>
        <v>2942986.4999999995</v>
      </c>
      <c r="U39" s="139"/>
      <c r="V39" s="137">
        <v>3269985</v>
      </c>
      <c r="W39" s="139"/>
      <c r="X39" s="139"/>
      <c r="Y39" s="139"/>
      <c r="Z39" s="139"/>
      <c r="AA39" s="139"/>
      <c r="AB39" s="139"/>
      <c r="AC39" s="139"/>
      <c r="AD39" s="139"/>
    </row>
    <row r="40" spans="1:30" ht="33" customHeight="1" x14ac:dyDescent="0.25">
      <c r="A40" s="41" t="s">
        <v>105</v>
      </c>
      <c r="B40" s="119" t="s">
        <v>58</v>
      </c>
      <c r="C40" s="212">
        <v>2236782</v>
      </c>
      <c r="D40" s="212">
        <f t="shared" si="13"/>
        <v>134206.91999999998</v>
      </c>
      <c r="E40" s="212">
        <f t="shared" si="14"/>
        <v>134206.91999999998</v>
      </c>
      <c r="F40" s="212">
        <f t="shared" si="15"/>
        <v>134206.91999999998</v>
      </c>
      <c r="G40" s="212">
        <f t="shared" si="16"/>
        <v>402620.75999999995</v>
      </c>
      <c r="H40" s="212">
        <f t="shared" si="17"/>
        <v>156574.74000000002</v>
      </c>
      <c r="I40" s="212">
        <f t="shared" si="18"/>
        <v>201310.38</v>
      </c>
      <c r="J40" s="212">
        <f t="shared" si="19"/>
        <v>201310.38</v>
      </c>
      <c r="K40" s="212">
        <f t="shared" si="7"/>
        <v>559195.5</v>
      </c>
      <c r="L40" s="212">
        <f t="shared" si="20"/>
        <v>201310.38</v>
      </c>
      <c r="M40" s="212">
        <f t="shared" si="21"/>
        <v>201310.38</v>
      </c>
      <c r="N40" s="212">
        <f t="shared" si="22"/>
        <v>201310.38</v>
      </c>
      <c r="O40" s="212">
        <f t="shared" si="8"/>
        <v>603931.14</v>
      </c>
      <c r="P40" s="212">
        <f t="shared" si="9"/>
        <v>223678.2</v>
      </c>
      <c r="Q40" s="212">
        <f t="shared" si="10"/>
        <v>223678.2</v>
      </c>
      <c r="R40" s="212">
        <f t="shared" si="11"/>
        <v>223678.2</v>
      </c>
      <c r="S40" s="212">
        <f t="shared" si="12"/>
        <v>671034.60000000009</v>
      </c>
      <c r="T40" s="147">
        <f t="shared" si="6"/>
        <v>2013103.7999999998</v>
      </c>
      <c r="V40" s="137">
        <v>2236782</v>
      </c>
    </row>
    <row r="41" spans="1:30" ht="33" customHeight="1" collapsed="1" x14ac:dyDescent="0.25">
      <c r="A41" s="53" t="s">
        <v>106</v>
      </c>
      <c r="B41" s="124" t="s">
        <v>59</v>
      </c>
      <c r="C41" s="212">
        <v>0</v>
      </c>
      <c r="D41" s="212">
        <f t="shared" si="13"/>
        <v>0</v>
      </c>
      <c r="E41" s="212">
        <f t="shared" si="14"/>
        <v>0</v>
      </c>
      <c r="F41" s="212">
        <f t="shared" si="15"/>
        <v>0</v>
      </c>
      <c r="G41" s="212">
        <f t="shared" si="16"/>
        <v>0</v>
      </c>
      <c r="H41" s="212">
        <f t="shared" si="17"/>
        <v>0</v>
      </c>
      <c r="I41" s="212">
        <f t="shared" si="18"/>
        <v>0</v>
      </c>
      <c r="J41" s="212">
        <f t="shared" si="19"/>
        <v>0</v>
      </c>
      <c r="K41" s="212">
        <f t="shared" si="7"/>
        <v>0</v>
      </c>
      <c r="L41" s="212">
        <f t="shared" si="20"/>
        <v>0</v>
      </c>
      <c r="M41" s="212">
        <f t="shared" si="21"/>
        <v>0</v>
      </c>
      <c r="N41" s="212">
        <f t="shared" si="22"/>
        <v>0</v>
      </c>
      <c r="O41" s="212">
        <f t="shared" si="8"/>
        <v>0</v>
      </c>
      <c r="P41" s="212">
        <f t="shared" si="9"/>
        <v>0</v>
      </c>
      <c r="Q41" s="212">
        <f t="shared" si="10"/>
        <v>0</v>
      </c>
      <c r="R41" s="212">
        <f t="shared" si="11"/>
        <v>0</v>
      </c>
      <c r="S41" s="212">
        <f t="shared" si="12"/>
        <v>0</v>
      </c>
      <c r="T41" s="147">
        <f t="shared" si="6"/>
        <v>0</v>
      </c>
      <c r="V41" s="137">
        <v>0</v>
      </c>
    </row>
    <row r="42" spans="1:30" s="152" customFormat="1" ht="33" customHeight="1" collapsed="1" x14ac:dyDescent="0.25">
      <c r="A42" s="53">
        <v>45900</v>
      </c>
      <c r="B42" s="122" t="s">
        <v>60</v>
      </c>
      <c r="C42" s="169">
        <f>SUM(C43:C45)</f>
        <v>1776296</v>
      </c>
      <c r="D42" s="169">
        <f t="shared" si="13"/>
        <v>106577.76</v>
      </c>
      <c r="E42" s="169">
        <f t="shared" si="14"/>
        <v>106577.76</v>
      </c>
      <c r="F42" s="169">
        <f t="shared" si="15"/>
        <v>106577.76</v>
      </c>
      <c r="G42" s="169">
        <f t="shared" si="16"/>
        <v>319733.27999999997</v>
      </c>
      <c r="H42" s="169">
        <f t="shared" si="17"/>
        <v>124340.72000000002</v>
      </c>
      <c r="I42" s="169">
        <f t="shared" si="18"/>
        <v>159866.63999999998</v>
      </c>
      <c r="J42" s="169">
        <f t="shared" si="19"/>
        <v>159866.63999999998</v>
      </c>
      <c r="K42" s="169">
        <f t="shared" si="7"/>
        <v>444074</v>
      </c>
      <c r="L42" s="169">
        <f t="shared" si="20"/>
        <v>159866.63999999998</v>
      </c>
      <c r="M42" s="169">
        <f t="shared" si="21"/>
        <v>159866.63999999998</v>
      </c>
      <c r="N42" s="169">
        <f t="shared" si="22"/>
        <v>159866.63999999998</v>
      </c>
      <c r="O42" s="169">
        <f t="shared" si="8"/>
        <v>479599.91999999993</v>
      </c>
      <c r="P42" s="169">
        <f t="shared" si="9"/>
        <v>177629.6</v>
      </c>
      <c r="Q42" s="169">
        <f t="shared" si="10"/>
        <v>177629.6</v>
      </c>
      <c r="R42" s="169">
        <f t="shared" si="11"/>
        <v>177629.6</v>
      </c>
      <c r="S42" s="169">
        <f t="shared" si="12"/>
        <v>532888.80000000005</v>
      </c>
      <c r="T42" s="147">
        <f t="shared" si="6"/>
        <v>1598666.4000000001</v>
      </c>
      <c r="V42" s="137">
        <v>1776297</v>
      </c>
    </row>
    <row r="43" spans="1:30" ht="33" customHeight="1" x14ac:dyDescent="0.25">
      <c r="A43" s="54" t="s">
        <v>62</v>
      </c>
      <c r="B43" s="119" t="s">
        <v>63</v>
      </c>
      <c r="C43" s="212">
        <v>28877</v>
      </c>
      <c r="D43" s="212">
        <f t="shared" si="13"/>
        <v>1732.62</v>
      </c>
      <c r="E43" s="212">
        <f t="shared" si="14"/>
        <v>1732.62</v>
      </c>
      <c r="F43" s="212">
        <f t="shared" si="15"/>
        <v>1732.62</v>
      </c>
      <c r="G43" s="212">
        <f t="shared" si="16"/>
        <v>5197.8599999999997</v>
      </c>
      <c r="H43" s="212">
        <f t="shared" si="17"/>
        <v>2021.39</v>
      </c>
      <c r="I43" s="212">
        <f t="shared" si="18"/>
        <v>2598.9299999999998</v>
      </c>
      <c r="J43" s="212">
        <f t="shared" si="19"/>
        <v>2598.9299999999998</v>
      </c>
      <c r="K43" s="212">
        <f t="shared" si="7"/>
        <v>7219.25</v>
      </c>
      <c r="L43" s="212">
        <f t="shared" si="20"/>
        <v>2598.9299999999998</v>
      </c>
      <c r="M43" s="212">
        <f t="shared" si="21"/>
        <v>2598.9299999999998</v>
      </c>
      <c r="N43" s="212">
        <f t="shared" si="22"/>
        <v>2598.9299999999998</v>
      </c>
      <c r="O43" s="212">
        <f t="shared" si="8"/>
        <v>7796.7899999999991</v>
      </c>
      <c r="P43" s="212">
        <f t="shared" si="9"/>
        <v>2887.7000000000003</v>
      </c>
      <c r="Q43" s="212">
        <f t="shared" si="10"/>
        <v>2887.7000000000003</v>
      </c>
      <c r="R43" s="212">
        <f t="shared" si="11"/>
        <v>2887.7000000000003</v>
      </c>
      <c r="S43" s="212">
        <f t="shared" si="12"/>
        <v>8663.1</v>
      </c>
      <c r="T43" s="147">
        <f t="shared" si="6"/>
        <v>25989.300000000003</v>
      </c>
      <c r="V43" s="137">
        <v>28877</v>
      </c>
    </row>
    <row r="44" spans="1:30" ht="33" customHeight="1" x14ac:dyDescent="0.25">
      <c r="A44" s="41">
        <v>45921</v>
      </c>
      <c r="B44" s="119" t="s">
        <v>64</v>
      </c>
      <c r="C44" s="212">
        <v>1719378</v>
      </c>
      <c r="D44" s="212">
        <f t="shared" si="13"/>
        <v>103162.68</v>
      </c>
      <c r="E44" s="212">
        <f t="shared" si="14"/>
        <v>103162.68</v>
      </c>
      <c r="F44" s="212">
        <f t="shared" si="15"/>
        <v>103162.68</v>
      </c>
      <c r="G44" s="212">
        <f t="shared" si="16"/>
        <v>309488.03999999998</v>
      </c>
      <c r="H44" s="212">
        <f t="shared" si="17"/>
        <v>120356.46</v>
      </c>
      <c r="I44" s="212">
        <f t="shared" si="18"/>
        <v>154744.01999999999</v>
      </c>
      <c r="J44" s="212">
        <f t="shared" si="19"/>
        <v>154744.01999999999</v>
      </c>
      <c r="K44" s="212">
        <f t="shared" si="7"/>
        <v>429844.5</v>
      </c>
      <c r="L44" s="212">
        <f t="shared" si="20"/>
        <v>154744.01999999999</v>
      </c>
      <c r="M44" s="212">
        <f t="shared" si="21"/>
        <v>154744.01999999999</v>
      </c>
      <c r="N44" s="212">
        <f t="shared" si="22"/>
        <v>154744.01999999999</v>
      </c>
      <c r="O44" s="212">
        <f t="shared" si="8"/>
        <v>464232.05999999994</v>
      </c>
      <c r="P44" s="212">
        <f t="shared" si="9"/>
        <v>171937.80000000002</v>
      </c>
      <c r="Q44" s="212">
        <f t="shared" si="10"/>
        <v>171937.80000000002</v>
      </c>
      <c r="R44" s="212">
        <f t="shared" si="11"/>
        <v>171937.80000000002</v>
      </c>
      <c r="S44" s="212">
        <f t="shared" si="12"/>
        <v>515813.4</v>
      </c>
      <c r="T44" s="147">
        <f t="shared" si="6"/>
        <v>1547440.2000000002</v>
      </c>
      <c r="V44" s="137">
        <v>1719378</v>
      </c>
    </row>
    <row r="45" spans="1:30" ht="33" customHeight="1" x14ac:dyDescent="0.25">
      <c r="A45" s="41">
        <v>45994</v>
      </c>
      <c r="B45" s="119" t="s">
        <v>65</v>
      </c>
      <c r="C45" s="212">
        <v>28041</v>
      </c>
      <c r="D45" s="212">
        <f t="shared" si="13"/>
        <v>1682.46</v>
      </c>
      <c r="E45" s="212">
        <f t="shared" si="14"/>
        <v>1682.46</v>
      </c>
      <c r="F45" s="212">
        <f t="shared" si="15"/>
        <v>1682.46</v>
      </c>
      <c r="G45" s="212">
        <f t="shared" si="16"/>
        <v>5047.38</v>
      </c>
      <c r="H45" s="212">
        <f t="shared" si="17"/>
        <v>1962.8700000000001</v>
      </c>
      <c r="I45" s="212">
        <f t="shared" si="18"/>
        <v>2523.69</v>
      </c>
      <c r="J45" s="212">
        <f t="shared" si="19"/>
        <v>2523.69</v>
      </c>
      <c r="K45" s="212">
        <f t="shared" si="7"/>
        <v>7010.25</v>
      </c>
      <c r="L45" s="212">
        <f t="shared" si="20"/>
        <v>2523.69</v>
      </c>
      <c r="M45" s="212">
        <f t="shared" si="21"/>
        <v>2523.69</v>
      </c>
      <c r="N45" s="212">
        <f t="shared" si="22"/>
        <v>2523.69</v>
      </c>
      <c r="O45" s="212">
        <f t="shared" si="8"/>
        <v>7571.07</v>
      </c>
      <c r="P45" s="212">
        <f t="shared" si="9"/>
        <v>2804.1000000000004</v>
      </c>
      <c r="Q45" s="212">
        <f t="shared" si="10"/>
        <v>2804.1000000000004</v>
      </c>
      <c r="R45" s="212">
        <f t="shared" si="11"/>
        <v>2804.1000000000004</v>
      </c>
      <c r="S45" s="212">
        <f t="shared" si="12"/>
        <v>8412.3000000000011</v>
      </c>
      <c r="T45" s="147">
        <f t="shared" si="6"/>
        <v>25236.9</v>
      </c>
      <c r="V45" s="137">
        <v>28041</v>
      </c>
    </row>
    <row r="46" spans="1:30" ht="6" customHeight="1" x14ac:dyDescent="0.25">
      <c r="A46" s="41"/>
      <c r="B46" s="51"/>
      <c r="C46" s="212"/>
      <c r="D46" s="212">
        <f t="shared" si="13"/>
        <v>0</v>
      </c>
      <c r="E46" s="212">
        <f t="shared" si="14"/>
        <v>0</v>
      </c>
      <c r="F46" s="212">
        <f t="shared" si="15"/>
        <v>0</v>
      </c>
      <c r="G46" s="212">
        <f t="shared" si="16"/>
        <v>0</v>
      </c>
      <c r="H46" s="212">
        <f t="shared" si="17"/>
        <v>0</v>
      </c>
      <c r="I46" s="212">
        <f t="shared" si="18"/>
        <v>0</v>
      </c>
      <c r="J46" s="212">
        <f t="shared" si="19"/>
        <v>0</v>
      </c>
      <c r="K46" s="212">
        <f t="shared" si="7"/>
        <v>0</v>
      </c>
      <c r="L46" s="212">
        <f t="shared" si="20"/>
        <v>0</v>
      </c>
      <c r="M46" s="212">
        <f t="shared" si="21"/>
        <v>0</v>
      </c>
      <c r="N46" s="212">
        <f t="shared" si="22"/>
        <v>0</v>
      </c>
      <c r="O46" s="212">
        <f t="shared" si="8"/>
        <v>0</v>
      </c>
      <c r="P46" s="212">
        <f t="shared" si="9"/>
        <v>0</v>
      </c>
      <c r="Q46" s="212">
        <f t="shared" si="10"/>
        <v>0</v>
      </c>
      <c r="R46" s="212">
        <f t="shared" si="11"/>
        <v>0</v>
      </c>
      <c r="S46" s="212">
        <f t="shared" si="12"/>
        <v>0</v>
      </c>
      <c r="T46" s="147">
        <f t="shared" si="6"/>
        <v>0</v>
      </c>
      <c r="V46" s="137">
        <v>0</v>
      </c>
    </row>
    <row r="47" spans="1:30" s="147" customFormat="1" ht="33" customHeight="1" x14ac:dyDescent="0.25">
      <c r="A47" s="116">
        <v>50000</v>
      </c>
      <c r="B47" s="116" t="s">
        <v>66</v>
      </c>
      <c r="C47" s="168">
        <f>C49+C56+C61+C69+C75+C79+C84+C88+C89+C94+C97+C98</f>
        <v>93007878</v>
      </c>
      <c r="D47" s="168">
        <f t="shared" si="13"/>
        <v>5580472.6799999997</v>
      </c>
      <c r="E47" s="168">
        <f t="shared" si="14"/>
        <v>5580472.6799999997</v>
      </c>
      <c r="F47" s="168">
        <f t="shared" si="15"/>
        <v>5580472.6799999997</v>
      </c>
      <c r="G47" s="168">
        <f t="shared" si="16"/>
        <v>16741418.039999999</v>
      </c>
      <c r="H47" s="168">
        <f t="shared" si="17"/>
        <v>6510551.4600000009</v>
      </c>
      <c r="I47" s="168">
        <f t="shared" si="18"/>
        <v>8370709.0199999996</v>
      </c>
      <c r="J47" s="168">
        <f t="shared" si="19"/>
        <v>8370709.0199999996</v>
      </c>
      <c r="K47" s="168">
        <f t="shared" si="7"/>
        <v>23251969.5</v>
      </c>
      <c r="L47" s="168">
        <f t="shared" si="20"/>
        <v>8370709.0199999996</v>
      </c>
      <c r="M47" s="168">
        <f t="shared" si="21"/>
        <v>8370709.0199999996</v>
      </c>
      <c r="N47" s="168">
        <f t="shared" si="22"/>
        <v>8370709.0199999996</v>
      </c>
      <c r="O47" s="168">
        <f t="shared" si="8"/>
        <v>25112127.059999999</v>
      </c>
      <c r="P47" s="168">
        <f t="shared" si="9"/>
        <v>9300787.8000000007</v>
      </c>
      <c r="Q47" s="168">
        <f t="shared" si="10"/>
        <v>9300787.8000000007</v>
      </c>
      <c r="R47" s="168">
        <f t="shared" si="11"/>
        <v>9300787.8000000007</v>
      </c>
      <c r="S47" s="168">
        <f t="shared" si="12"/>
        <v>27902363.400000002</v>
      </c>
      <c r="T47" s="147">
        <f t="shared" si="6"/>
        <v>83707090.199999988</v>
      </c>
      <c r="V47" s="137">
        <v>93007877</v>
      </c>
    </row>
    <row r="48" spans="1:30" s="140" customFormat="1" ht="6" customHeight="1" x14ac:dyDescent="0.25">
      <c r="A48" s="41"/>
      <c r="B48" s="115"/>
      <c r="C48" s="212"/>
      <c r="D48" s="212">
        <f t="shared" si="13"/>
        <v>0</v>
      </c>
      <c r="E48" s="212">
        <f t="shared" si="14"/>
        <v>0</v>
      </c>
      <c r="F48" s="212">
        <f t="shared" si="15"/>
        <v>0</v>
      </c>
      <c r="G48" s="212">
        <f t="shared" si="16"/>
        <v>0</v>
      </c>
      <c r="H48" s="212">
        <f t="shared" si="17"/>
        <v>0</v>
      </c>
      <c r="I48" s="212">
        <f t="shared" si="18"/>
        <v>0</v>
      </c>
      <c r="J48" s="212">
        <f t="shared" si="19"/>
        <v>0</v>
      </c>
      <c r="K48" s="212">
        <f t="shared" si="7"/>
        <v>0</v>
      </c>
      <c r="L48" s="212">
        <f t="shared" si="20"/>
        <v>0</v>
      </c>
      <c r="M48" s="212">
        <f t="shared" si="21"/>
        <v>0</v>
      </c>
      <c r="N48" s="212">
        <f t="shared" si="22"/>
        <v>0</v>
      </c>
      <c r="O48" s="212">
        <f t="shared" si="8"/>
        <v>0</v>
      </c>
      <c r="P48" s="212">
        <f t="shared" si="9"/>
        <v>0</v>
      </c>
      <c r="Q48" s="212">
        <f t="shared" si="10"/>
        <v>0</v>
      </c>
      <c r="R48" s="212">
        <f t="shared" si="11"/>
        <v>0</v>
      </c>
      <c r="S48" s="212">
        <f t="shared" si="12"/>
        <v>0</v>
      </c>
      <c r="T48" s="147">
        <f t="shared" si="6"/>
        <v>0</v>
      </c>
      <c r="U48" s="139"/>
      <c r="V48" s="137">
        <v>0</v>
      </c>
      <c r="W48" s="139"/>
      <c r="X48" s="139"/>
      <c r="Y48" s="139"/>
      <c r="Z48" s="139"/>
      <c r="AA48" s="139"/>
      <c r="AB48" s="139"/>
      <c r="AC48" s="139"/>
      <c r="AD48" s="139"/>
    </row>
    <row r="49" spans="1:22" s="147" customFormat="1" ht="33" customHeight="1" x14ac:dyDescent="0.25">
      <c r="A49" s="118"/>
      <c r="B49" s="118" t="s">
        <v>67</v>
      </c>
      <c r="C49" s="167">
        <f>SUM(C50:C55)</f>
        <v>52049328</v>
      </c>
      <c r="D49" s="167">
        <f t="shared" si="13"/>
        <v>3122959.6799999997</v>
      </c>
      <c r="E49" s="167">
        <f t="shared" si="14"/>
        <v>3122959.6799999997</v>
      </c>
      <c r="F49" s="167">
        <f t="shared" si="15"/>
        <v>3122959.6799999997</v>
      </c>
      <c r="G49" s="167">
        <f t="shared" si="16"/>
        <v>9368879.0399999991</v>
      </c>
      <c r="H49" s="167">
        <f t="shared" si="17"/>
        <v>3643452.9600000004</v>
      </c>
      <c r="I49" s="167">
        <f t="shared" si="18"/>
        <v>4684439.5199999996</v>
      </c>
      <c r="J49" s="167">
        <f t="shared" si="19"/>
        <v>4684439.5199999996</v>
      </c>
      <c r="K49" s="167">
        <f t="shared" si="7"/>
        <v>13012332</v>
      </c>
      <c r="L49" s="167">
        <f t="shared" si="20"/>
        <v>4684439.5199999996</v>
      </c>
      <c r="M49" s="167">
        <f t="shared" si="21"/>
        <v>4684439.5199999996</v>
      </c>
      <c r="N49" s="167">
        <f t="shared" si="22"/>
        <v>4684439.5199999996</v>
      </c>
      <c r="O49" s="167">
        <f t="shared" si="8"/>
        <v>14053318.559999999</v>
      </c>
      <c r="P49" s="167">
        <f t="shared" si="9"/>
        <v>5204932.8000000007</v>
      </c>
      <c r="Q49" s="167">
        <f t="shared" si="10"/>
        <v>5204932.8000000007</v>
      </c>
      <c r="R49" s="167">
        <f t="shared" si="11"/>
        <v>5204932.8000000007</v>
      </c>
      <c r="S49" s="167">
        <f t="shared" si="12"/>
        <v>15614798.400000002</v>
      </c>
      <c r="T49" s="147">
        <f t="shared" si="6"/>
        <v>46844395.199999988</v>
      </c>
      <c r="V49" s="137">
        <v>52049328</v>
      </c>
    </row>
    <row r="50" spans="1:22" ht="33" customHeight="1" x14ac:dyDescent="0.25">
      <c r="A50" s="55" t="s">
        <v>130</v>
      </c>
      <c r="B50" s="120" t="s">
        <v>124</v>
      </c>
      <c r="C50" s="212">
        <v>9512906</v>
      </c>
      <c r="D50" s="212">
        <f t="shared" si="13"/>
        <v>570774.36</v>
      </c>
      <c r="E50" s="212">
        <f t="shared" si="14"/>
        <v>570774.36</v>
      </c>
      <c r="F50" s="212">
        <f t="shared" si="15"/>
        <v>570774.36</v>
      </c>
      <c r="G50" s="212">
        <f t="shared" si="16"/>
        <v>1712323.08</v>
      </c>
      <c r="H50" s="212">
        <f t="shared" si="17"/>
        <v>665903.42000000004</v>
      </c>
      <c r="I50" s="212">
        <f t="shared" si="18"/>
        <v>856161.53999999992</v>
      </c>
      <c r="J50" s="212">
        <f t="shared" si="19"/>
        <v>856161.53999999992</v>
      </c>
      <c r="K50" s="212">
        <f t="shared" si="7"/>
        <v>2378226.5</v>
      </c>
      <c r="L50" s="212">
        <f t="shared" si="20"/>
        <v>856161.53999999992</v>
      </c>
      <c r="M50" s="212">
        <f t="shared" si="21"/>
        <v>856161.53999999992</v>
      </c>
      <c r="N50" s="212">
        <f t="shared" si="22"/>
        <v>856161.53999999992</v>
      </c>
      <c r="O50" s="212">
        <f t="shared" si="8"/>
        <v>2568484.6199999996</v>
      </c>
      <c r="P50" s="212">
        <f t="shared" si="9"/>
        <v>951290.60000000009</v>
      </c>
      <c r="Q50" s="212">
        <f t="shared" si="10"/>
        <v>951290.60000000009</v>
      </c>
      <c r="R50" s="212">
        <f t="shared" si="11"/>
        <v>951290.60000000009</v>
      </c>
      <c r="S50" s="212">
        <f t="shared" si="12"/>
        <v>2853871.8000000003</v>
      </c>
      <c r="T50" s="147">
        <f t="shared" si="6"/>
        <v>8561615.4000000004</v>
      </c>
      <c r="V50" s="137">
        <v>9512906</v>
      </c>
    </row>
    <row r="51" spans="1:22" ht="47.25" x14ac:dyDescent="0.25">
      <c r="A51" s="41" t="s">
        <v>133</v>
      </c>
      <c r="B51" s="117" t="s">
        <v>125</v>
      </c>
      <c r="C51" s="212">
        <v>650000</v>
      </c>
      <c r="D51" s="212">
        <f t="shared" si="13"/>
        <v>39000</v>
      </c>
      <c r="E51" s="212">
        <f t="shared" si="14"/>
        <v>39000</v>
      </c>
      <c r="F51" s="212">
        <f t="shared" si="15"/>
        <v>39000</v>
      </c>
      <c r="G51" s="212">
        <f t="shared" si="16"/>
        <v>117000</v>
      </c>
      <c r="H51" s="212">
        <f t="shared" si="17"/>
        <v>45500.000000000007</v>
      </c>
      <c r="I51" s="212">
        <f t="shared" si="18"/>
        <v>58500</v>
      </c>
      <c r="J51" s="212">
        <f t="shared" si="19"/>
        <v>58500</v>
      </c>
      <c r="K51" s="212">
        <f t="shared" si="7"/>
        <v>162500</v>
      </c>
      <c r="L51" s="212">
        <f t="shared" si="20"/>
        <v>58500</v>
      </c>
      <c r="M51" s="212">
        <f t="shared" si="21"/>
        <v>58500</v>
      </c>
      <c r="N51" s="212">
        <f t="shared" si="22"/>
        <v>58500</v>
      </c>
      <c r="O51" s="212">
        <f t="shared" si="8"/>
        <v>175500</v>
      </c>
      <c r="P51" s="212">
        <f t="shared" si="9"/>
        <v>65000</v>
      </c>
      <c r="Q51" s="212">
        <f t="shared" si="10"/>
        <v>65000</v>
      </c>
      <c r="R51" s="212">
        <f t="shared" si="11"/>
        <v>65000</v>
      </c>
      <c r="S51" s="212">
        <f t="shared" si="12"/>
        <v>195000</v>
      </c>
      <c r="T51" s="147">
        <f t="shared" si="6"/>
        <v>585000</v>
      </c>
      <c r="V51" s="137">
        <v>650000</v>
      </c>
    </row>
    <row r="52" spans="1:22" ht="33" customHeight="1" collapsed="1" x14ac:dyDescent="0.25">
      <c r="A52" s="41">
        <v>52100</v>
      </c>
      <c r="B52" s="117" t="s">
        <v>126</v>
      </c>
      <c r="C52" s="212">
        <v>0</v>
      </c>
      <c r="D52" s="212">
        <f t="shared" si="13"/>
        <v>0</v>
      </c>
      <c r="E52" s="212">
        <f t="shared" si="14"/>
        <v>0</v>
      </c>
      <c r="F52" s="212">
        <f t="shared" si="15"/>
        <v>0</v>
      </c>
      <c r="G52" s="212">
        <f t="shared" si="16"/>
        <v>0</v>
      </c>
      <c r="H52" s="212">
        <f t="shared" si="17"/>
        <v>0</v>
      </c>
      <c r="I52" s="212">
        <f t="shared" si="18"/>
        <v>0</v>
      </c>
      <c r="J52" s="212">
        <f t="shared" si="19"/>
        <v>0</v>
      </c>
      <c r="K52" s="212">
        <f t="shared" si="7"/>
        <v>0</v>
      </c>
      <c r="L52" s="212">
        <f t="shared" si="20"/>
        <v>0</v>
      </c>
      <c r="M52" s="212">
        <f t="shared" si="21"/>
        <v>0</v>
      </c>
      <c r="N52" s="212">
        <f t="shared" si="22"/>
        <v>0</v>
      </c>
      <c r="O52" s="212">
        <f t="shared" si="8"/>
        <v>0</v>
      </c>
      <c r="P52" s="212">
        <f t="shared" si="9"/>
        <v>0</v>
      </c>
      <c r="Q52" s="212">
        <f t="shared" si="10"/>
        <v>0</v>
      </c>
      <c r="R52" s="212">
        <f t="shared" si="11"/>
        <v>0</v>
      </c>
      <c r="S52" s="212">
        <f t="shared" si="12"/>
        <v>0</v>
      </c>
      <c r="T52" s="147">
        <f t="shared" si="6"/>
        <v>0</v>
      </c>
      <c r="V52" s="137">
        <v>0</v>
      </c>
    </row>
    <row r="53" spans="1:22" ht="33" customHeight="1" x14ac:dyDescent="0.25">
      <c r="A53" s="55" t="s">
        <v>68</v>
      </c>
      <c r="B53" s="120" t="s">
        <v>127</v>
      </c>
      <c r="C53" s="212">
        <v>15957591</v>
      </c>
      <c r="D53" s="212">
        <f t="shared" si="13"/>
        <v>957455.46</v>
      </c>
      <c r="E53" s="212">
        <f t="shared" si="14"/>
        <v>957455.46</v>
      </c>
      <c r="F53" s="212">
        <f t="shared" si="15"/>
        <v>957455.46</v>
      </c>
      <c r="G53" s="212">
        <f t="shared" si="16"/>
        <v>2872366.38</v>
      </c>
      <c r="H53" s="212">
        <f t="shared" si="17"/>
        <v>1117031.3700000001</v>
      </c>
      <c r="I53" s="212">
        <f t="shared" si="18"/>
        <v>1436183.19</v>
      </c>
      <c r="J53" s="212">
        <f t="shared" si="19"/>
        <v>1436183.19</v>
      </c>
      <c r="K53" s="212">
        <f t="shared" si="7"/>
        <v>3989397.75</v>
      </c>
      <c r="L53" s="212">
        <f t="shared" si="20"/>
        <v>1436183.19</v>
      </c>
      <c r="M53" s="212">
        <f t="shared" si="21"/>
        <v>1436183.19</v>
      </c>
      <c r="N53" s="212">
        <f t="shared" si="22"/>
        <v>1436183.19</v>
      </c>
      <c r="O53" s="212">
        <f t="shared" si="8"/>
        <v>4308549.57</v>
      </c>
      <c r="P53" s="212">
        <f t="shared" si="9"/>
        <v>1595759.1</v>
      </c>
      <c r="Q53" s="212">
        <f t="shared" si="10"/>
        <v>1595759.1</v>
      </c>
      <c r="R53" s="212">
        <f t="shared" si="11"/>
        <v>1595759.1</v>
      </c>
      <c r="S53" s="212">
        <f t="shared" si="12"/>
        <v>4787277.3000000007</v>
      </c>
      <c r="T53" s="147">
        <f t="shared" si="6"/>
        <v>14361831.899999997</v>
      </c>
      <c r="V53" s="137">
        <v>15957591</v>
      </c>
    </row>
    <row r="54" spans="1:22" ht="33" customHeight="1" x14ac:dyDescent="0.25">
      <c r="A54" s="55" t="s">
        <v>17</v>
      </c>
      <c r="B54" s="120" t="s">
        <v>128</v>
      </c>
      <c r="C54" s="212">
        <v>25928831</v>
      </c>
      <c r="D54" s="212">
        <f t="shared" si="13"/>
        <v>1555729.8599999999</v>
      </c>
      <c r="E54" s="212">
        <f t="shared" si="14"/>
        <v>1555729.8599999999</v>
      </c>
      <c r="F54" s="212">
        <f t="shared" si="15"/>
        <v>1555729.8599999999</v>
      </c>
      <c r="G54" s="212">
        <f t="shared" si="16"/>
        <v>4667189.58</v>
      </c>
      <c r="H54" s="212">
        <f t="shared" si="17"/>
        <v>1815018.1700000002</v>
      </c>
      <c r="I54" s="212">
        <f t="shared" si="18"/>
        <v>2333594.79</v>
      </c>
      <c r="J54" s="212">
        <f t="shared" si="19"/>
        <v>2333594.79</v>
      </c>
      <c r="K54" s="212">
        <f t="shared" si="7"/>
        <v>6482207.75</v>
      </c>
      <c r="L54" s="212">
        <f t="shared" si="20"/>
        <v>2333594.79</v>
      </c>
      <c r="M54" s="212">
        <f t="shared" si="21"/>
        <v>2333594.79</v>
      </c>
      <c r="N54" s="212">
        <f t="shared" si="22"/>
        <v>2333594.79</v>
      </c>
      <c r="O54" s="212">
        <f t="shared" si="8"/>
        <v>7000784.3700000001</v>
      </c>
      <c r="P54" s="212">
        <f t="shared" si="9"/>
        <v>2592883.1</v>
      </c>
      <c r="Q54" s="212">
        <f t="shared" si="10"/>
        <v>2592883.1</v>
      </c>
      <c r="R54" s="212">
        <f t="shared" si="11"/>
        <v>2592883.1</v>
      </c>
      <c r="S54" s="212">
        <f t="shared" si="12"/>
        <v>7778649.3000000007</v>
      </c>
      <c r="T54" s="147">
        <f t="shared" si="6"/>
        <v>23335947.899999999</v>
      </c>
      <c r="V54" s="137">
        <v>25928831</v>
      </c>
    </row>
    <row r="55" spans="1:22" ht="33" customHeight="1" x14ac:dyDescent="0.25">
      <c r="A55" s="55" t="s">
        <v>7</v>
      </c>
      <c r="B55" s="120" t="s">
        <v>129</v>
      </c>
      <c r="C55" s="212">
        <v>0</v>
      </c>
      <c r="D55" s="212">
        <f t="shared" si="13"/>
        <v>0</v>
      </c>
      <c r="E55" s="212">
        <f t="shared" si="14"/>
        <v>0</v>
      </c>
      <c r="F55" s="212">
        <f t="shared" si="15"/>
        <v>0</v>
      </c>
      <c r="G55" s="212">
        <f t="shared" si="16"/>
        <v>0</v>
      </c>
      <c r="H55" s="212">
        <f t="shared" si="17"/>
        <v>0</v>
      </c>
      <c r="I55" s="212">
        <f t="shared" si="18"/>
        <v>0</v>
      </c>
      <c r="J55" s="212">
        <f t="shared" si="19"/>
        <v>0</v>
      </c>
      <c r="K55" s="212">
        <f t="shared" si="7"/>
        <v>0</v>
      </c>
      <c r="L55" s="212">
        <f t="shared" si="20"/>
        <v>0</v>
      </c>
      <c r="M55" s="212">
        <f t="shared" si="21"/>
        <v>0</v>
      </c>
      <c r="N55" s="212">
        <f t="shared" si="22"/>
        <v>0</v>
      </c>
      <c r="O55" s="212">
        <f t="shared" si="8"/>
        <v>0</v>
      </c>
      <c r="P55" s="212">
        <f t="shared" si="9"/>
        <v>0</v>
      </c>
      <c r="Q55" s="212">
        <f t="shared" si="10"/>
        <v>0</v>
      </c>
      <c r="R55" s="212">
        <f t="shared" si="11"/>
        <v>0</v>
      </c>
      <c r="S55" s="212">
        <f t="shared" si="12"/>
        <v>0</v>
      </c>
      <c r="T55" s="147">
        <f t="shared" si="6"/>
        <v>0</v>
      </c>
      <c r="V55" s="137">
        <v>0</v>
      </c>
    </row>
    <row r="56" spans="1:22" s="147" customFormat="1" ht="33" customHeight="1" x14ac:dyDescent="0.25">
      <c r="A56" s="118"/>
      <c r="B56" s="118" t="s">
        <v>69</v>
      </c>
      <c r="C56" s="167">
        <f>SUM(C57:C60)</f>
        <v>2810209</v>
      </c>
      <c r="D56" s="167">
        <f t="shared" si="13"/>
        <v>168612.54</v>
      </c>
      <c r="E56" s="167">
        <f t="shared" si="14"/>
        <v>168612.54</v>
      </c>
      <c r="F56" s="167">
        <f t="shared" si="15"/>
        <v>168612.54</v>
      </c>
      <c r="G56" s="167">
        <f t="shared" si="16"/>
        <v>505837.62</v>
      </c>
      <c r="H56" s="167">
        <f t="shared" si="17"/>
        <v>196714.63</v>
      </c>
      <c r="I56" s="167">
        <f t="shared" si="18"/>
        <v>252918.81</v>
      </c>
      <c r="J56" s="167">
        <f t="shared" si="19"/>
        <v>252918.81</v>
      </c>
      <c r="K56" s="167">
        <f t="shared" si="7"/>
        <v>702552.25</v>
      </c>
      <c r="L56" s="167">
        <f t="shared" si="20"/>
        <v>252918.81</v>
      </c>
      <c r="M56" s="167">
        <f t="shared" si="21"/>
        <v>252918.81</v>
      </c>
      <c r="N56" s="167">
        <f t="shared" si="22"/>
        <v>252918.81</v>
      </c>
      <c r="O56" s="167">
        <f t="shared" si="8"/>
        <v>758756.42999999993</v>
      </c>
      <c r="P56" s="167">
        <f t="shared" si="9"/>
        <v>281020.90000000002</v>
      </c>
      <c r="Q56" s="167">
        <f t="shared" si="10"/>
        <v>281020.90000000002</v>
      </c>
      <c r="R56" s="167">
        <f t="shared" si="11"/>
        <v>281020.90000000002</v>
      </c>
      <c r="S56" s="167">
        <f t="shared" si="12"/>
        <v>843062.70000000007</v>
      </c>
      <c r="T56" s="147">
        <f t="shared" si="6"/>
        <v>2529188.1</v>
      </c>
      <c r="V56" s="137">
        <v>2810208</v>
      </c>
    </row>
    <row r="57" spans="1:22" ht="33" customHeight="1" x14ac:dyDescent="0.25">
      <c r="A57" s="55" t="s">
        <v>102</v>
      </c>
      <c r="B57" s="120" t="s">
        <v>101</v>
      </c>
      <c r="C57" s="212">
        <v>973965</v>
      </c>
      <c r="D57" s="212">
        <f t="shared" si="13"/>
        <v>58437.9</v>
      </c>
      <c r="E57" s="212">
        <f t="shared" si="14"/>
        <v>58437.9</v>
      </c>
      <c r="F57" s="212">
        <f t="shared" si="15"/>
        <v>58437.9</v>
      </c>
      <c r="G57" s="212">
        <f t="shared" si="16"/>
        <v>175313.7</v>
      </c>
      <c r="H57" s="212">
        <f t="shared" si="17"/>
        <v>68177.55</v>
      </c>
      <c r="I57" s="212">
        <f t="shared" si="18"/>
        <v>87656.849999999991</v>
      </c>
      <c r="J57" s="212">
        <f t="shared" si="19"/>
        <v>87656.849999999991</v>
      </c>
      <c r="K57" s="212">
        <f t="shared" si="7"/>
        <v>243491.25</v>
      </c>
      <c r="L57" s="212">
        <f t="shared" si="20"/>
        <v>87656.849999999991</v>
      </c>
      <c r="M57" s="212">
        <f t="shared" si="21"/>
        <v>87656.849999999991</v>
      </c>
      <c r="N57" s="212">
        <f t="shared" si="22"/>
        <v>87656.849999999991</v>
      </c>
      <c r="O57" s="212">
        <f t="shared" si="8"/>
        <v>262970.55</v>
      </c>
      <c r="P57" s="212">
        <f t="shared" si="9"/>
        <v>97396.5</v>
      </c>
      <c r="Q57" s="212">
        <f t="shared" si="10"/>
        <v>97396.5</v>
      </c>
      <c r="R57" s="212">
        <f t="shared" si="11"/>
        <v>97396.5</v>
      </c>
      <c r="S57" s="212">
        <f t="shared" si="12"/>
        <v>292189.5</v>
      </c>
      <c r="T57" s="153">
        <f t="shared" si="6"/>
        <v>876568.49999999988</v>
      </c>
      <c r="V57" s="137">
        <v>973965</v>
      </c>
    </row>
    <row r="58" spans="1:22" ht="33" customHeight="1" collapsed="1" x14ac:dyDescent="0.25">
      <c r="A58" s="55">
        <v>55195</v>
      </c>
      <c r="B58" s="120" t="s">
        <v>70</v>
      </c>
      <c r="C58" s="212">
        <v>557508</v>
      </c>
      <c r="D58" s="212">
        <f t="shared" si="13"/>
        <v>33450.479999999996</v>
      </c>
      <c r="E58" s="212">
        <f t="shared" si="14"/>
        <v>33450.479999999996</v>
      </c>
      <c r="F58" s="212">
        <f t="shared" si="15"/>
        <v>33450.479999999996</v>
      </c>
      <c r="G58" s="212">
        <f t="shared" si="16"/>
        <v>100351.43999999999</v>
      </c>
      <c r="H58" s="212">
        <f t="shared" si="17"/>
        <v>39025.560000000005</v>
      </c>
      <c r="I58" s="212">
        <f t="shared" si="18"/>
        <v>50175.72</v>
      </c>
      <c r="J58" s="212">
        <f t="shared" si="19"/>
        <v>50175.72</v>
      </c>
      <c r="K58" s="212">
        <f t="shared" si="7"/>
        <v>139377</v>
      </c>
      <c r="L58" s="212">
        <f t="shared" si="20"/>
        <v>50175.72</v>
      </c>
      <c r="M58" s="212">
        <f t="shared" si="21"/>
        <v>50175.72</v>
      </c>
      <c r="N58" s="212">
        <f t="shared" si="22"/>
        <v>50175.72</v>
      </c>
      <c r="O58" s="212">
        <f t="shared" si="8"/>
        <v>150527.16</v>
      </c>
      <c r="P58" s="212">
        <f t="shared" si="9"/>
        <v>55750.8</v>
      </c>
      <c r="Q58" s="212">
        <f t="shared" si="10"/>
        <v>55750.8</v>
      </c>
      <c r="R58" s="212">
        <f t="shared" si="11"/>
        <v>55750.8</v>
      </c>
      <c r="S58" s="212">
        <f t="shared" si="12"/>
        <v>167252.40000000002</v>
      </c>
      <c r="T58" s="153">
        <f t="shared" si="6"/>
        <v>501757.19999999995</v>
      </c>
      <c r="V58" s="137">
        <v>557508</v>
      </c>
    </row>
    <row r="59" spans="1:22" ht="33" customHeight="1" collapsed="1" x14ac:dyDescent="0.25">
      <c r="A59" s="259">
        <v>55300</v>
      </c>
      <c r="B59" s="260" t="s">
        <v>71</v>
      </c>
      <c r="C59" s="212">
        <v>1277536</v>
      </c>
      <c r="D59" s="212">
        <f t="shared" si="13"/>
        <v>76652.160000000003</v>
      </c>
      <c r="E59" s="212">
        <f t="shared" si="14"/>
        <v>76652.160000000003</v>
      </c>
      <c r="F59" s="212">
        <f t="shared" si="15"/>
        <v>76652.160000000003</v>
      </c>
      <c r="G59" s="212">
        <f t="shared" si="16"/>
        <v>229956.48000000001</v>
      </c>
      <c r="H59" s="212">
        <f t="shared" si="17"/>
        <v>89427.520000000004</v>
      </c>
      <c r="I59" s="212">
        <f t="shared" si="18"/>
        <v>114978.23999999999</v>
      </c>
      <c r="J59" s="212">
        <f t="shared" si="19"/>
        <v>114978.23999999999</v>
      </c>
      <c r="K59" s="212">
        <f t="shared" si="7"/>
        <v>319384</v>
      </c>
      <c r="L59" s="212">
        <f t="shared" si="20"/>
        <v>114978.23999999999</v>
      </c>
      <c r="M59" s="212">
        <f t="shared" si="21"/>
        <v>114978.23999999999</v>
      </c>
      <c r="N59" s="212">
        <f t="shared" si="22"/>
        <v>114978.23999999999</v>
      </c>
      <c r="O59" s="212">
        <f t="shared" si="8"/>
        <v>344934.72</v>
      </c>
      <c r="P59" s="212">
        <f t="shared" si="9"/>
        <v>127753.60000000001</v>
      </c>
      <c r="Q59" s="212">
        <f t="shared" si="10"/>
        <v>127753.60000000001</v>
      </c>
      <c r="R59" s="212">
        <f t="shared" si="11"/>
        <v>127753.60000000001</v>
      </c>
      <c r="S59" s="212">
        <f t="shared" si="12"/>
        <v>383260.80000000005</v>
      </c>
      <c r="T59" s="153">
        <f t="shared" si="6"/>
        <v>1149782.3999999999</v>
      </c>
      <c r="V59" s="137">
        <v>1277536</v>
      </c>
    </row>
    <row r="60" spans="1:22" ht="33" customHeight="1" collapsed="1" x14ac:dyDescent="0.25">
      <c r="A60" s="259" t="s">
        <v>8</v>
      </c>
      <c r="B60" s="260" t="s">
        <v>72</v>
      </c>
      <c r="C60" s="212">
        <v>1200</v>
      </c>
      <c r="D60" s="212">
        <f t="shared" si="13"/>
        <v>72</v>
      </c>
      <c r="E60" s="212">
        <f t="shared" si="14"/>
        <v>72</v>
      </c>
      <c r="F60" s="212">
        <f t="shared" si="15"/>
        <v>72</v>
      </c>
      <c r="G60" s="212">
        <f t="shared" si="16"/>
        <v>216</v>
      </c>
      <c r="H60" s="212">
        <f t="shared" si="17"/>
        <v>84.000000000000014</v>
      </c>
      <c r="I60" s="212">
        <f t="shared" si="18"/>
        <v>108</v>
      </c>
      <c r="J60" s="212">
        <f t="shared" si="19"/>
        <v>108</v>
      </c>
      <c r="K60" s="212">
        <f t="shared" si="7"/>
        <v>300</v>
      </c>
      <c r="L60" s="212">
        <f t="shared" si="20"/>
        <v>108</v>
      </c>
      <c r="M60" s="212">
        <f t="shared" si="21"/>
        <v>108</v>
      </c>
      <c r="N60" s="212">
        <f t="shared" si="22"/>
        <v>108</v>
      </c>
      <c r="O60" s="212">
        <f t="shared" si="8"/>
        <v>324</v>
      </c>
      <c r="P60" s="212">
        <f t="shared" si="9"/>
        <v>120</v>
      </c>
      <c r="Q60" s="212">
        <f t="shared" si="10"/>
        <v>120</v>
      </c>
      <c r="R60" s="212">
        <f t="shared" si="11"/>
        <v>120</v>
      </c>
      <c r="S60" s="212">
        <f t="shared" si="12"/>
        <v>360</v>
      </c>
      <c r="T60" s="153">
        <f t="shared" si="6"/>
        <v>1080</v>
      </c>
      <c r="V60" s="137">
        <v>1200</v>
      </c>
    </row>
    <row r="61" spans="1:22" s="147" customFormat="1" ht="33" customHeight="1" x14ac:dyDescent="0.25">
      <c r="A61" s="118">
        <v>56100</v>
      </c>
      <c r="B61" s="118" t="s">
        <v>73</v>
      </c>
      <c r="C61" s="167">
        <f>SUM(C62:C68)</f>
        <v>13703572</v>
      </c>
      <c r="D61" s="167">
        <f t="shared" si="13"/>
        <v>822214.32</v>
      </c>
      <c r="E61" s="167">
        <f t="shared" si="14"/>
        <v>822214.32</v>
      </c>
      <c r="F61" s="167">
        <f t="shared" si="15"/>
        <v>822214.32</v>
      </c>
      <c r="G61" s="167">
        <f t="shared" si="16"/>
        <v>2466642.96</v>
      </c>
      <c r="H61" s="167">
        <f t="shared" si="17"/>
        <v>959250.04</v>
      </c>
      <c r="I61" s="167">
        <f t="shared" si="18"/>
        <v>1233321.48</v>
      </c>
      <c r="J61" s="167">
        <f t="shared" si="19"/>
        <v>1233321.48</v>
      </c>
      <c r="K61" s="167">
        <f t="shared" si="7"/>
        <v>3425893</v>
      </c>
      <c r="L61" s="167">
        <f t="shared" si="20"/>
        <v>1233321.48</v>
      </c>
      <c r="M61" s="167">
        <f t="shared" si="21"/>
        <v>1233321.48</v>
      </c>
      <c r="N61" s="167">
        <f t="shared" si="22"/>
        <v>1233321.48</v>
      </c>
      <c r="O61" s="167">
        <f t="shared" si="8"/>
        <v>3699964.44</v>
      </c>
      <c r="P61" s="167">
        <f t="shared" si="9"/>
        <v>1370357.2000000002</v>
      </c>
      <c r="Q61" s="167">
        <f t="shared" si="10"/>
        <v>1370357.2000000002</v>
      </c>
      <c r="R61" s="167">
        <f t="shared" si="11"/>
        <v>1370357.2000000002</v>
      </c>
      <c r="S61" s="167">
        <f t="shared" si="12"/>
        <v>4111071.6000000006</v>
      </c>
      <c r="T61" s="147">
        <f t="shared" si="6"/>
        <v>12333214.800000001</v>
      </c>
      <c r="V61" s="137">
        <v>13498572</v>
      </c>
    </row>
    <row r="62" spans="1:22" ht="33" customHeight="1" x14ac:dyDescent="0.25">
      <c r="A62" s="41">
        <v>56102</v>
      </c>
      <c r="B62" s="117" t="s">
        <v>110</v>
      </c>
      <c r="C62" s="212">
        <f>8764177+135000</f>
        <v>8899177</v>
      </c>
      <c r="D62" s="212">
        <f t="shared" si="13"/>
        <v>533950.62</v>
      </c>
      <c r="E62" s="212">
        <f t="shared" si="14"/>
        <v>533950.62</v>
      </c>
      <c r="F62" s="212">
        <f t="shared" si="15"/>
        <v>533950.62</v>
      </c>
      <c r="G62" s="212">
        <f t="shared" si="16"/>
        <v>1601851.8599999999</v>
      </c>
      <c r="H62" s="212">
        <f t="shared" si="17"/>
        <v>622942.39</v>
      </c>
      <c r="I62" s="212">
        <f t="shared" si="18"/>
        <v>800925.92999999993</v>
      </c>
      <c r="J62" s="212">
        <f t="shared" si="19"/>
        <v>800925.92999999993</v>
      </c>
      <c r="K62" s="212">
        <f t="shared" si="7"/>
        <v>2224794.25</v>
      </c>
      <c r="L62" s="212">
        <f t="shared" si="20"/>
        <v>800925.92999999993</v>
      </c>
      <c r="M62" s="212">
        <f t="shared" si="21"/>
        <v>800925.92999999993</v>
      </c>
      <c r="N62" s="212">
        <f t="shared" si="22"/>
        <v>800925.92999999993</v>
      </c>
      <c r="O62" s="212">
        <f t="shared" si="8"/>
        <v>2402777.79</v>
      </c>
      <c r="P62" s="212">
        <f t="shared" si="9"/>
        <v>889917.70000000007</v>
      </c>
      <c r="Q62" s="212">
        <f t="shared" si="10"/>
        <v>889917.70000000007</v>
      </c>
      <c r="R62" s="212">
        <f t="shared" si="11"/>
        <v>889917.70000000007</v>
      </c>
      <c r="S62" s="212">
        <f t="shared" si="12"/>
        <v>2669753.1</v>
      </c>
      <c r="T62" s="147">
        <f t="shared" si="6"/>
        <v>8009259.2999999989</v>
      </c>
      <c r="V62" s="137">
        <v>8764177</v>
      </c>
    </row>
    <row r="63" spans="1:22" ht="33" customHeight="1" x14ac:dyDescent="0.25">
      <c r="A63" s="41" t="s">
        <v>20</v>
      </c>
      <c r="B63" s="117" t="s">
        <v>109</v>
      </c>
      <c r="C63" s="212">
        <f>2015560+70000</f>
        <v>2085560</v>
      </c>
      <c r="D63" s="212">
        <f t="shared" si="13"/>
        <v>125133.59999999999</v>
      </c>
      <c r="E63" s="212">
        <f t="shared" si="14"/>
        <v>125133.59999999999</v>
      </c>
      <c r="F63" s="212">
        <f t="shared" si="15"/>
        <v>125133.59999999999</v>
      </c>
      <c r="G63" s="212">
        <f t="shared" si="16"/>
        <v>375400.8</v>
      </c>
      <c r="H63" s="212">
        <f t="shared" si="17"/>
        <v>145989.20000000001</v>
      </c>
      <c r="I63" s="212">
        <f t="shared" si="18"/>
        <v>187700.4</v>
      </c>
      <c r="J63" s="212">
        <f t="shared" si="19"/>
        <v>187700.4</v>
      </c>
      <c r="K63" s="212">
        <f t="shared" si="7"/>
        <v>521390</v>
      </c>
      <c r="L63" s="212">
        <f t="shared" si="20"/>
        <v>187700.4</v>
      </c>
      <c r="M63" s="212">
        <f t="shared" si="21"/>
        <v>187700.4</v>
      </c>
      <c r="N63" s="212">
        <f t="shared" si="22"/>
        <v>187700.4</v>
      </c>
      <c r="O63" s="212">
        <f t="shared" si="8"/>
        <v>563101.19999999995</v>
      </c>
      <c r="P63" s="212">
        <f t="shared" si="9"/>
        <v>208556</v>
      </c>
      <c r="Q63" s="212">
        <f t="shared" si="10"/>
        <v>208556</v>
      </c>
      <c r="R63" s="212">
        <f t="shared" si="11"/>
        <v>208556</v>
      </c>
      <c r="S63" s="212">
        <f t="shared" si="12"/>
        <v>625668</v>
      </c>
      <c r="T63" s="147">
        <f t="shared" si="6"/>
        <v>1877003.9999999998</v>
      </c>
      <c r="V63" s="137">
        <v>2015560</v>
      </c>
    </row>
    <row r="64" spans="1:22" ht="33" customHeight="1" x14ac:dyDescent="0.25">
      <c r="A64" s="41" t="s">
        <v>150</v>
      </c>
      <c r="B64" s="117" t="s">
        <v>153</v>
      </c>
      <c r="C64" s="212">
        <v>0</v>
      </c>
      <c r="D64" s="212">
        <f t="shared" si="13"/>
        <v>0</v>
      </c>
      <c r="E64" s="212">
        <f t="shared" si="14"/>
        <v>0</v>
      </c>
      <c r="F64" s="212">
        <f t="shared" si="15"/>
        <v>0</v>
      </c>
      <c r="G64" s="212">
        <f t="shared" si="16"/>
        <v>0</v>
      </c>
      <c r="H64" s="212">
        <f t="shared" si="17"/>
        <v>0</v>
      </c>
      <c r="I64" s="212">
        <f t="shared" si="18"/>
        <v>0</v>
      </c>
      <c r="J64" s="212">
        <f t="shared" si="19"/>
        <v>0</v>
      </c>
      <c r="K64" s="212">
        <f t="shared" si="7"/>
        <v>0</v>
      </c>
      <c r="L64" s="212">
        <f t="shared" si="20"/>
        <v>0</v>
      </c>
      <c r="M64" s="212">
        <f t="shared" si="21"/>
        <v>0</v>
      </c>
      <c r="N64" s="212">
        <f t="shared" si="22"/>
        <v>0</v>
      </c>
      <c r="O64" s="212">
        <f t="shared" si="8"/>
        <v>0</v>
      </c>
      <c r="P64" s="212">
        <f t="shared" si="9"/>
        <v>0</v>
      </c>
      <c r="Q64" s="212">
        <f t="shared" si="10"/>
        <v>0</v>
      </c>
      <c r="R64" s="212">
        <f t="shared" si="11"/>
        <v>0</v>
      </c>
      <c r="S64" s="212">
        <f t="shared" si="12"/>
        <v>0</v>
      </c>
      <c r="T64" s="147">
        <f t="shared" si="6"/>
        <v>0</v>
      </c>
      <c r="V64" s="137">
        <v>0</v>
      </c>
    </row>
    <row r="65" spans="1:30" ht="33" customHeight="1" collapsed="1" x14ac:dyDescent="0.25">
      <c r="A65" s="41" t="s">
        <v>10</v>
      </c>
      <c r="B65" s="117" t="s">
        <v>74</v>
      </c>
      <c r="C65" s="212">
        <v>0</v>
      </c>
      <c r="D65" s="212">
        <f t="shared" si="13"/>
        <v>0</v>
      </c>
      <c r="E65" s="212">
        <f t="shared" si="14"/>
        <v>0</v>
      </c>
      <c r="F65" s="212">
        <f t="shared" si="15"/>
        <v>0</v>
      </c>
      <c r="G65" s="212">
        <f t="shared" si="16"/>
        <v>0</v>
      </c>
      <c r="H65" s="212">
        <f t="shared" si="17"/>
        <v>0</v>
      </c>
      <c r="I65" s="212">
        <f t="shared" si="18"/>
        <v>0</v>
      </c>
      <c r="J65" s="212">
        <f t="shared" si="19"/>
        <v>0</v>
      </c>
      <c r="K65" s="212">
        <f t="shared" si="7"/>
        <v>0</v>
      </c>
      <c r="L65" s="212">
        <f t="shared" si="20"/>
        <v>0</v>
      </c>
      <c r="M65" s="212">
        <f t="shared" si="21"/>
        <v>0</v>
      </c>
      <c r="N65" s="212">
        <f t="shared" si="22"/>
        <v>0</v>
      </c>
      <c r="O65" s="212">
        <f t="shared" si="8"/>
        <v>0</v>
      </c>
      <c r="P65" s="212">
        <f t="shared" si="9"/>
        <v>0</v>
      </c>
      <c r="Q65" s="212">
        <f t="shared" si="10"/>
        <v>0</v>
      </c>
      <c r="R65" s="212">
        <f t="shared" si="11"/>
        <v>0</v>
      </c>
      <c r="S65" s="212">
        <f t="shared" si="12"/>
        <v>0</v>
      </c>
      <c r="T65" s="147">
        <f t="shared" si="6"/>
        <v>0</v>
      </c>
      <c r="V65" s="137">
        <v>0</v>
      </c>
    </row>
    <row r="66" spans="1:30" ht="33" customHeight="1" x14ac:dyDescent="0.25">
      <c r="A66" s="41">
        <v>56118</v>
      </c>
      <c r="B66" s="117" t="s">
        <v>75</v>
      </c>
      <c r="C66" s="212">
        <v>1097328</v>
      </c>
      <c r="D66" s="212">
        <f t="shared" si="13"/>
        <v>65839.679999999993</v>
      </c>
      <c r="E66" s="212">
        <f t="shared" si="14"/>
        <v>65839.679999999993</v>
      </c>
      <c r="F66" s="212">
        <f t="shared" si="15"/>
        <v>65839.679999999993</v>
      </c>
      <c r="G66" s="212">
        <f t="shared" si="16"/>
        <v>197519.03999999998</v>
      </c>
      <c r="H66" s="212">
        <f t="shared" si="17"/>
        <v>76812.960000000006</v>
      </c>
      <c r="I66" s="212">
        <f t="shared" si="18"/>
        <v>98759.51999999999</v>
      </c>
      <c r="J66" s="212">
        <f t="shared" si="19"/>
        <v>98759.51999999999</v>
      </c>
      <c r="K66" s="212">
        <f t="shared" si="7"/>
        <v>274332</v>
      </c>
      <c r="L66" s="212">
        <f t="shared" si="20"/>
        <v>98759.51999999999</v>
      </c>
      <c r="M66" s="212">
        <f t="shared" si="21"/>
        <v>98759.51999999999</v>
      </c>
      <c r="N66" s="212">
        <f t="shared" si="22"/>
        <v>98759.51999999999</v>
      </c>
      <c r="O66" s="212">
        <f t="shared" si="8"/>
        <v>296278.55999999994</v>
      </c>
      <c r="P66" s="212">
        <f t="shared" si="9"/>
        <v>109732.8</v>
      </c>
      <c r="Q66" s="212">
        <f t="shared" si="10"/>
        <v>109732.8</v>
      </c>
      <c r="R66" s="212">
        <f t="shared" si="11"/>
        <v>109732.8</v>
      </c>
      <c r="S66" s="212">
        <f t="shared" si="12"/>
        <v>329198.40000000002</v>
      </c>
      <c r="T66" s="147">
        <f t="shared" si="6"/>
        <v>987595.20000000019</v>
      </c>
      <c r="V66" s="137">
        <v>1097328</v>
      </c>
    </row>
    <row r="67" spans="1:30" ht="33" customHeight="1" x14ac:dyDescent="0.25">
      <c r="A67" s="41" t="s">
        <v>21</v>
      </c>
      <c r="B67" s="117" t="s">
        <v>76</v>
      </c>
      <c r="C67" s="212">
        <v>139994</v>
      </c>
      <c r="D67" s="212">
        <f t="shared" si="13"/>
        <v>8399.64</v>
      </c>
      <c r="E67" s="212">
        <f t="shared" si="14"/>
        <v>8399.64</v>
      </c>
      <c r="F67" s="212">
        <f t="shared" si="15"/>
        <v>8399.64</v>
      </c>
      <c r="G67" s="212">
        <f t="shared" si="16"/>
        <v>25198.92</v>
      </c>
      <c r="H67" s="212">
        <f t="shared" si="17"/>
        <v>9799.5800000000017</v>
      </c>
      <c r="I67" s="212">
        <f t="shared" si="18"/>
        <v>12599.46</v>
      </c>
      <c r="J67" s="212">
        <f t="shared" si="19"/>
        <v>12599.46</v>
      </c>
      <c r="K67" s="212">
        <f t="shared" si="7"/>
        <v>34998.5</v>
      </c>
      <c r="L67" s="212">
        <f t="shared" si="20"/>
        <v>12599.46</v>
      </c>
      <c r="M67" s="212">
        <f t="shared" si="21"/>
        <v>12599.46</v>
      </c>
      <c r="N67" s="212">
        <f t="shared" si="22"/>
        <v>12599.46</v>
      </c>
      <c r="O67" s="212">
        <f t="shared" si="8"/>
        <v>37798.379999999997</v>
      </c>
      <c r="P67" s="212">
        <f t="shared" si="9"/>
        <v>13999.400000000001</v>
      </c>
      <c r="Q67" s="212">
        <f t="shared" si="10"/>
        <v>13999.400000000001</v>
      </c>
      <c r="R67" s="212">
        <f t="shared" si="11"/>
        <v>13999.400000000001</v>
      </c>
      <c r="S67" s="212">
        <f t="shared" si="12"/>
        <v>41998.200000000004</v>
      </c>
      <c r="T67" s="147">
        <f t="shared" si="6"/>
        <v>125994.59999999998</v>
      </c>
      <c r="V67" s="137">
        <v>139994</v>
      </c>
    </row>
    <row r="68" spans="1:30" s="140" customFormat="1" ht="33" customHeight="1" x14ac:dyDescent="0.25">
      <c r="A68" s="41" t="s">
        <v>18</v>
      </c>
      <c r="B68" s="117" t="s">
        <v>327</v>
      </c>
      <c r="C68" s="212">
        <v>1481513</v>
      </c>
      <c r="D68" s="212">
        <f t="shared" si="13"/>
        <v>88890.78</v>
      </c>
      <c r="E68" s="212">
        <f t="shared" si="14"/>
        <v>88890.78</v>
      </c>
      <c r="F68" s="212">
        <f t="shared" si="15"/>
        <v>88890.78</v>
      </c>
      <c r="G68" s="212">
        <f t="shared" si="16"/>
        <v>266672.33999999997</v>
      </c>
      <c r="H68" s="212">
        <f t="shared" si="17"/>
        <v>103705.91</v>
      </c>
      <c r="I68" s="212">
        <f t="shared" si="18"/>
        <v>133336.16999999998</v>
      </c>
      <c r="J68" s="212">
        <f t="shared" si="19"/>
        <v>133336.16999999998</v>
      </c>
      <c r="K68" s="212">
        <f t="shared" si="7"/>
        <v>370378.25</v>
      </c>
      <c r="L68" s="212">
        <f t="shared" si="20"/>
        <v>133336.16999999998</v>
      </c>
      <c r="M68" s="212">
        <f t="shared" si="21"/>
        <v>133336.16999999998</v>
      </c>
      <c r="N68" s="212">
        <f t="shared" si="22"/>
        <v>133336.16999999998</v>
      </c>
      <c r="O68" s="212">
        <f t="shared" si="8"/>
        <v>400008.50999999995</v>
      </c>
      <c r="P68" s="212">
        <f t="shared" si="9"/>
        <v>148151.30000000002</v>
      </c>
      <c r="Q68" s="212">
        <f t="shared" si="10"/>
        <v>148151.30000000002</v>
      </c>
      <c r="R68" s="212">
        <f t="shared" si="11"/>
        <v>148151.30000000002</v>
      </c>
      <c r="S68" s="212">
        <f t="shared" si="12"/>
        <v>444453.9</v>
      </c>
      <c r="T68" s="147">
        <f t="shared" si="6"/>
        <v>1333361.7</v>
      </c>
      <c r="U68" s="139"/>
      <c r="V68" s="137">
        <v>1481513</v>
      </c>
      <c r="W68" s="139"/>
      <c r="X68" s="139"/>
      <c r="Y68" s="139"/>
      <c r="Z68" s="139"/>
      <c r="AA68" s="139"/>
      <c r="AB68" s="139"/>
      <c r="AC68" s="139"/>
      <c r="AD68" s="139"/>
    </row>
    <row r="69" spans="1:30" s="147" customFormat="1" ht="33" customHeight="1" x14ac:dyDescent="0.25">
      <c r="A69" s="118">
        <v>56200</v>
      </c>
      <c r="B69" s="118" t="s">
        <v>78</v>
      </c>
      <c r="C69" s="167">
        <f>SUM(C70:C74)</f>
        <v>3648000</v>
      </c>
      <c r="D69" s="167">
        <f t="shared" si="13"/>
        <v>218880</v>
      </c>
      <c r="E69" s="167">
        <f t="shared" si="14"/>
        <v>218880</v>
      </c>
      <c r="F69" s="167">
        <f t="shared" si="15"/>
        <v>218880</v>
      </c>
      <c r="G69" s="167">
        <f t="shared" si="16"/>
        <v>656640</v>
      </c>
      <c r="H69" s="167">
        <f t="shared" si="17"/>
        <v>255360.00000000003</v>
      </c>
      <c r="I69" s="167">
        <f t="shared" si="18"/>
        <v>328320</v>
      </c>
      <c r="J69" s="167">
        <f t="shared" si="19"/>
        <v>328320</v>
      </c>
      <c r="K69" s="167">
        <f t="shared" si="7"/>
        <v>912000</v>
      </c>
      <c r="L69" s="167">
        <f t="shared" si="20"/>
        <v>328320</v>
      </c>
      <c r="M69" s="167">
        <f t="shared" si="21"/>
        <v>328320</v>
      </c>
      <c r="N69" s="167">
        <f t="shared" si="22"/>
        <v>328320</v>
      </c>
      <c r="O69" s="167">
        <f t="shared" si="8"/>
        <v>984960</v>
      </c>
      <c r="P69" s="167">
        <f t="shared" si="9"/>
        <v>364800</v>
      </c>
      <c r="Q69" s="167">
        <f t="shared" si="10"/>
        <v>364800</v>
      </c>
      <c r="R69" s="167">
        <f t="shared" si="11"/>
        <v>364800</v>
      </c>
      <c r="S69" s="167">
        <f t="shared" si="12"/>
        <v>1094400</v>
      </c>
      <c r="T69" s="147">
        <f t="shared" si="6"/>
        <v>3283200</v>
      </c>
      <c r="V69" s="137">
        <v>3648000</v>
      </c>
    </row>
    <row r="70" spans="1:30" ht="33" customHeight="1" x14ac:dyDescent="0.25">
      <c r="A70" s="55">
        <v>56202</v>
      </c>
      <c r="B70" s="120" t="s">
        <v>79</v>
      </c>
      <c r="C70" s="212">
        <v>471000</v>
      </c>
      <c r="D70" s="212">
        <f t="shared" si="13"/>
        <v>28260</v>
      </c>
      <c r="E70" s="212">
        <f t="shared" si="14"/>
        <v>28260</v>
      </c>
      <c r="F70" s="212">
        <f t="shared" si="15"/>
        <v>28260</v>
      </c>
      <c r="G70" s="212">
        <f t="shared" si="16"/>
        <v>84780</v>
      </c>
      <c r="H70" s="212">
        <f t="shared" si="17"/>
        <v>32970</v>
      </c>
      <c r="I70" s="212">
        <f t="shared" si="18"/>
        <v>42390</v>
      </c>
      <c r="J70" s="212">
        <f t="shared" si="19"/>
        <v>42390</v>
      </c>
      <c r="K70" s="212">
        <f t="shared" si="7"/>
        <v>117750</v>
      </c>
      <c r="L70" s="212">
        <f t="shared" si="20"/>
        <v>42390</v>
      </c>
      <c r="M70" s="212">
        <f t="shared" si="21"/>
        <v>42390</v>
      </c>
      <c r="N70" s="212">
        <f t="shared" si="22"/>
        <v>42390</v>
      </c>
      <c r="O70" s="212">
        <f t="shared" si="8"/>
        <v>127170</v>
      </c>
      <c r="P70" s="212">
        <f t="shared" si="9"/>
        <v>47100</v>
      </c>
      <c r="Q70" s="212">
        <f t="shared" si="10"/>
        <v>47100</v>
      </c>
      <c r="R70" s="212">
        <f t="shared" si="11"/>
        <v>47100</v>
      </c>
      <c r="S70" s="212">
        <f t="shared" si="12"/>
        <v>141300</v>
      </c>
      <c r="T70" s="153">
        <f t="shared" si="6"/>
        <v>423900</v>
      </c>
      <c r="V70" s="137">
        <v>471000</v>
      </c>
    </row>
    <row r="71" spans="1:30" ht="33" customHeight="1" collapsed="1" x14ac:dyDescent="0.25">
      <c r="A71" s="55">
        <v>56206</v>
      </c>
      <c r="B71" s="120" t="s">
        <v>80</v>
      </c>
      <c r="C71" s="212">
        <v>2000</v>
      </c>
      <c r="D71" s="212">
        <f t="shared" si="13"/>
        <v>120</v>
      </c>
      <c r="E71" s="212">
        <f t="shared" si="14"/>
        <v>120</v>
      </c>
      <c r="F71" s="212">
        <f t="shared" si="15"/>
        <v>120</v>
      </c>
      <c r="G71" s="212">
        <f t="shared" si="16"/>
        <v>360</v>
      </c>
      <c r="H71" s="212">
        <f t="shared" si="17"/>
        <v>140</v>
      </c>
      <c r="I71" s="212">
        <f t="shared" si="18"/>
        <v>180</v>
      </c>
      <c r="J71" s="212">
        <f t="shared" si="19"/>
        <v>180</v>
      </c>
      <c r="K71" s="212">
        <f t="shared" si="7"/>
        <v>500</v>
      </c>
      <c r="L71" s="212">
        <f t="shared" si="20"/>
        <v>180</v>
      </c>
      <c r="M71" s="212">
        <f t="shared" si="21"/>
        <v>180</v>
      </c>
      <c r="N71" s="212">
        <f t="shared" si="22"/>
        <v>180</v>
      </c>
      <c r="O71" s="212">
        <f t="shared" si="8"/>
        <v>540</v>
      </c>
      <c r="P71" s="212">
        <f t="shared" si="9"/>
        <v>200</v>
      </c>
      <c r="Q71" s="212">
        <f t="shared" si="10"/>
        <v>200</v>
      </c>
      <c r="R71" s="212">
        <f t="shared" si="11"/>
        <v>200</v>
      </c>
      <c r="S71" s="212">
        <f t="shared" si="12"/>
        <v>600</v>
      </c>
      <c r="T71" s="153">
        <f t="shared" si="6"/>
        <v>1800</v>
      </c>
      <c r="V71" s="137">
        <v>2000</v>
      </c>
    </row>
    <row r="72" spans="1:30" s="154" customFormat="1" ht="33" customHeight="1" x14ac:dyDescent="0.25">
      <c r="A72" s="55">
        <v>56210</v>
      </c>
      <c r="B72" s="120" t="s">
        <v>81</v>
      </c>
      <c r="C72" s="212">
        <v>45000</v>
      </c>
      <c r="D72" s="212">
        <f t="shared" si="13"/>
        <v>2700</v>
      </c>
      <c r="E72" s="212">
        <f t="shared" si="14"/>
        <v>2700</v>
      </c>
      <c r="F72" s="212">
        <f t="shared" si="15"/>
        <v>2700</v>
      </c>
      <c r="G72" s="212">
        <f t="shared" si="16"/>
        <v>8100</v>
      </c>
      <c r="H72" s="212">
        <f t="shared" si="17"/>
        <v>3150.0000000000005</v>
      </c>
      <c r="I72" s="212">
        <f t="shared" si="18"/>
        <v>4050</v>
      </c>
      <c r="J72" s="212">
        <f t="shared" si="19"/>
        <v>4050</v>
      </c>
      <c r="K72" s="212">
        <f t="shared" si="7"/>
        <v>11250</v>
      </c>
      <c r="L72" s="212">
        <f t="shared" si="20"/>
        <v>4050</v>
      </c>
      <c r="M72" s="212">
        <f t="shared" si="21"/>
        <v>4050</v>
      </c>
      <c r="N72" s="212">
        <f t="shared" si="22"/>
        <v>4050</v>
      </c>
      <c r="O72" s="212">
        <f t="shared" si="8"/>
        <v>12150</v>
      </c>
      <c r="P72" s="212">
        <f t="shared" si="9"/>
        <v>4500</v>
      </c>
      <c r="Q72" s="212">
        <f t="shared" si="10"/>
        <v>4500</v>
      </c>
      <c r="R72" s="212">
        <f t="shared" si="11"/>
        <v>4500</v>
      </c>
      <c r="S72" s="212">
        <f t="shared" si="12"/>
        <v>13500</v>
      </c>
      <c r="T72" s="153">
        <f t="shared" si="6"/>
        <v>40500</v>
      </c>
      <c r="U72" s="153"/>
      <c r="V72" s="137">
        <v>45000</v>
      </c>
      <c r="W72" s="153"/>
      <c r="X72" s="153"/>
      <c r="Y72" s="153"/>
      <c r="Z72" s="153"/>
      <c r="AA72" s="153"/>
      <c r="AB72" s="153"/>
      <c r="AC72" s="153"/>
      <c r="AD72" s="153"/>
    </row>
    <row r="73" spans="1:30" ht="33" customHeight="1" x14ac:dyDescent="0.25">
      <c r="A73" s="55">
        <v>56214</v>
      </c>
      <c r="B73" s="120" t="s">
        <v>82</v>
      </c>
      <c r="C73" s="212">
        <v>466000</v>
      </c>
      <c r="D73" s="212">
        <f t="shared" si="13"/>
        <v>27960</v>
      </c>
      <c r="E73" s="212">
        <f t="shared" si="14"/>
        <v>27960</v>
      </c>
      <c r="F73" s="212">
        <f t="shared" si="15"/>
        <v>27960</v>
      </c>
      <c r="G73" s="212">
        <f t="shared" si="16"/>
        <v>83880</v>
      </c>
      <c r="H73" s="212">
        <f t="shared" si="17"/>
        <v>32620.000000000004</v>
      </c>
      <c r="I73" s="212">
        <f t="shared" si="18"/>
        <v>41940</v>
      </c>
      <c r="J73" s="212">
        <f t="shared" si="19"/>
        <v>41940</v>
      </c>
      <c r="K73" s="212">
        <f t="shared" si="7"/>
        <v>116500</v>
      </c>
      <c r="L73" s="212">
        <f t="shared" si="20"/>
        <v>41940</v>
      </c>
      <c r="M73" s="212">
        <f t="shared" si="21"/>
        <v>41940</v>
      </c>
      <c r="N73" s="212">
        <f t="shared" si="22"/>
        <v>41940</v>
      </c>
      <c r="O73" s="212">
        <f t="shared" si="8"/>
        <v>125820</v>
      </c>
      <c r="P73" s="212">
        <f t="shared" si="9"/>
        <v>46600</v>
      </c>
      <c r="Q73" s="212">
        <f t="shared" si="10"/>
        <v>46600</v>
      </c>
      <c r="R73" s="212">
        <f t="shared" si="11"/>
        <v>46600</v>
      </c>
      <c r="S73" s="212">
        <f t="shared" si="12"/>
        <v>139800</v>
      </c>
      <c r="T73" s="153">
        <f t="shared" si="6"/>
        <v>419400</v>
      </c>
      <c r="V73" s="137">
        <v>466000</v>
      </c>
    </row>
    <row r="74" spans="1:30" ht="33" customHeight="1" collapsed="1" x14ac:dyDescent="0.25">
      <c r="A74" s="55">
        <v>56218</v>
      </c>
      <c r="B74" s="120" t="s">
        <v>83</v>
      </c>
      <c r="C74" s="212">
        <v>2664000</v>
      </c>
      <c r="D74" s="212">
        <f t="shared" si="13"/>
        <v>159840</v>
      </c>
      <c r="E74" s="212">
        <f t="shared" si="14"/>
        <v>159840</v>
      </c>
      <c r="F74" s="212">
        <f t="shared" si="15"/>
        <v>159840</v>
      </c>
      <c r="G74" s="212">
        <f t="shared" si="16"/>
        <v>479520</v>
      </c>
      <c r="H74" s="212">
        <f t="shared" si="17"/>
        <v>186480.00000000003</v>
      </c>
      <c r="I74" s="212">
        <f t="shared" si="18"/>
        <v>239760</v>
      </c>
      <c r="J74" s="212">
        <f t="shared" si="19"/>
        <v>239760</v>
      </c>
      <c r="K74" s="212">
        <f t="shared" si="7"/>
        <v>666000</v>
      </c>
      <c r="L74" s="212">
        <f t="shared" si="20"/>
        <v>239760</v>
      </c>
      <c r="M74" s="212">
        <f t="shared" si="21"/>
        <v>239760</v>
      </c>
      <c r="N74" s="212">
        <f t="shared" si="22"/>
        <v>239760</v>
      </c>
      <c r="O74" s="212">
        <f t="shared" si="8"/>
        <v>719280</v>
      </c>
      <c r="P74" s="212">
        <f t="shared" si="9"/>
        <v>266400</v>
      </c>
      <c r="Q74" s="212">
        <f t="shared" si="10"/>
        <v>266400</v>
      </c>
      <c r="R74" s="212">
        <f t="shared" si="11"/>
        <v>266400</v>
      </c>
      <c r="S74" s="212">
        <f t="shared" si="12"/>
        <v>799200</v>
      </c>
      <c r="T74" s="153">
        <f t="shared" si="6"/>
        <v>2397600</v>
      </c>
      <c r="V74" s="137">
        <v>2664000</v>
      </c>
    </row>
    <row r="75" spans="1:30" s="147" customFormat="1" ht="33" customHeight="1" collapsed="1" x14ac:dyDescent="0.25">
      <c r="A75" s="118">
        <v>56300</v>
      </c>
      <c r="B75" s="118" t="s">
        <v>84</v>
      </c>
      <c r="C75" s="167">
        <f>SUM(C76:C78)</f>
        <v>336200</v>
      </c>
      <c r="D75" s="167">
        <f t="shared" si="13"/>
        <v>20172</v>
      </c>
      <c r="E75" s="167">
        <f t="shared" si="14"/>
        <v>20172</v>
      </c>
      <c r="F75" s="167">
        <f t="shared" si="15"/>
        <v>20172</v>
      </c>
      <c r="G75" s="167">
        <f t="shared" si="16"/>
        <v>60516</v>
      </c>
      <c r="H75" s="167">
        <f t="shared" si="17"/>
        <v>23534.000000000004</v>
      </c>
      <c r="I75" s="167">
        <f t="shared" si="18"/>
        <v>30258</v>
      </c>
      <c r="J75" s="167">
        <f t="shared" si="19"/>
        <v>30258</v>
      </c>
      <c r="K75" s="167">
        <f t="shared" si="7"/>
        <v>84050</v>
      </c>
      <c r="L75" s="167">
        <f t="shared" si="20"/>
        <v>30258</v>
      </c>
      <c r="M75" s="167">
        <f t="shared" si="21"/>
        <v>30258</v>
      </c>
      <c r="N75" s="167">
        <f t="shared" si="22"/>
        <v>30258</v>
      </c>
      <c r="O75" s="167">
        <f t="shared" si="8"/>
        <v>90774</v>
      </c>
      <c r="P75" s="167">
        <f t="shared" si="9"/>
        <v>33620</v>
      </c>
      <c r="Q75" s="167">
        <f t="shared" si="10"/>
        <v>33620</v>
      </c>
      <c r="R75" s="167">
        <f t="shared" si="11"/>
        <v>33620</v>
      </c>
      <c r="S75" s="167">
        <f t="shared" si="12"/>
        <v>100860</v>
      </c>
      <c r="T75" s="147">
        <f t="shared" si="6"/>
        <v>302580</v>
      </c>
      <c r="V75" s="137">
        <v>316200</v>
      </c>
    </row>
    <row r="76" spans="1:30" s="140" customFormat="1" ht="33" customHeight="1" x14ac:dyDescent="0.25">
      <c r="A76" s="41" t="s">
        <v>16</v>
      </c>
      <c r="B76" s="117" t="s">
        <v>85</v>
      </c>
      <c r="C76" s="212">
        <v>241000</v>
      </c>
      <c r="D76" s="212">
        <f t="shared" si="13"/>
        <v>14460</v>
      </c>
      <c r="E76" s="212">
        <f t="shared" si="14"/>
        <v>14460</v>
      </c>
      <c r="F76" s="212">
        <f t="shared" si="15"/>
        <v>14460</v>
      </c>
      <c r="G76" s="212">
        <f t="shared" si="16"/>
        <v>43380</v>
      </c>
      <c r="H76" s="212">
        <f t="shared" si="17"/>
        <v>16870</v>
      </c>
      <c r="I76" s="212">
        <f t="shared" si="18"/>
        <v>21690</v>
      </c>
      <c r="J76" s="212">
        <f t="shared" si="19"/>
        <v>21690</v>
      </c>
      <c r="K76" s="212">
        <f t="shared" si="7"/>
        <v>60250</v>
      </c>
      <c r="L76" s="212">
        <f t="shared" si="20"/>
        <v>21690</v>
      </c>
      <c r="M76" s="212">
        <f t="shared" si="21"/>
        <v>21690</v>
      </c>
      <c r="N76" s="212">
        <f t="shared" si="22"/>
        <v>21690</v>
      </c>
      <c r="O76" s="212">
        <f t="shared" si="8"/>
        <v>65070</v>
      </c>
      <c r="P76" s="212">
        <f t="shared" si="9"/>
        <v>24100</v>
      </c>
      <c r="Q76" s="212">
        <f t="shared" si="10"/>
        <v>24100</v>
      </c>
      <c r="R76" s="212">
        <f t="shared" si="11"/>
        <v>24100</v>
      </c>
      <c r="S76" s="212">
        <f t="shared" si="12"/>
        <v>72300</v>
      </c>
      <c r="T76" s="147">
        <f t="shared" si="6"/>
        <v>216900</v>
      </c>
      <c r="U76" s="139"/>
      <c r="V76" s="137">
        <v>241000</v>
      </c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3" customHeight="1" x14ac:dyDescent="0.25">
      <c r="A77" s="41" t="s">
        <v>149</v>
      </c>
      <c r="B77" s="117" t="s">
        <v>152</v>
      </c>
      <c r="C77" s="212">
        <v>3200</v>
      </c>
      <c r="D77" s="212">
        <f t="shared" si="13"/>
        <v>192</v>
      </c>
      <c r="E77" s="212">
        <f t="shared" si="14"/>
        <v>192</v>
      </c>
      <c r="F77" s="212">
        <f t="shared" si="15"/>
        <v>192</v>
      </c>
      <c r="G77" s="212">
        <f t="shared" si="16"/>
        <v>576</v>
      </c>
      <c r="H77" s="212">
        <f t="shared" si="17"/>
        <v>224.00000000000003</v>
      </c>
      <c r="I77" s="212">
        <f t="shared" si="18"/>
        <v>288</v>
      </c>
      <c r="J77" s="212">
        <f t="shared" si="19"/>
        <v>288</v>
      </c>
      <c r="K77" s="212">
        <f t="shared" si="7"/>
        <v>800</v>
      </c>
      <c r="L77" s="212">
        <f t="shared" si="20"/>
        <v>288</v>
      </c>
      <c r="M77" s="212">
        <f t="shared" si="21"/>
        <v>288</v>
      </c>
      <c r="N77" s="212">
        <f t="shared" si="22"/>
        <v>288</v>
      </c>
      <c r="O77" s="212">
        <f t="shared" si="8"/>
        <v>864</v>
      </c>
      <c r="P77" s="212">
        <f t="shared" si="9"/>
        <v>320</v>
      </c>
      <c r="Q77" s="212">
        <f t="shared" si="10"/>
        <v>320</v>
      </c>
      <c r="R77" s="212">
        <f t="shared" si="11"/>
        <v>320</v>
      </c>
      <c r="S77" s="212">
        <f t="shared" si="12"/>
        <v>960</v>
      </c>
      <c r="T77" s="147">
        <f t="shared" si="6"/>
        <v>2880</v>
      </c>
      <c r="U77" s="139"/>
      <c r="V77" s="137">
        <v>3200</v>
      </c>
      <c r="W77" s="139"/>
      <c r="X77" s="139"/>
      <c r="Y77" s="139"/>
      <c r="Z77" s="139"/>
      <c r="AA77" s="139"/>
      <c r="AB77" s="139"/>
      <c r="AC77" s="139"/>
      <c r="AD77" s="139"/>
    </row>
    <row r="78" spans="1:30" s="140" customFormat="1" ht="33" customHeight="1" x14ac:dyDescent="0.25">
      <c r="A78" s="41">
        <v>56314</v>
      </c>
      <c r="B78" s="117" t="s">
        <v>86</v>
      </c>
      <c r="C78" s="212">
        <v>92000</v>
      </c>
      <c r="D78" s="212">
        <f t="shared" si="13"/>
        <v>5520</v>
      </c>
      <c r="E78" s="212">
        <f t="shared" si="14"/>
        <v>5520</v>
      </c>
      <c r="F78" s="212">
        <f t="shared" si="15"/>
        <v>5520</v>
      </c>
      <c r="G78" s="212">
        <f t="shared" si="16"/>
        <v>16560</v>
      </c>
      <c r="H78" s="212">
        <f t="shared" si="17"/>
        <v>6440.0000000000009</v>
      </c>
      <c r="I78" s="212">
        <f t="shared" si="18"/>
        <v>8280</v>
      </c>
      <c r="J78" s="212">
        <f t="shared" si="19"/>
        <v>8280</v>
      </c>
      <c r="K78" s="212">
        <f t="shared" si="7"/>
        <v>23000</v>
      </c>
      <c r="L78" s="212">
        <f t="shared" si="20"/>
        <v>8280</v>
      </c>
      <c r="M78" s="212">
        <f t="shared" si="21"/>
        <v>8280</v>
      </c>
      <c r="N78" s="212">
        <f t="shared" si="22"/>
        <v>8280</v>
      </c>
      <c r="O78" s="212">
        <f t="shared" si="8"/>
        <v>24840</v>
      </c>
      <c r="P78" s="212">
        <f t="shared" si="9"/>
        <v>9200</v>
      </c>
      <c r="Q78" s="212">
        <f t="shared" si="10"/>
        <v>9200</v>
      </c>
      <c r="R78" s="212">
        <f t="shared" si="11"/>
        <v>9200</v>
      </c>
      <c r="S78" s="212">
        <f t="shared" si="12"/>
        <v>27600</v>
      </c>
      <c r="T78" s="147">
        <f t="shared" si="6"/>
        <v>82800</v>
      </c>
      <c r="U78" s="139"/>
      <c r="V78" s="137">
        <v>72000</v>
      </c>
      <c r="W78" s="139"/>
      <c r="X78" s="139"/>
      <c r="Y78" s="139"/>
      <c r="Z78" s="139"/>
      <c r="AA78" s="139"/>
      <c r="AB78" s="139"/>
      <c r="AC78" s="139"/>
      <c r="AD78" s="139"/>
    </row>
    <row r="79" spans="1:30" s="147" customFormat="1" ht="33" customHeight="1" x14ac:dyDescent="0.25">
      <c r="A79" s="118">
        <v>56400</v>
      </c>
      <c r="B79" s="118" t="s">
        <v>87</v>
      </c>
      <c r="C79" s="167">
        <f>SUM(C80:C83)</f>
        <v>468000</v>
      </c>
      <c r="D79" s="167">
        <f t="shared" si="13"/>
        <v>28080</v>
      </c>
      <c r="E79" s="167">
        <f t="shared" si="14"/>
        <v>28080</v>
      </c>
      <c r="F79" s="167">
        <f t="shared" si="15"/>
        <v>28080</v>
      </c>
      <c r="G79" s="167">
        <f t="shared" si="16"/>
        <v>84240</v>
      </c>
      <c r="H79" s="167">
        <f t="shared" si="17"/>
        <v>32760.000000000004</v>
      </c>
      <c r="I79" s="167">
        <f t="shared" si="18"/>
        <v>42120</v>
      </c>
      <c r="J79" s="167">
        <f t="shared" si="19"/>
        <v>42120</v>
      </c>
      <c r="K79" s="167">
        <f t="shared" si="7"/>
        <v>117000</v>
      </c>
      <c r="L79" s="167">
        <f t="shared" si="20"/>
        <v>42120</v>
      </c>
      <c r="M79" s="167">
        <f t="shared" si="21"/>
        <v>42120</v>
      </c>
      <c r="N79" s="167">
        <f t="shared" si="22"/>
        <v>42120</v>
      </c>
      <c r="O79" s="167">
        <f t="shared" si="8"/>
        <v>126360</v>
      </c>
      <c r="P79" s="167">
        <f t="shared" si="9"/>
        <v>46800</v>
      </c>
      <c r="Q79" s="167">
        <f t="shared" si="10"/>
        <v>46800</v>
      </c>
      <c r="R79" s="167">
        <f t="shared" si="11"/>
        <v>46800</v>
      </c>
      <c r="S79" s="167">
        <f t="shared" si="12"/>
        <v>140400</v>
      </c>
      <c r="T79" s="147">
        <f t="shared" ref="T79:T99" si="23">D79+E79+F79+H79+I79+J79+L79+M79+N79+P79+Q79</f>
        <v>421200</v>
      </c>
      <c r="V79" s="137">
        <v>468000</v>
      </c>
    </row>
    <row r="80" spans="1:30" ht="33" customHeight="1" x14ac:dyDescent="0.25">
      <c r="A80" s="55">
        <v>56402</v>
      </c>
      <c r="B80" s="120" t="s">
        <v>88</v>
      </c>
      <c r="C80" s="212">
        <v>50000</v>
      </c>
      <c r="D80" s="212">
        <f t="shared" si="13"/>
        <v>3000</v>
      </c>
      <c r="E80" s="212">
        <f t="shared" si="14"/>
        <v>3000</v>
      </c>
      <c r="F80" s="212">
        <f t="shared" si="15"/>
        <v>3000</v>
      </c>
      <c r="G80" s="212">
        <f t="shared" si="16"/>
        <v>9000</v>
      </c>
      <c r="H80" s="212">
        <f t="shared" si="17"/>
        <v>3500.0000000000005</v>
      </c>
      <c r="I80" s="212">
        <f t="shared" si="18"/>
        <v>4500</v>
      </c>
      <c r="J80" s="212">
        <f t="shared" si="19"/>
        <v>4500</v>
      </c>
      <c r="K80" s="212">
        <f t="shared" si="7"/>
        <v>12500</v>
      </c>
      <c r="L80" s="212">
        <f t="shared" si="20"/>
        <v>4500</v>
      </c>
      <c r="M80" s="212">
        <f t="shared" si="21"/>
        <v>4500</v>
      </c>
      <c r="N80" s="212">
        <f t="shared" si="22"/>
        <v>4500</v>
      </c>
      <c r="O80" s="212">
        <f t="shared" si="8"/>
        <v>13500</v>
      </c>
      <c r="P80" s="212">
        <f t="shared" si="9"/>
        <v>5000</v>
      </c>
      <c r="Q80" s="212">
        <f t="shared" si="10"/>
        <v>5000</v>
      </c>
      <c r="R80" s="212">
        <f t="shared" si="11"/>
        <v>5000</v>
      </c>
      <c r="S80" s="212">
        <f t="shared" si="12"/>
        <v>15000</v>
      </c>
      <c r="T80" s="153">
        <f t="shared" si="23"/>
        <v>45000</v>
      </c>
      <c r="V80" s="137">
        <v>50000</v>
      </c>
    </row>
    <row r="81" spans="1:30" ht="33" customHeight="1" x14ac:dyDescent="0.25">
      <c r="A81" s="55">
        <v>56406</v>
      </c>
      <c r="B81" s="256" t="s">
        <v>111</v>
      </c>
      <c r="C81" s="212">
        <v>364000</v>
      </c>
      <c r="D81" s="212">
        <f t="shared" si="13"/>
        <v>21840</v>
      </c>
      <c r="E81" s="212">
        <f t="shared" si="14"/>
        <v>21840</v>
      </c>
      <c r="F81" s="212">
        <f t="shared" si="15"/>
        <v>21840</v>
      </c>
      <c r="G81" s="212">
        <f t="shared" si="16"/>
        <v>65520</v>
      </c>
      <c r="H81" s="212">
        <f t="shared" si="17"/>
        <v>25480.000000000004</v>
      </c>
      <c r="I81" s="212">
        <f t="shared" si="18"/>
        <v>32760</v>
      </c>
      <c r="J81" s="212">
        <f t="shared" si="19"/>
        <v>32760</v>
      </c>
      <c r="K81" s="212">
        <f t="shared" si="7"/>
        <v>91000</v>
      </c>
      <c r="L81" s="212">
        <f t="shared" si="20"/>
        <v>32760</v>
      </c>
      <c r="M81" s="212">
        <f t="shared" si="21"/>
        <v>32760</v>
      </c>
      <c r="N81" s="212">
        <f t="shared" si="22"/>
        <v>32760</v>
      </c>
      <c r="O81" s="212">
        <f t="shared" si="8"/>
        <v>98280</v>
      </c>
      <c r="P81" s="212">
        <f t="shared" si="9"/>
        <v>36400</v>
      </c>
      <c r="Q81" s="212">
        <f t="shared" si="10"/>
        <v>36400</v>
      </c>
      <c r="R81" s="212">
        <f t="shared" si="11"/>
        <v>36400</v>
      </c>
      <c r="S81" s="212">
        <f t="shared" si="12"/>
        <v>109200</v>
      </c>
      <c r="T81" s="153">
        <f t="shared" si="23"/>
        <v>327600</v>
      </c>
      <c r="V81" s="137">
        <v>364000</v>
      </c>
    </row>
    <row r="82" spans="1:30" ht="33" customHeight="1" collapsed="1" x14ac:dyDescent="0.25">
      <c r="A82" s="55" t="s">
        <v>100</v>
      </c>
      <c r="B82" s="120" t="s">
        <v>114</v>
      </c>
      <c r="C82" s="212">
        <v>38000</v>
      </c>
      <c r="D82" s="212">
        <f t="shared" si="13"/>
        <v>2280</v>
      </c>
      <c r="E82" s="212">
        <f t="shared" si="14"/>
        <v>2280</v>
      </c>
      <c r="F82" s="212">
        <f t="shared" si="15"/>
        <v>2280</v>
      </c>
      <c r="G82" s="212">
        <f t="shared" si="16"/>
        <v>6840</v>
      </c>
      <c r="H82" s="212">
        <f t="shared" si="17"/>
        <v>2660.0000000000005</v>
      </c>
      <c r="I82" s="212">
        <f t="shared" si="18"/>
        <v>3420</v>
      </c>
      <c r="J82" s="212">
        <f t="shared" si="19"/>
        <v>3420</v>
      </c>
      <c r="K82" s="212">
        <f t="shared" ref="K82:K99" si="24">SUM(H82:J82)</f>
        <v>9500</v>
      </c>
      <c r="L82" s="212">
        <f t="shared" si="20"/>
        <v>3420</v>
      </c>
      <c r="M82" s="212">
        <f t="shared" si="21"/>
        <v>3420</v>
      </c>
      <c r="N82" s="212">
        <f t="shared" si="22"/>
        <v>3420</v>
      </c>
      <c r="O82" s="212">
        <f t="shared" ref="O82:O99" si="25">SUM(L82:N82)</f>
        <v>10260</v>
      </c>
      <c r="P82" s="212">
        <f t="shared" ref="P82:P99" si="26">C82*0.1</f>
        <v>3800</v>
      </c>
      <c r="Q82" s="212">
        <f t="shared" ref="Q82:Q99" si="27">C82*0.1</f>
        <v>3800</v>
      </c>
      <c r="R82" s="212">
        <f t="shared" ref="R82:R99" si="28">C82*0.1</f>
        <v>3800</v>
      </c>
      <c r="S82" s="212">
        <f t="shared" ref="S82:S99" si="29">SUM(P82:R82)</f>
        <v>11400</v>
      </c>
      <c r="T82" s="153">
        <f t="shared" si="23"/>
        <v>34200</v>
      </c>
      <c r="V82" s="137">
        <v>38000</v>
      </c>
    </row>
    <row r="83" spans="1:30" ht="33" customHeight="1" collapsed="1" x14ac:dyDescent="0.25">
      <c r="A83" s="55">
        <v>56418</v>
      </c>
      <c r="B83" s="120" t="s">
        <v>113</v>
      </c>
      <c r="C83" s="212">
        <v>16000</v>
      </c>
      <c r="D83" s="212">
        <f t="shared" ref="D83:D99" si="30">C83*0.06</f>
        <v>960</v>
      </c>
      <c r="E83" s="212">
        <f t="shared" ref="E83:E99" si="31">C83*0.06</f>
        <v>960</v>
      </c>
      <c r="F83" s="212">
        <f t="shared" ref="F83:F99" si="32">C83*0.06</f>
        <v>960</v>
      </c>
      <c r="G83" s="212">
        <f t="shared" ref="G83:G99" si="33">SUM(D83:F83)</f>
        <v>2880</v>
      </c>
      <c r="H83" s="212">
        <f t="shared" ref="H83:H99" si="34">C83*0.07</f>
        <v>1120</v>
      </c>
      <c r="I83" s="212">
        <f t="shared" ref="I83:I99" si="35">C83*0.09</f>
        <v>1440</v>
      </c>
      <c r="J83" s="212">
        <f t="shared" ref="J83:J99" si="36">C83*0.09</f>
        <v>1440</v>
      </c>
      <c r="K83" s="212">
        <f t="shared" si="24"/>
        <v>4000</v>
      </c>
      <c r="L83" s="212">
        <f t="shared" ref="L83:L99" si="37">C83*0.09</f>
        <v>1440</v>
      </c>
      <c r="M83" s="212">
        <f t="shared" ref="M83:M99" si="38">C83*0.09</f>
        <v>1440</v>
      </c>
      <c r="N83" s="212">
        <f t="shared" ref="N83:N99" si="39">C83*0.09</f>
        <v>1440</v>
      </c>
      <c r="O83" s="212">
        <f t="shared" si="25"/>
        <v>4320</v>
      </c>
      <c r="P83" s="212">
        <f t="shared" si="26"/>
        <v>1600</v>
      </c>
      <c r="Q83" s="212">
        <f t="shared" si="27"/>
        <v>1600</v>
      </c>
      <c r="R83" s="212">
        <f t="shared" si="28"/>
        <v>1600</v>
      </c>
      <c r="S83" s="212">
        <f t="shared" si="29"/>
        <v>4800</v>
      </c>
      <c r="T83" s="153">
        <f t="shared" si="23"/>
        <v>14400</v>
      </c>
      <c r="V83" s="137">
        <v>16000</v>
      </c>
    </row>
    <row r="84" spans="1:30" s="147" customFormat="1" ht="33" customHeight="1" collapsed="1" x14ac:dyDescent="0.25">
      <c r="A84" s="118">
        <v>56500</v>
      </c>
      <c r="B84" s="118" t="s">
        <v>89</v>
      </c>
      <c r="C84" s="167">
        <f>SUM(C85:C87)</f>
        <v>750500</v>
      </c>
      <c r="D84" s="167">
        <f t="shared" si="30"/>
        <v>45030</v>
      </c>
      <c r="E84" s="167">
        <f t="shared" si="31"/>
        <v>45030</v>
      </c>
      <c r="F84" s="167">
        <f t="shared" si="32"/>
        <v>45030</v>
      </c>
      <c r="G84" s="167">
        <f t="shared" si="33"/>
        <v>135090</v>
      </c>
      <c r="H84" s="167">
        <f t="shared" si="34"/>
        <v>52535.000000000007</v>
      </c>
      <c r="I84" s="167">
        <f t="shared" si="35"/>
        <v>67545</v>
      </c>
      <c r="J84" s="167">
        <f t="shared" si="36"/>
        <v>67545</v>
      </c>
      <c r="K84" s="167">
        <f t="shared" si="24"/>
        <v>187625</v>
      </c>
      <c r="L84" s="167">
        <f t="shared" si="37"/>
        <v>67545</v>
      </c>
      <c r="M84" s="167">
        <f t="shared" si="38"/>
        <v>67545</v>
      </c>
      <c r="N84" s="167">
        <f t="shared" si="39"/>
        <v>67545</v>
      </c>
      <c r="O84" s="167">
        <f t="shared" si="25"/>
        <v>202635</v>
      </c>
      <c r="P84" s="167">
        <f t="shared" si="26"/>
        <v>75050</v>
      </c>
      <c r="Q84" s="167">
        <f t="shared" si="27"/>
        <v>75050</v>
      </c>
      <c r="R84" s="167">
        <f t="shared" si="28"/>
        <v>75050</v>
      </c>
      <c r="S84" s="167">
        <f t="shared" si="29"/>
        <v>225150</v>
      </c>
      <c r="T84" s="147">
        <f t="shared" si="23"/>
        <v>675450</v>
      </c>
      <c r="V84" s="137">
        <v>975500</v>
      </c>
    </row>
    <row r="85" spans="1:30" s="140" customFormat="1" ht="33" customHeight="1" x14ac:dyDescent="0.25">
      <c r="A85" s="55" t="s">
        <v>116</v>
      </c>
      <c r="B85" s="120" t="s">
        <v>117</v>
      </c>
      <c r="C85" s="212">
        <v>15500</v>
      </c>
      <c r="D85" s="212">
        <f t="shared" si="30"/>
        <v>930</v>
      </c>
      <c r="E85" s="212">
        <f t="shared" si="31"/>
        <v>930</v>
      </c>
      <c r="F85" s="212">
        <f t="shared" si="32"/>
        <v>930</v>
      </c>
      <c r="G85" s="212">
        <f t="shared" si="33"/>
        <v>2790</v>
      </c>
      <c r="H85" s="212">
        <f t="shared" si="34"/>
        <v>1085</v>
      </c>
      <c r="I85" s="212">
        <f t="shared" si="35"/>
        <v>1395</v>
      </c>
      <c r="J85" s="212">
        <f t="shared" si="36"/>
        <v>1395</v>
      </c>
      <c r="K85" s="212">
        <f t="shared" si="24"/>
        <v>3875</v>
      </c>
      <c r="L85" s="212">
        <f t="shared" si="37"/>
        <v>1395</v>
      </c>
      <c r="M85" s="212">
        <f t="shared" si="38"/>
        <v>1395</v>
      </c>
      <c r="N85" s="212">
        <f t="shared" si="39"/>
        <v>1395</v>
      </c>
      <c r="O85" s="212">
        <f t="shared" si="25"/>
        <v>4185</v>
      </c>
      <c r="P85" s="212">
        <f t="shared" si="26"/>
        <v>1550</v>
      </c>
      <c r="Q85" s="212">
        <f t="shared" si="27"/>
        <v>1550</v>
      </c>
      <c r="R85" s="212">
        <f t="shared" si="28"/>
        <v>1550</v>
      </c>
      <c r="S85" s="212">
        <f t="shared" si="29"/>
        <v>4650</v>
      </c>
      <c r="T85" s="147">
        <f t="shared" si="23"/>
        <v>13950</v>
      </c>
      <c r="U85" s="139"/>
      <c r="V85" s="137">
        <v>15500</v>
      </c>
      <c r="W85" s="139"/>
      <c r="X85" s="139"/>
      <c r="Y85" s="139"/>
      <c r="Z85" s="139"/>
      <c r="AA85" s="139"/>
      <c r="AB85" s="139"/>
      <c r="AC85" s="139"/>
      <c r="AD85" s="139"/>
    </row>
    <row r="86" spans="1:30" s="140" customFormat="1" ht="33" customHeight="1" x14ac:dyDescent="0.25">
      <c r="A86" s="55">
        <v>56506</v>
      </c>
      <c r="B86" s="120" t="s">
        <v>103</v>
      </c>
      <c r="C86" s="212">
        <v>660000</v>
      </c>
      <c r="D86" s="212">
        <f t="shared" si="30"/>
        <v>39600</v>
      </c>
      <c r="E86" s="212">
        <f t="shared" si="31"/>
        <v>39600</v>
      </c>
      <c r="F86" s="212">
        <f t="shared" si="32"/>
        <v>39600</v>
      </c>
      <c r="G86" s="212">
        <f t="shared" si="33"/>
        <v>118800</v>
      </c>
      <c r="H86" s="212">
        <f t="shared" si="34"/>
        <v>46200.000000000007</v>
      </c>
      <c r="I86" s="212">
        <f t="shared" si="35"/>
        <v>59400</v>
      </c>
      <c r="J86" s="212">
        <f t="shared" si="36"/>
        <v>59400</v>
      </c>
      <c r="K86" s="212">
        <f t="shared" si="24"/>
        <v>165000</v>
      </c>
      <c r="L86" s="212">
        <f t="shared" si="37"/>
        <v>59400</v>
      </c>
      <c r="M86" s="212">
        <f t="shared" si="38"/>
        <v>59400</v>
      </c>
      <c r="N86" s="212">
        <f t="shared" si="39"/>
        <v>59400</v>
      </c>
      <c r="O86" s="212">
        <f t="shared" si="25"/>
        <v>178200</v>
      </c>
      <c r="P86" s="212">
        <f t="shared" si="26"/>
        <v>66000</v>
      </c>
      <c r="Q86" s="212">
        <f t="shared" si="27"/>
        <v>66000</v>
      </c>
      <c r="R86" s="212">
        <f t="shared" si="28"/>
        <v>66000</v>
      </c>
      <c r="S86" s="212">
        <f t="shared" si="29"/>
        <v>198000</v>
      </c>
      <c r="T86" s="147">
        <f t="shared" si="23"/>
        <v>594000</v>
      </c>
      <c r="U86" s="139"/>
      <c r="V86" s="137">
        <v>660000</v>
      </c>
      <c r="W86" s="139"/>
      <c r="X86" s="139"/>
      <c r="Y86" s="139"/>
      <c r="Z86" s="139"/>
      <c r="AA86" s="139"/>
      <c r="AB86" s="139"/>
      <c r="AC86" s="139"/>
      <c r="AD86" s="139"/>
    </row>
    <row r="87" spans="1:30" ht="33" customHeight="1" collapsed="1" x14ac:dyDescent="0.25">
      <c r="A87" s="41" t="s">
        <v>118</v>
      </c>
      <c r="B87" s="120" t="s">
        <v>119</v>
      </c>
      <c r="C87" s="212">
        <v>75000</v>
      </c>
      <c r="D87" s="212">
        <f t="shared" si="30"/>
        <v>4500</v>
      </c>
      <c r="E87" s="212">
        <f t="shared" si="31"/>
        <v>4500</v>
      </c>
      <c r="F87" s="212">
        <f t="shared" si="32"/>
        <v>4500</v>
      </c>
      <c r="G87" s="212">
        <f t="shared" si="33"/>
        <v>13500</v>
      </c>
      <c r="H87" s="212">
        <f t="shared" si="34"/>
        <v>5250.0000000000009</v>
      </c>
      <c r="I87" s="212">
        <f t="shared" si="35"/>
        <v>6750</v>
      </c>
      <c r="J87" s="212">
        <f t="shared" si="36"/>
        <v>6750</v>
      </c>
      <c r="K87" s="212">
        <f t="shared" si="24"/>
        <v>18750</v>
      </c>
      <c r="L87" s="212">
        <f t="shared" si="37"/>
        <v>6750</v>
      </c>
      <c r="M87" s="212">
        <f t="shared" si="38"/>
        <v>6750</v>
      </c>
      <c r="N87" s="212">
        <f t="shared" si="39"/>
        <v>6750</v>
      </c>
      <c r="O87" s="212">
        <f t="shared" si="25"/>
        <v>20250</v>
      </c>
      <c r="P87" s="212">
        <f t="shared" si="26"/>
        <v>7500</v>
      </c>
      <c r="Q87" s="212">
        <f t="shared" si="27"/>
        <v>7500</v>
      </c>
      <c r="R87" s="212">
        <f t="shared" si="28"/>
        <v>7500</v>
      </c>
      <c r="S87" s="212">
        <f t="shared" si="29"/>
        <v>22500</v>
      </c>
      <c r="T87" s="147">
        <f t="shared" si="23"/>
        <v>67500</v>
      </c>
      <c r="V87" s="137">
        <v>300000</v>
      </c>
    </row>
    <row r="88" spans="1:30" s="147" customFormat="1" ht="33" customHeight="1" x14ac:dyDescent="0.25">
      <c r="A88" s="118">
        <v>56600</v>
      </c>
      <c r="B88" s="118" t="s">
        <v>90</v>
      </c>
      <c r="C88" s="118">
        <v>2179751</v>
      </c>
      <c r="D88" s="118">
        <f t="shared" si="30"/>
        <v>130785.06</v>
      </c>
      <c r="E88" s="118">
        <f t="shared" si="31"/>
        <v>130785.06</v>
      </c>
      <c r="F88" s="118">
        <f t="shared" si="32"/>
        <v>130785.06</v>
      </c>
      <c r="G88" s="118">
        <f t="shared" si="33"/>
        <v>392355.18</v>
      </c>
      <c r="H88" s="118">
        <f t="shared" si="34"/>
        <v>152582.57</v>
      </c>
      <c r="I88" s="118">
        <f t="shared" si="35"/>
        <v>196177.59</v>
      </c>
      <c r="J88" s="118">
        <f t="shared" si="36"/>
        <v>196177.59</v>
      </c>
      <c r="K88" s="118">
        <f t="shared" si="24"/>
        <v>544937.75</v>
      </c>
      <c r="L88" s="118">
        <f t="shared" si="37"/>
        <v>196177.59</v>
      </c>
      <c r="M88" s="118">
        <f t="shared" si="38"/>
        <v>196177.59</v>
      </c>
      <c r="N88" s="118">
        <f t="shared" si="39"/>
        <v>196177.59</v>
      </c>
      <c r="O88" s="118">
        <f t="shared" si="25"/>
        <v>588532.77</v>
      </c>
      <c r="P88" s="118">
        <f t="shared" si="26"/>
        <v>217975.1</v>
      </c>
      <c r="Q88" s="118">
        <f t="shared" si="27"/>
        <v>217975.1</v>
      </c>
      <c r="R88" s="118">
        <f t="shared" si="28"/>
        <v>217975.1</v>
      </c>
      <c r="S88" s="118">
        <f t="shared" si="29"/>
        <v>653925.30000000005</v>
      </c>
      <c r="T88" s="147">
        <f t="shared" si="23"/>
        <v>1961775.9000000004</v>
      </c>
      <c r="V88" s="137">
        <v>2179751</v>
      </c>
    </row>
    <row r="89" spans="1:30" s="147" customFormat="1" ht="33" customHeight="1" x14ac:dyDescent="0.25">
      <c r="A89" s="118">
        <v>56700</v>
      </c>
      <c r="B89" s="118" t="s">
        <v>91</v>
      </c>
      <c r="C89" s="167">
        <f>SUM(C90:C93)</f>
        <v>593521</v>
      </c>
      <c r="D89" s="167">
        <f t="shared" si="30"/>
        <v>35611.26</v>
      </c>
      <c r="E89" s="167">
        <f t="shared" si="31"/>
        <v>35611.26</v>
      </c>
      <c r="F89" s="167">
        <f t="shared" si="32"/>
        <v>35611.26</v>
      </c>
      <c r="G89" s="167">
        <f t="shared" si="33"/>
        <v>106833.78</v>
      </c>
      <c r="H89" s="167">
        <f t="shared" si="34"/>
        <v>41546.47</v>
      </c>
      <c r="I89" s="167">
        <f t="shared" si="35"/>
        <v>53416.89</v>
      </c>
      <c r="J89" s="167">
        <f t="shared" si="36"/>
        <v>53416.89</v>
      </c>
      <c r="K89" s="167">
        <f t="shared" si="24"/>
        <v>148380.25</v>
      </c>
      <c r="L89" s="167">
        <f t="shared" si="37"/>
        <v>53416.89</v>
      </c>
      <c r="M89" s="167">
        <f t="shared" si="38"/>
        <v>53416.89</v>
      </c>
      <c r="N89" s="167">
        <f t="shared" si="39"/>
        <v>53416.89</v>
      </c>
      <c r="O89" s="167">
        <f t="shared" si="25"/>
        <v>160250.66999999998</v>
      </c>
      <c r="P89" s="167">
        <f t="shared" si="26"/>
        <v>59352.100000000006</v>
      </c>
      <c r="Q89" s="167">
        <f t="shared" si="27"/>
        <v>59352.100000000006</v>
      </c>
      <c r="R89" s="167">
        <f t="shared" si="28"/>
        <v>59352.100000000006</v>
      </c>
      <c r="S89" s="167">
        <f t="shared" si="29"/>
        <v>178056.30000000002</v>
      </c>
      <c r="T89" s="147">
        <f t="shared" si="23"/>
        <v>534168.9</v>
      </c>
      <c r="V89" s="137">
        <v>593520</v>
      </c>
    </row>
    <row r="90" spans="1:30" ht="33" customHeight="1" x14ac:dyDescent="0.25">
      <c r="A90" s="41" t="s">
        <v>28</v>
      </c>
      <c r="B90" s="125" t="s">
        <v>115</v>
      </c>
      <c r="C90" s="212">
        <v>447000</v>
      </c>
      <c r="D90" s="212">
        <f t="shared" si="30"/>
        <v>26820</v>
      </c>
      <c r="E90" s="212">
        <f t="shared" si="31"/>
        <v>26820</v>
      </c>
      <c r="F90" s="212">
        <f t="shared" si="32"/>
        <v>26820</v>
      </c>
      <c r="G90" s="212">
        <f t="shared" si="33"/>
        <v>80460</v>
      </c>
      <c r="H90" s="212">
        <f t="shared" si="34"/>
        <v>31290.000000000004</v>
      </c>
      <c r="I90" s="212">
        <f t="shared" si="35"/>
        <v>40230</v>
      </c>
      <c r="J90" s="212">
        <f t="shared" si="36"/>
        <v>40230</v>
      </c>
      <c r="K90" s="212">
        <f t="shared" si="24"/>
        <v>111750</v>
      </c>
      <c r="L90" s="212">
        <f t="shared" si="37"/>
        <v>40230</v>
      </c>
      <c r="M90" s="212">
        <f t="shared" si="38"/>
        <v>40230</v>
      </c>
      <c r="N90" s="212">
        <f t="shared" si="39"/>
        <v>40230</v>
      </c>
      <c r="O90" s="212">
        <f t="shared" si="25"/>
        <v>120690</v>
      </c>
      <c r="P90" s="212">
        <f t="shared" si="26"/>
        <v>44700</v>
      </c>
      <c r="Q90" s="212">
        <f t="shared" si="27"/>
        <v>44700</v>
      </c>
      <c r="R90" s="212">
        <f t="shared" si="28"/>
        <v>44700</v>
      </c>
      <c r="S90" s="212">
        <f t="shared" si="29"/>
        <v>134100</v>
      </c>
      <c r="T90" s="147">
        <f t="shared" si="23"/>
        <v>402300</v>
      </c>
      <c r="V90" s="137">
        <v>447000</v>
      </c>
    </row>
    <row r="91" spans="1:30" ht="33" customHeight="1" x14ac:dyDescent="0.25">
      <c r="A91" s="54">
        <v>56710</v>
      </c>
      <c r="B91" s="125" t="s">
        <v>92</v>
      </c>
      <c r="C91" s="212">
        <v>54000</v>
      </c>
      <c r="D91" s="212">
        <f t="shared" si="30"/>
        <v>3240</v>
      </c>
      <c r="E91" s="212">
        <f t="shared" si="31"/>
        <v>3240</v>
      </c>
      <c r="F91" s="212">
        <f t="shared" si="32"/>
        <v>3240</v>
      </c>
      <c r="G91" s="212">
        <f t="shared" si="33"/>
        <v>9720</v>
      </c>
      <c r="H91" s="212">
        <f t="shared" si="34"/>
        <v>3780.0000000000005</v>
      </c>
      <c r="I91" s="212">
        <f t="shared" si="35"/>
        <v>4860</v>
      </c>
      <c r="J91" s="212">
        <f t="shared" si="36"/>
        <v>4860</v>
      </c>
      <c r="K91" s="212">
        <f t="shared" si="24"/>
        <v>13500</v>
      </c>
      <c r="L91" s="212">
        <f t="shared" si="37"/>
        <v>4860</v>
      </c>
      <c r="M91" s="212">
        <f t="shared" si="38"/>
        <v>4860</v>
      </c>
      <c r="N91" s="212">
        <f t="shared" si="39"/>
        <v>4860</v>
      </c>
      <c r="O91" s="212">
        <f t="shared" si="25"/>
        <v>14580</v>
      </c>
      <c r="P91" s="212">
        <f t="shared" si="26"/>
        <v>5400</v>
      </c>
      <c r="Q91" s="212">
        <f t="shared" si="27"/>
        <v>5400</v>
      </c>
      <c r="R91" s="212">
        <f t="shared" si="28"/>
        <v>5400</v>
      </c>
      <c r="S91" s="212">
        <f t="shared" si="29"/>
        <v>16200</v>
      </c>
      <c r="T91" s="147">
        <f t="shared" si="23"/>
        <v>48600</v>
      </c>
      <c r="V91" s="137">
        <v>54000</v>
      </c>
    </row>
    <row r="92" spans="1:30" ht="33" customHeight="1" x14ac:dyDescent="0.25">
      <c r="A92" s="41">
        <v>56714</v>
      </c>
      <c r="B92" s="122" t="s">
        <v>107</v>
      </c>
      <c r="C92" s="212">
        <v>87181</v>
      </c>
      <c r="D92" s="213">
        <f t="shared" si="30"/>
        <v>5230.8599999999997</v>
      </c>
      <c r="E92" s="213">
        <f t="shared" si="31"/>
        <v>5230.8599999999997</v>
      </c>
      <c r="F92" s="213">
        <f t="shared" si="32"/>
        <v>5230.8599999999997</v>
      </c>
      <c r="G92" s="213">
        <f t="shared" si="33"/>
        <v>15692.579999999998</v>
      </c>
      <c r="H92" s="213">
        <f t="shared" si="34"/>
        <v>6102.670000000001</v>
      </c>
      <c r="I92" s="213">
        <f t="shared" si="35"/>
        <v>7846.29</v>
      </c>
      <c r="J92" s="213">
        <f t="shared" si="36"/>
        <v>7846.29</v>
      </c>
      <c r="K92" s="213">
        <f t="shared" si="24"/>
        <v>21795.25</v>
      </c>
      <c r="L92" s="213">
        <f t="shared" si="37"/>
        <v>7846.29</v>
      </c>
      <c r="M92" s="213">
        <f t="shared" si="38"/>
        <v>7846.29</v>
      </c>
      <c r="N92" s="213">
        <f t="shared" si="39"/>
        <v>7846.29</v>
      </c>
      <c r="O92" s="213">
        <f t="shared" si="25"/>
        <v>23538.87</v>
      </c>
      <c r="P92" s="213">
        <f t="shared" si="26"/>
        <v>8718.1</v>
      </c>
      <c r="Q92" s="213">
        <f t="shared" si="27"/>
        <v>8718.1</v>
      </c>
      <c r="R92" s="213">
        <f t="shared" si="28"/>
        <v>8718.1</v>
      </c>
      <c r="S92" s="213">
        <f t="shared" si="29"/>
        <v>26154.300000000003</v>
      </c>
      <c r="T92" s="147">
        <f t="shared" si="23"/>
        <v>78462.900000000009</v>
      </c>
      <c r="V92" s="137">
        <v>87181</v>
      </c>
    </row>
    <row r="93" spans="1:30" ht="33" customHeight="1" collapsed="1" x14ac:dyDescent="0.25">
      <c r="A93" s="55" t="s">
        <v>5</v>
      </c>
      <c r="B93" s="124" t="s">
        <v>108</v>
      </c>
      <c r="C93" s="212">
        <v>5340</v>
      </c>
      <c r="D93" s="213">
        <f t="shared" si="30"/>
        <v>320.39999999999998</v>
      </c>
      <c r="E93" s="213">
        <f t="shared" si="31"/>
        <v>320.39999999999998</v>
      </c>
      <c r="F93" s="213">
        <f t="shared" si="32"/>
        <v>320.39999999999998</v>
      </c>
      <c r="G93" s="213">
        <f t="shared" si="33"/>
        <v>961.19999999999993</v>
      </c>
      <c r="H93" s="213">
        <f t="shared" si="34"/>
        <v>373.8</v>
      </c>
      <c r="I93" s="213">
        <f t="shared" si="35"/>
        <v>480.59999999999997</v>
      </c>
      <c r="J93" s="213">
        <f t="shared" si="36"/>
        <v>480.59999999999997</v>
      </c>
      <c r="K93" s="213">
        <f t="shared" si="24"/>
        <v>1335</v>
      </c>
      <c r="L93" s="213">
        <f t="shared" si="37"/>
        <v>480.59999999999997</v>
      </c>
      <c r="M93" s="213">
        <f t="shared" si="38"/>
        <v>480.59999999999997</v>
      </c>
      <c r="N93" s="213">
        <f t="shared" si="39"/>
        <v>480.59999999999997</v>
      </c>
      <c r="O93" s="213">
        <f t="shared" si="25"/>
        <v>1441.8</v>
      </c>
      <c r="P93" s="213">
        <f t="shared" si="26"/>
        <v>534</v>
      </c>
      <c r="Q93" s="213">
        <f t="shared" si="27"/>
        <v>534</v>
      </c>
      <c r="R93" s="213">
        <f t="shared" si="28"/>
        <v>534</v>
      </c>
      <c r="S93" s="213">
        <f t="shared" si="29"/>
        <v>1602</v>
      </c>
      <c r="T93" s="147">
        <f t="shared" si="23"/>
        <v>4806</v>
      </c>
      <c r="V93" s="137">
        <v>5340</v>
      </c>
    </row>
    <row r="94" spans="1:30" s="147" customFormat="1" ht="33" customHeight="1" x14ac:dyDescent="0.25">
      <c r="A94" s="118">
        <v>56800</v>
      </c>
      <c r="B94" s="118" t="s">
        <v>99</v>
      </c>
      <c r="C94" s="167">
        <f>SUM(C95:C96)</f>
        <v>12915237</v>
      </c>
      <c r="D94" s="167">
        <f t="shared" si="30"/>
        <v>774914.22</v>
      </c>
      <c r="E94" s="167">
        <f t="shared" si="31"/>
        <v>774914.22</v>
      </c>
      <c r="F94" s="167">
        <f t="shared" si="32"/>
        <v>774914.22</v>
      </c>
      <c r="G94" s="167">
        <f t="shared" si="33"/>
        <v>2324742.66</v>
      </c>
      <c r="H94" s="167">
        <f t="shared" si="34"/>
        <v>904066.59000000008</v>
      </c>
      <c r="I94" s="167">
        <f t="shared" si="35"/>
        <v>1162371.3299999998</v>
      </c>
      <c r="J94" s="167">
        <f t="shared" si="36"/>
        <v>1162371.3299999998</v>
      </c>
      <c r="K94" s="167">
        <f t="shared" si="24"/>
        <v>3228809.25</v>
      </c>
      <c r="L94" s="167">
        <f t="shared" si="37"/>
        <v>1162371.3299999998</v>
      </c>
      <c r="M94" s="167">
        <f t="shared" si="38"/>
        <v>1162371.3299999998</v>
      </c>
      <c r="N94" s="167">
        <f t="shared" si="39"/>
        <v>1162371.3299999998</v>
      </c>
      <c r="O94" s="167">
        <f t="shared" si="25"/>
        <v>3487113.9899999993</v>
      </c>
      <c r="P94" s="167">
        <f t="shared" si="26"/>
        <v>1291523.7000000002</v>
      </c>
      <c r="Q94" s="167">
        <f t="shared" si="27"/>
        <v>1291523.7000000002</v>
      </c>
      <c r="R94" s="167">
        <f t="shared" si="28"/>
        <v>1291523.7000000002</v>
      </c>
      <c r="S94" s="167">
        <f t="shared" si="29"/>
        <v>3874571.1000000006</v>
      </c>
      <c r="T94" s="147">
        <f t="shared" si="23"/>
        <v>11623713.300000001</v>
      </c>
      <c r="V94" s="137">
        <v>12915237</v>
      </c>
    </row>
    <row r="95" spans="1:30" s="140" customFormat="1" ht="33" customHeight="1" x14ac:dyDescent="0.25">
      <c r="A95" s="55">
        <v>56802</v>
      </c>
      <c r="B95" s="120" t="s">
        <v>93</v>
      </c>
      <c r="C95" s="212">
        <v>12905037</v>
      </c>
      <c r="D95" s="212">
        <f t="shared" si="30"/>
        <v>774302.22</v>
      </c>
      <c r="E95" s="212">
        <f t="shared" si="31"/>
        <v>774302.22</v>
      </c>
      <c r="F95" s="212">
        <f t="shared" si="32"/>
        <v>774302.22</v>
      </c>
      <c r="G95" s="212">
        <f t="shared" si="33"/>
        <v>2322906.66</v>
      </c>
      <c r="H95" s="212">
        <f t="shared" si="34"/>
        <v>903352.59000000008</v>
      </c>
      <c r="I95" s="212">
        <f t="shared" si="35"/>
        <v>1161453.3299999998</v>
      </c>
      <c r="J95" s="212">
        <f t="shared" si="36"/>
        <v>1161453.3299999998</v>
      </c>
      <c r="K95" s="212">
        <f t="shared" si="24"/>
        <v>3226259.25</v>
      </c>
      <c r="L95" s="212">
        <f t="shared" si="37"/>
        <v>1161453.3299999998</v>
      </c>
      <c r="M95" s="212">
        <f t="shared" si="38"/>
        <v>1161453.3299999998</v>
      </c>
      <c r="N95" s="212">
        <f t="shared" si="39"/>
        <v>1161453.3299999998</v>
      </c>
      <c r="O95" s="212">
        <f t="shared" si="25"/>
        <v>3484359.9899999993</v>
      </c>
      <c r="P95" s="212">
        <f t="shared" si="26"/>
        <v>1290503.7000000002</v>
      </c>
      <c r="Q95" s="212">
        <f t="shared" si="27"/>
        <v>1290503.7000000002</v>
      </c>
      <c r="R95" s="212">
        <f t="shared" si="28"/>
        <v>1290503.7000000002</v>
      </c>
      <c r="S95" s="212">
        <f t="shared" si="29"/>
        <v>3871511.1000000006</v>
      </c>
      <c r="T95" s="147">
        <f t="shared" si="23"/>
        <v>11614533.300000001</v>
      </c>
      <c r="U95" s="139"/>
      <c r="V95" s="137">
        <v>12905037</v>
      </c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33" customHeight="1" collapsed="1" x14ac:dyDescent="0.25">
      <c r="A96" s="41" t="s">
        <v>96</v>
      </c>
      <c r="B96" s="117" t="s">
        <v>94</v>
      </c>
      <c r="C96" s="212">
        <v>10200</v>
      </c>
      <c r="D96" s="212">
        <f t="shared" si="30"/>
        <v>612</v>
      </c>
      <c r="E96" s="212">
        <f t="shared" si="31"/>
        <v>612</v>
      </c>
      <c r="F96" s="212">
        <f t="shared" si="32"/>
        <v>612</v>
      </c>
      <c r="G96" s="212">
        <f t="shared" si="33"/>
        <v>1836</v>
      </c>
      <c r="H96" s="212">
        <f t="shared" si="34"/>
        <v>714.00000000000011</v>
      </c>
      <c r="I96" s="212">
        <f t="shared" si="35"/>
        <v>918</v>
      </c>
      <c r="J96" s="212">
        <f t="shared" si="36"/>
        <v>918</v>
      </c>
      <c r="K96" s="212">
        <f t="shared" si="24"/>
        <v>2550</v>
      </c>
      <c r="L96" s="212">
        <f t="shared" si="37"/>
        <v>918</v>
      </c>
      <c r="M96" s="212">
        <f t="shared" si="38"/>
        <v>918</v>
      </c>
      <c r="N96" s="212">
        <f t="shared" si="39"/>
        <v>918</v>
      </c>
      <c r="O96" s="212">
        <f t="shared" si="25"/>
        <v>2754</v>
      </c>
      <c r="P96" s="212">
        <f t="shared" si="26"/>
        <v>1020</v>
      </c>
      <c r="Q96" s="212">
        <f t="shared" si="27"/>
        <v>1020</v>
      </c>
      <c r="R96" s="212">
        <f t="shared" si="28"/>
        <v>1020</v>
      </c>
      <c r="S96" s="212">
        <f t="shared" si="29"/>
        <v>3060</v>
      </c>
      <c r="T96" s="147">
        <f t="shared" si="23"/>
        <v>9180</v>
      </c>
      <c r="U96" s="139"/>
      <c r="V96" s="137">
        <v>10200</v>
      </c>
      <c r="W96" s="139"/>
      <c r="X96" s="139"/>
      <c r="Y96" s="139"/>
      <c r="Z96" s="139"/>
      <c r="AA96" s="139"/>
      <c r="AB96" s="139"/>
      <c r="AC96" s="139"/>
      <c r="AD96" s="139"/>
    </row>
    <row r="97" spans="1:33" s="147" customFormat="1" ht="33" customHeight="1" x14ac:dyDescent="0.25">
      <c r="A97" s="118">
        <v>56900</v>
      </c>
      <c r="B97" s="118" t="s">
        <v>98</v>
      </c>
      <c r="C97" s="118">
        <v>2525795</v>
      </c>
      <c r="D97" s="118">
        <f t="shared" si="30"/>
        <v>151547.69999999998</v>
      </c>
      <c r="E97" s="118">
        <f t="shared" si="31"/>
        <v>151547.69999999998</v>
      </c>
      <c r="F97" s="118">
        <f t="shared" si="32"/>
        <v>151547.69999999998</v>
      </c>
      <c r="G97" s="118">
        <f t="shared" si="33"/>
        <v>454643.1</v>
      </c>
      <c r="H97" s="118">
        <f t="shared" si="34"/>
        <v>176805.65000000002</v>
      </c>
      <c r="I97" s="118">
        <f t="shared" si="35"/>
        <v>227321.55</v>
      </c>
      <c r="J97" s="118">
        <f t="shared" si="36"/>
        <v>227321.55</v>
      </c>
      <c r="K97" s="118">
        <f t="shared" si="24"/>
        <v>631448.75</v>
      </c>
      <c r="L97" s="118">
        <f t="shared" si="37"/>
        <v>227321.55</v>
      </c>
      <c r="M97" s="118">
        <f t="shared" si="38"/>
        <v>227321.55</v>
      </c>
      <c r="N97" s="118">
        <f t="shared" si="39"/>
        <v>227321.55</v>
      </c>
      <c r="O97" s="118">
        <f t="shared" si="25"/>
        <v>681964.64999999991</v>
      </c>
      <c r="P97" s="118">
        <f t="shared" si="26"/>
        <v>252579.5</v>
      </c>
      <c r="Q97" s="118">
        <f t="shared" si="27"/>
        <v>252579.5</v>
      </c>
      <c r="R97" s="118">
        <f t="shared" si="28"/>
        <v>252579.5</v>
      </c>
      <c r="S97" s="118">
        <f t="shared" si="29"/>
        <v>757738.5</v>
      </c>
      <c r="T97" s="147">
        <f t="shared" si="23"/>
        <v>2273215.5</v>
      </c>
      <c r="V97" s="137">
        <v>2525795</v>
      </c>
    </row>
    <row r="98" spans="1:33" ht="38.25" customHeight="1" x14ac:dyDescent="0.25">
      <c r="A98" s="55" t="s">
        <v>284</v>
      </c>
      <c r="B98" s="117" t="s">
        <v>285</v>
      </c>
      <c r="C98" s="212">
        <v>1027765</v>
      </c>
      <c r="D98" s="212">
        <f t="shared" si="30"/>
        <v>61665.899999999994</v>
      </c>
      <c r="E98" s="212">
        <f t="shared" si="31"/>
        <v>61665.899999999994</v>
      </c>
      <c r="F98" s="212">
        <f t="shared" si="32"/>
        <v>61665.899999999994</v>
      </c>
      <c r="G98" s="212">
        <f t="shared" si="33"/>
        <v>184997.69999999998</v>
      </c>
      <c r="H98" s="212">
        <f t="shared" si="34"/>
        <v>71943.55</v>
      </c>
      <c r="I98" s="212">
        <f t="shared" si="35"/>
        <v>92498.849999999991</v>
      </c>
      <c r="J98" s="212">
        <f t="shared" si="36"/>
        <v>92498.849999999991</v>
      </c>
      <c r="K98" s="212">
        <f t="shared" si="24"/>
        <v>256941.25</v>
      </c>
      <c r="L98" s="212">
        <f t="shared" si="37"/>
        <v>92498.849999999991</v>
      </c>
      <c r="M98" s="212">
        <f t="shared" si="38"/>
        <v>92498.849999999991</v>
      </c>
      <c r="N98" s="212">
        <f t="shared" si="39"/>
        <v>92498.849999999991</v>
      </c>
      <c r="O98" s="212">
        <f t="shared" si="25"/>
        <v>277496.55</v>
      </c>
      <c r="P98" s="212">
        <f t="shared" si="26"/>
        <v>102776.5</v>
      </c>
      <c r="Q98" s="212">
        <f t="shared" si="27"/>
        <v>102776.5</v>
      </c>
      <c r="R98" s="212">
        <f t="shared" si="28"/>
        <v>102776.5</v>
      </c>
      <c r="S98" s="212">
        <f t="shared" si="29"/>
        <v>308329.5</v>
      </c>
      <c r="T98" s="147">
        <f t="shared" si="23"/>
        <v>924988.49999999988</v>
      </c>
      <c r="V98" s="137">
        <v>1027766</v>
      </c>
    </row>
    <row r="99" spans="1:33" s="147" customFormat="1" ht="33" customHeight="1" x14ac:dyDescent="0.25">
      <c r="A99" s="116"/>
      <c r="B99" s="116" t="s">
        <v>95</v>
      </c>
      <c r="C99" s="168">
        <f>C16-C47</f>
        <v>7500000</v>
      </c>
      <c r="D99" s="168">
        <f t="shared" si="30"/>
        <v>450000</v>
      </c>
      <c r="E99" s="168">
        <f t="shared" si="31"/>
        <v>450000</v>
      </c>
      <c r="F99" s="168">
        <f t="shared" si="32"/>
        <v>450000</v>
      </c>
      <c r="G99" s="168">
        <f t="shared" si="33"/>
        <v>1350000</v>
      </c>
      <c r="H99" s="168">
        <f t="shared" si="34"/>
        <v>525000</v>
      </c>
      <c r="I99" s="168">
        <f t="shared" si="35"/>
        <v>675000</v>
      </c>
      <c r="J99" s="168">
        <f t="shared" si="36"/>
        <v>675000</v>
      </c>
      <c r="K99" s="168">
        <f t="shared" si="24"/>
        <v>1875000</v>
      </c>
      <c r="L99" s="168">
        <f t="shared" si="37"/>
        <v>675000</v>
      </c>
      <c r="M99" s="168">
        <f t="shared" si="38"/>
        <v>675000</v>
      </c>
      <c r="N99" s="168">
        <f t="shared" si="39"/>
        <v>675000</v>
      </c>
      <c r="O99" s="168">
        <f t="shared" si="25"/>
        <v>2025000</v>
      </c>
      <c r="P99" s="168">
        <f t="shared" si="26"/>
        <v>750000</v>
      </c>
      <c r="Q99" s="168">
        <f t="shared" si="27"/>
        <v>750000</v>
      </c>
      <c r="R99" s="168">
        <f t="shared" si="28"/>
        <v>750000</v>
      </c>
      <c r="S99" s="168">
        <f t="shared" si="29"/>
        <v>2250000</v>
      </c>
      <c r="T99" s="147">
        <f t="shared" si="23"/>
        <v>6750000</v>
      </c>
      <c r="V99" s="137">
        <v>7500000</v>
      </c>
    </row>
    <row r="100" spans="1:33" ht="33" customHeight="1" x14ac:dyDescent="0.25">
      <c r="A100" s="58"/>
      <c r="B100" s="127" t="s">
        <v>97</v>
      </c>
      <c r="C100" s="158">
        <f t="shared" ref="C100:S100" si="40">C99/C47</f>
        <v>8.063833044336309E-2</v>
      </c>
      <c r="D100" s="158">
        <f t="shared" si="40"/>
        <v>8.063833044336309E-2</v>
      </c>
      <c r="E100" s="158">
        <f t="shared" si="40"/>
        <v>8.063833044336309E-2</v>
      </c>
      <c r="F100" s="158">
        <f t="shared" si="40"/>
        <v>8.063833044336309E-2</v>
      </c>
      <c r="G100" s="158">
        <f t="shared" si="40"/>
        <v>8.063833044336309E-2</v>
      </c>
      <c r="H100" s="158">
        <f t="shared" si="40"/>
        <v>8.0638330443363077E-2</v>
      </c>
      <c r="I100" s="158">
        <f t="shared" si="40"/>
        <v>8.063833044336309E-2</v>
      </c>
      <c r="J100" s="158">
        <f t="shared" si="40"/>
        <v>8.063833044336309E-2</v>
      </c>
      <c r="K100" s="158">
        <f t="shared" si="40"/>
        <v>8.063833044336309E-2</v>
      </c>
      <c r="L100" s="158">
        <f t="shared" si="40"/>
        <v>8.063833044336309E-2</v>
      </c>
      <c r="M100" s="158">
        <f t="shared" si="40"/>
        <v>8.063833044336309E-2</v>
      </c>
      <c r="N100" s="158">
        <f t="shared" si="40"/>
        <v>8.063833044336309E-2</v>
      </c>
      <c r="O100" s="158">
        <f t="shared" si="40"/>
        <v>8.063833044336309E-2</v>
      </c>
      <c r="P100" s="158">
        <f t="shared" si="40"/>
        <v>8.0638330443363077E-2</v>
      </c>
      <c r="Q100" s="158">
        <f t="shared" si="40"/>
        <v>8.0638330443363077E-2</v>
      </c>
      <c r="R100" s="158">
        <f t="shared" si="40"/>
        <v>8.0638330443363077E-2</v>
      </c>
      <c r="S100" s="170">
        <f t="shared" si="40"/>
        <v>8.0638330443363077E-2</v>
      </c>
    </row>
    <row r="101" spans="1:33" x14ac:dyDescent="0.25">
      <c r="A101" s="1"/>
      <c r="B101" s="45"/>
      <c r="C101" s="114"/>
    </row>
    <row r="102" spans="1:33" x14ac:dyDescent="0.25">
      <c r="A102" s="1"/>
      <c r="B102" s="45"/>
      <c r="C102" s="114"/>
    </row>
    <row r="103" spans="1:33" x14ac:dyDescent="0.25">
      <c r="A103" s="1"/>
      <c r="B103" s="45"/>
      <c r="C103" s="114"/>
    </row>
    <row r="104" spans="1:33" s="6" customFormat="1" ht="45.75" customHeight="1" x14ac:dyDescent="0.3">
      <c r="B104" s="273" t="s">
        <v>277</v>
      </c>
      <c r="C104" s="273"/>
      <c r="D104" s="273"/>
      <c r="E104" s="273"/>
      <c r="F104" s="273"/>
      <c r="G104" s="273"/>
      <c r="H104" s="273"/>
      <c r="I104" s="273"/>
      <c r="J104" s="204"/>
      <c r="K104" s="204"/>
      <c r="L104" s="205"/>
      <c r="M104" s="206"/>
      <c r="N104" s="206"/>
      <c r="O104" s="224" t="s">
        <v>278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3"/>
    </row>
    <row r="105" spans="1:33" x14ac:dyDescent="0.25">
      <c r="A105" s="1"/>
      <c r="B105" s="4"/>
      <c r="C105" s="188"/>
    </row>
    <row r="106" spans="1:33" x14ac:dyDescent="0.25">
      <c r="C106" s="114">
        <f>C94*0.2*0.2+C99*0.2</f>
        <v>2016609.48</v>
      </c>
    </row>
    <row r="108" spans="1:33" x14ac:dyDescent="0.25">
      <c r="C108" s="189">
        <f>+C99-C106</f>
        <v>5483390.5199999996</v>
      </c>
    </row>
  </sheetData>
  <mergeCells count="3">
    <mergeCell ref="B12:C12"/>
    <mergeCell ref="A11:S11"/>
    <mergeCell ref="B104:I104"/>
  </mergeCells>
  <phoneticPr fontId="253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44" fitToHeight="2" orientation="portrait" horizontalDpi="300" verticalDpi="200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46</vt:i4>
      </vt:variant>
    </vt:vector>
  </HeadingPairs>
  <TitlesOfParts>
    <vt:vector size="71" baseType="lpstr">
      <vt:lpstr>SVOD_2023</vt:lpstr>
      <vt:lpstr>RAISGA_TOTAL_ESTIMATE</vt:lpstr>
      <vt:lpstr>REJA_2023</vt:lpstr>
      <vt:lpstr>TOTAL_ESTIMATE</vt:lpstr>
      <vt:lpstr>00111</vt:lpstr>
      <vt:lpstr>00192</vt:lpstr>
      <vt:lpstr>00200</vt:lpstr>
      <vt:lpstr>00226</vt:lpstr>
      <vt:lpstr>00282</vt:lpstr>
      <vt:lpstr>00328</vt:lpstr>
      <vt:lpstr>00368</vt:lpstr>
      <vt:lpstr>10725</vt:lpstr>
      <vt:lpstr>00498</vt:lpstr>
      <vt:lpstr>00551</vt:lpstr>
      <vt:lpstr>00585</vt:lpstr>
      <vt:lpstr>00982</vt:lpstr>
      <vt:lpstr>00986</vt:lpstr>
      <vt:lpstr>00989</vt:lpstr>
      <vt:lpstr>01019</vt:lpstr>
      <vt:lpstr>01083</vt:lpstr>
      <vt:lpstr>01084</vt:lpstr>
      <vt:lpstr>01144</vt:lpstr>
      <vt:lpstr>01154</vt:lpstr>
      <vt:lpstr>01171</vt:lpstr>
      <vt:lpstr>00446</vt:lpstr>
      <vt:lpstr>'00111'!Заголовки_для_печати</vt:lpstr>
      <vt:lpstr>'00192'!Заголовки_для_печати</vt:lpstr>
      <vt:lpstr>'00200'!Заголовки_для_печати</vt:lpstr>
      <vt:lpstr>'00226'!Заголовки_для_печати</vt:lpstr>
      <vt:lpstr>'00282'!Заголовки_для_печати</vt:lpstr>
      <vt:lpstr>'00328'!Заголовки_для_печати</vt:lpstr>
      <vt:lpstr>'00368'!Заголовки_для_печати</vt:lpstr>
      <vt:lpstr>'00498'!Заголовки_для_печати</vt:lpstr>
      <vt:lpstr>'00551'!Заголовки_для_печати</vt:lpstr>
      <vt:lpstr>'00585'!Заголовки_для_печати</vt:lpstr>
      <vt:lpstr>'00982'!Заголовки_для_печати</vt:lpstr>
      <vt:lpstr>'00986'!Заголовки_для_печати</vt:lpstr>
      <vt:lpstr>'00989'!Заголовки_для_печати</vt:lpstr>
      <vt:lpstr>'01019'!Заголовки_для_печати</vt:lpstr>
      <vt:lpstr>'01083'!Заголовки_для_печати</vt:lpstr>
      <vt:lpstr>'01084'!Заголовки_для_печати</vt:lpstr>
      <vt:lpstr>'01144'!Заголовки_для_печати</vt:lpstr>
      <vt:lpstr>'01154'!Заголовки_для_печати</vt:lpstr>
      <vt:lpstr>'01171'!Заголовки_для_печати</vt:lpstr>
      <vt:lpstr>'10725'!Заголовки_для_печати</vt:lpstr>
      <vt:lpstr>RAISGA_TOTAL_ESTIMATE!Заголовки_для_печати</vt:lpstr>
      <vt:lpstr>TOTAL_ESTIMATE!Заголовки_для_печати</vt:lpstr>
      <vt:lpstr>'00111'!Область_печати</vt:lpstr>
      <vt:lpstr>'00192'!Область_печати</vt:lpstr>
      <vt:lpstr>'00200'!Область_печати</vt:lpstr>
      <vt:lpstr>'00226'!Область_печати</vt:lpstr>
      <vt:lpstr>'00282'!Область_печати</vt:lpstr>
      <vt:lpstr>'00328'!Область_печати</vt:lpstr>
      <vt:lpstr>'00368'!Область_печати</vt:lpstr>
      <vt:lpstr>'00446'!Область_печати</vt:lpstr>
      <vt:lpstr>'00498'!Область_печати</vt:lpstr>
      <vt:lpstr>'00551'!Область_печати</vt:lpstr>
      <vt:lpstr>'00585'!Область_печати</vt:lpstr>
      <vt:lpstr>'00982'!Область_печати</vt:lpstr>
      <vt:lpstr>'00986'!Область_печати</vt:lpstr>
      <vt:lpstr>'00989'!Область_печати</vt:lpstr>
      <vt:lpstr>'01019'!Область_печати</vt:lpstr>
      <vt:lpstr>'01083'!Область_печати</vt:lpstr>
      <vt:lpstr>'01084'!Область_печати</vt:lpstr>
      <vt:lpstr>'01144'!Область_печати</vt:lpstr>
      <vt:lpstr>'01154'!Область_печати</vt:lpstr>
      <vt:lpstr>'01171'!Область_печати</vt:lpstr>
      <vt:lpstr>'10725'!Область_печати</vt:lpstr>
      <vt:lpstr>RAISGA_TOTAL_ESTIMATE!Область_печати</vt:lpstr>
      <vt:lpstr>REJA_2023!Область_печати</vt:lpstr>
      <vt:lpstr>TOTAL_ESTIMATE!Область_печати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МММ</dc:creator>
  <cp:lastModifiedBy>Risk</cp:lastModifiedBy>
  <cp:lastPrinted>2023-01-05T10:21:55Z</cp:lastPrinted>
  <dcterms:created xsi:type="dcterms:W3CDTF">2005-01-20T06:08:45Z</dcterms:created>
  <dcterms:modified xsi:type="dcterms:W3CDTF">2023-01-26T05:10:37Z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2618D0">
    <vt:lpwstr/>
  </property>
  <property fmtid="{D5CDD505-2E9C-101B-9397-08002B2CF9AE}" pid="3" name="IVID3C15130A">
    <vt:lpwstr/>
  </property>
  <property fmtid="{D5CDD505-2E9C-101B-9397-08002B2CF9AE}" pid="4" name="IVIDD951AB9B">
    <vt:lpwstr/>
  </property>
  <property fmtid="{D5CDD505-2E9C-101B-9397-08002B2CF9AE}" pid="5" name="IVID18E13676">
    <vt:lpwstr/>
  </property>
  <property fmtid="{D5CDD505-2E9C-101B-9397-08002B2CF9AE}" pid="6" name="IVID26281BD5">
    <vt:lpwstr/>
  </property>
  <property fmtid="{D5CDD505-2E9C-101B-9397-08002B2CF9AE}" pid="7" name="IVID2C5C1CE2">
    <vt:lpwstr/>
  </property>
  <property fmtid="{D5CDD505-2E9C-101B-9397-08002B2CF9AE}" pid="8" name="IVID37C29B5B">
    <vt:lpwstr/>
  </property>
  <property fmtid="{D5CDD505-2E9C-101B-9397-08002B2CF9AE}" pid="9" name="IVIDD8452F2F">
    <vt:lpwstr/>
  </property>
  <property fmtid="{D5CDD505-2E9C-101B-9397-08002B2CF9AE}" pid="10" name="IVID306D1BE5">
    <vt:lpwstr/>
  </property>
  <property fmtid="{D5CDD505-2E9C-101B-9397-08002B2CF9AE}" pid="11" name="IVID12720FF5">
    <vt:lpwstr/>
  </property>
  <property fmtid="{D5CDD505-2E9C-101B-9397-08002B2CF9AE}" pid="12" name="IVID173D14DA">
    <vt:lpwstr/>
  </property>
  <property fmtid="{D5CDD505-2E9C-101B-9397-08002B2CF9AE}" pid="13" name="IVIDC7715D0">
    <vt:lpwstr/>
  </property>
  <property fmtid="{D5CDD505-2E9C-101B-9397-08002B2CF9AE}" pid="14" name="IVID123F15FC">
    <vt:lpwstr/>
  </property>
  <property fmtid="{D5CDD505-2E9C-101B-9397-08002B2CF9AE}" pid="15" name="IVID3B630CFD">
    <vt:lpwstr/>
  </property>
  <property fmtid="{D5CDD505-2E9C-101B-9397-08002B2CF9AE}" pid="16" name="IVID19FB4169">
    <vt:lpwstr/>
  </property>
  <property fmtid="{D5CDD505-2E9C-101B-9397-08002B2CF9AE}" pid="17" name="IVID15DF1B76">
    <vt:lpwstr/>
  </property>
  <property fmtid="{D5CDD505-2E9C-101B-9397-08002B2CF9AE}" pid="18" name="IVID465517EA">
    <vt:lpwstr/>
  </property>
  <property fmtid="{D5CDD505-2E9C-101B-9397-08002B2CF9AE}" pid="19" name="IVIDD2510D2">
    <vt:lpwstr/>
  </property>
  <property fmtid="{D5CDD505-2E9C-101B-9397-08002B2CF9AE}" pid="20" name="IVID150C0FEC">
    <vt:lpwstr/>
  </property>
  <property fmtid="{D5CDD505-2E9C-101B-9397-08002B2CF9AE}" pid="21" name="IVID3E2312D9">
    <vt:lpwstr/>
  </property>
  <property fmtid="{D5CDD505-2E9C-101B-9397-08002B2CF9AE}" pid="22" name="IVID346E14FF">
    <vt:lpwstr/>
  </property>
  <property fmtid="{D5CDD505-2E9C-101B-9397-08002B2CF9AE}" pid="23" name="IVID55C1E08">
    <vt:lpwstr/>
  </property>
  <property fmtid="{D5CDD505-2E9C-101B-9397-08002B2CF9AE}" pid="24" name="IVID32561AE7">
    <vt:lpwstr/>
  </property>
  <property fmtid="{D5CDD505-2E9C-101B-9397-08002B2CF9AE}" pid="25" name="IVID3E4A12D1">
    <vt:lpwstr/>
  </property>
  <property fmtid="{D5CDD505-2E9C-101B-9397-08002B2CF9AE}" pid="26" name="IVID43841DF3">
    <vt:lpwstr/>
  </property>
  <property fmtid="{D5CDD505-2E9C-101B-9397-08002B2CF9AE}" pid="27" name="IVID2C3F0FFF">
    <vt:lpwstr/>
  </property>
  <property fmtid="{D5CDD505-2E9C-101B-9397-08002B2CF9AE}" pid="28" name="IVID11741200">
    <vt:lpwstr/>
  </property>
  <property fmtid="{D5CDD505-2E9C-101B-9397-08002B2CF9AE}" pid="29" name="IVID19680219">
    <vt:lpwstr/>
  </property>
  <property fmtid="{D5CDD505-2E9C-101B-9397-08002B2CF9AE}" pid="30" name="IVID16ED1760">
    <vt:lpwstr/>
  </property>
  <property fmtid="{D5CDD505-2E9C-101B-9397-08002B2CF9AE}" pid="31" name="IVID2F1807F5">
    <vt:lpwstr/>
  </property>
  <property fmtid="{D5CDD505-2E9C-101B-9397-08002B2CF9AE}" pid="32" name="IVID173D07F3">
    <vt:lpwstr/>
  </property>
  <property fmtid="{D5CDD505-2E9C-101B-9397-08002B2CF9AE}" pid="33" name="IVID6700D04">
    <vt:lpwstr/>
  </property>
  <property fmtid="{D5CDD505-2E9C-101B-9397-08002B2CF9AE}" pid="34" name="IVID17D40C4C">
    <vt:lpwstr/>
  </property>
  <property fmtid="{D5CDD505-2E9C-101B-9397-08002B2CF9AE}" pid="35" name="IVID303B19E8">
    <vt:lpwstr/>
  </property>
  <property fmtid="{D5CDD505-2E9C-101B-9397-08002B2CF9AE}" pid="36" name="IVID17281ACD">
    <vt:lpwstr/>
  </property>
  <property fmtid="{D5CDD505-2E9C-101B-9397-08002B2CF9AE}" pid="37" name="IVID32181EE4">
    <vt:lpwstr/>
  </property>
  <property fmtid="{D5CDD505-2E9C-101B-9397-08002B2CF9AE}" pid="38" name="IVIDF053D68">
    <vt:lpwstr/>
  </property>
  <property fmtid="{D5CDD505-2E9C-101B-9397-08002B2CF9AE}" pid="39" name="IVID1F5117F9">
    <vt:lpwstr/>
  </property>
  <property fmtid="{D5CDD505-2E9C-101B-9397-08002B2CF9AE}" pid="40" name="IVID1BD93156">
    <vt:lpwstr/>
  </property>
  <property fmtid="{D5CDD505-2E9C-101B-9397-08002B2CF9AE}" pid="41" name="IVID75415FE">
    <vt:lpwstr/>
  </property>
  <property fmtid="{D5CDD505-2E9C-101B-9397-08002B2CF9AE}" pid="42" name="IVID35251DEA">
    <vt:lpwstr/>
  </property>
  <property fmtid="{D5CDD505-2E9C-101B-9397-08002B2CF9AE}" pid="43" name="IVID16F2297F">
    <vt:lpwstr/>
  </property>
  <property fmtid="{D5CDD505-2E9C-101B-9397-08002B2CF9AE}" pid="44" name="IVID29080BEA">
    <vt:lpwstr/>
  </property>
  <property fmtid="{D5CDD505-2E9C-101B-9397-08002B2CF9AE}" pid="45" name="IVIDF120EEC">
    <vt:lpwstr/>
  </property>
  <property fmtid="{D5CDD505-2E9C-101B-9397-08002B2CF9AE}" pid="46" name="IVID2E541D04">
    <vt:lpwstr/>
  </property>
  <property fmtid="{D5CDD505-2E9C-101B-9397-08002B2CF9AE}" pid="47" name="IVID150808D4">
    <vt:lpwstr/>
  </property>
  <property fmtid="{D5CDD505-2E9C-101B-9397-08002B2CF9AE}" pid="48" name="IVID1C4518CF">
    <vt:lpwstr/>
  </property>
  <property fmtid="{D5CDD505-2E9C-101B-9397-08002B2CF9AE}" pid="49" name="IVIDC4A19E0">
    <vt:lpwstr/>
  </property>
  <property fmtid="{D5CDD505-2E9C-101B-9397-08002B2CF9AE}" pid="50" name="IVID2A6217EB">
    <vt:lpwstr/>
  </property>
  <property fmtid="{D5CDD505-2E9C-101B-9397-08002B2CF9AE}" pid="51" name="IVID1F4F1DEA">
    <vt:lpwstr/>
  </property>
  <property fmtid="{D5CDD505-2E9C-101B-9397-08002B2CF9AE}" pid="52" name="IVID16D90A48">
    <vt:lpwstr/>
  </property>
  <property fmtid="{D5CDD505-2E9C-101B-9397-08002B2CF9AE}" pid="53" name="IVIDC601AE0">
    <vt:lpwstr/>
  </property>
  <property fmtid="{D5CDD505-2E9C-101B-9397-08002B2CF9AE}" pid="54" name="IVID254312DE">
    <vt:lpwstr/>
  </property>
  <property fmtid="{D5CDD505-2E9C-101B-9397-08002B2CF9AE}" pid="55" name="IVID10241B05">
    <vt:lpwstr/>
  </property>
  <property fmtid="{D5CDD505-2E9C-101B-9397-08002B2CF9AE}" pid="56" name="IVID39351100">
    <vt:lpwstr/>
  </property>
  <property fmtid="{D5CDD505-2E9C-101B-9397-08002B2CF9AE}" pid="57" name="IVID255C1205">
    <vt:lpwstr/>
  </property>
  <property fmtid="{D5CDD505-2E9C-101B-9397-08002B2CF9AE}" pid="58" name="IVID3F6416FF">
    <vt:lpwstr/>
  </property>
  <property fmtid="{D5CDD505-2E9C-101B-9397-08002B2CF9AE}" pid="59" name="IVIDD0516FB">
    <vt:lpwstr/>
  </property>
  <property fmtid="{D5CDD505-2E9C-101B-9397-08002B2CF9AE}" pid="60" name="IVID19D1">
    <vt:lpwstr/>
  </property>
  <property fmtid="{D5CDD505-2E9C-101B-9397-08002B2CF9AE}" pid="61" name="IVID3BFEA2E1">
    <vt:lpwstr/>
  </property>
  <property fmtid="{D5CDD505-2E9C-101B-9397-08002B2CF9AE}" pid="62" name="IVID350A07CC">
    <vt:lpwstr/>
  </property>
  <property fmtid="{D5CDD505-2E9C-101B-9397-08002B2CF9AE}" pid="63" name="IVID367717FC">
    <vt:lpwstr/>
  </property>
  <property fmtid="{D5CDD505-2E9C-101B-9397-08002B2CF9AE}" pid="64" name="IVID8D81448">
    <vt:lpwstr/>
  </property>
  <property fmtid="{D5CDD505-2E9C-101B-9397-08002B2CF9AE}" pid="65" name="IVID2D221703">
    <vt:lpwstr/>
  </property>
</Properties>
</file>