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72.16.2.87\Set E1\1 Пластик\МУЗАФФАР\bankomat ip\"/>
    </mc:Choice>
  </mc:AlternateContent>
  <xr:revisionPtr revIDLastSave="0" documentId="13_ncr:1_{B87F5016-7AC2-49FE-845E-603E2ACE90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5" sheetId="7" r:id="rId2"/>
    <sheet name="Лист3" sheetId="5" r:id="rId3"/>
    <sheet name="Лист2" sheetId="4" r:id="rId4"/>
    <sheet name="2022 режаси" sheetId="3" r:id="rId5"/>
    <sheet name="2021 режаси" sheetId="2" r:id="rId6"/>
    <sheet name="2021 режаси (2)" sheetId="6" r:id="rId7"/>
  </sheets>
  <definedNames>
    <definedName name="_xlnm._FilterDatabase" localSheetId="0" hidden="1">Лист1!$A$5:$M$139</definedName>
    <definedName name="_xlnm.Print_Area" localSheetId="5">'2021 режаси'!$A$1:$P$33</definedName>
    <definedName name="_xlnm.Print_Area" localSheetId="6">'2021 режаси (2)'!$A$1:$F$25</definedName>
    <definedName name="_xlnm.Print_Area" localSheetId="4">'2022 режаси'!$A$1:$S$25</definedName>
    <definedName name="_xlnm.Print_Area" localSheetId="0">Лист1!$A$1:$K$139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9" i="1" l="1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5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3" i="4"/>
  <c r="E25" i="6" l="1"/>
  <c r="F25" i="6"/>
  <c r="D25" i="6"/>
  <c r="B23" i="4"/>
  <c r="G5" i="3"/>
  <c r="F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S5" i="3"/>
  <c r="R5" i="3"/>
  <c r="Q5" i="3"/>
  <c r="E5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H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G6" i="3"/>
  <c r="F6" i="3"/>
  <c r="E6" i="3"/>
  <c r="I5" i="3"/>
  <c r="K5" i="3"/>
  <c r="J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5" i="3"/>
  <c r="H6" i="3"/>
  <c r="L6" i="3" s="1"/>
  <c r="H7" i="3"/>
  <c r="L7" i="3" s="1"/>
  <c r="H8" i="3"/>
  <c r="L8" i="3" s="1"/>
  <c r="H9" i="3"/>
  <c r="L9" i="3" s="1"/>
  <c r="H10" i="3"/>
  <c r="L10" i="3" s="1"/>
  <c r="H11" i="3"/>
  <c r="L11" i="3" s="1"/>
  <c r="H12" i="3"/>
  <c r="H13" i="3"/>
  <c r="L13" i="3" s="1"/>
  <c r="H14" i="3"/>
  <c r="L14" i="3" s="1"/>
  <c r="H15" i="3"/>
  <c r="L15" i="3" s="1"/>
  <c r="H16" i="3"/>
  <c r="L16" i="3" s="1"/>
  <c r="H17" i="3"/>
  <c r="L17" i="3" s="1"/>
  <c r="H18" i="3"/>
  <c r="L18" i="3" s="1"/>
  <c r="H19" i="3"/>
  <c r="L19" i="3" s="1"/>
  <c r="H20" i="3"/>
  <c r="L20" i="3" s="1"/>
  <c r="H21" i="3"/>
  <c r="L21" i="3" s="1"/>
  <c r="H22" i="3"/>
  <c r="L22" i="3" s="1"/>
  <c r="H23" i="3"/>
  <c r="L23" i="3" s="1"/>
  <c r="H24" i="3"/>
  <c r="L24" i="3" s="1"/>
  <c r="L12" i="3" l="1"/>
  <c r="N7" i="3"/>
  <c r="O8" i="3"/>
  <c r="N11" i="3"/>
  <c r="O12" i="3"/>
  <c r="O16" i="3"/>
  <c r="O20" i="3"/>
  <c r="M6" i="3"/>
  <c r="M10" i="3"/>
  <c r="M14" i="3"/>
  <c r="M18" i="3"/>
  <c r="O6" i="3"/>
  <c r="M8" i="3"/>
  <c r="N9" i="3"/>
  <c r="O10" i="3"/>
  <c r="M12" i="3"/>
  <c r="N13" i="3"/>
  <c r="O14" i="3"/>
  <c r="M16" i="3"/>
  <c r="N17" i="3"/>
  <c r="O18" i="3"/>
  <c r="M20" i="3"/>
  <c r="N21" i="3"/>
  <c r="O22" i="3"/>
  <c r="M24" i="3"/>
  <c r="N15" i="3"/>
  <c r="N19" i="3"/>
  <c r="M22" i="3"/>
  <c r="N23" i="3"/>
  <c r="O24" i="3"/>
  <c r="N18" i="3"/>
  <c r="N5" i="3"/>
  <c r="N6" i="3"/>
  <c r="N10" i="3"/>
  <c r="N14" i="3"/>
  <c r="N22" i="3"/>
  <c r="O7" i="3"/>
  <c r="M9" i="3"/>
  <c r="O11" i="3"/>
  <c r="M13" i="3"/>
  <c r="O15" i="3"/>
  <c r="M17" i="3"/>
  <c r="O19" i="3"/>
  <c r="M21" i="3"/>
  <c r="O23" i="3"/>
  <c r="O5" i="3"/>
  <c r="P25" i="3"/>
  <c r="M7" i="3"/>
  <c r="N8" i="3"/>
  <c r="O9" i="3"/>
  <c r="M11" i="3"/>
  <c r="N12" i="3"/>
  <c r="O13" i="3"/>
  <c r="M15" i="3"/>
  <c r="N16" i="3"/>
  <c r="O17" i="3"/>
  <c r="M19" i="3"/>
  <c r="N20" i="3"/>
  <c r="O21" i="3"/>
  <c r="M23" i="3"/>
  <c r="N24" i="3"/>
  <c r="M5" i="3"/>
  <c r="S25" i="3"/>
  <c r="L5" i="3"/>
  <c r="L25" i="3" s="1"/>
  <c r="Q25" i="3"/>
  <c r="R25" i="3"/>
  <c r="K25" i="3"/>
  <c r="J25" i="3"/>
  <c r="I25" i="3"/>
  <c r="G25" i="3"/>
  <c r="E25" i="3"/>
  <c r="F25" i="3"/>
  <c r="D25" i="3"/>
  <c r="H25" i="3"/>
  <c r="I139" i="1"/>
  <c r="H139" i="1"/>
  <c r="M25" i="3" l="1"/>
  <c r="O25" i="3"/>
  <c r="N25" i="3"/>
  <c r="J139" i="1"/>
  <c r="F139" i="1" l="1"/>
  <c r="N26" i="2" l="1"/>
  <c r="O26" i="2"/>
  <c r="P26" i="2"/>
  <c r="M26" i="2" l="1"/>
  <c r="L26" i="2"/>
  <c r="K26" i="2"/>
  <c r="I26" i="2" l="1"/>
  <c r="J26" i="2"/>
  <c r="H26" i="2"/>
  <c r="G26" i="2"/>
  <c r="F26" i="2"/>
  <c r="E26" i="2"/>
  <c r="D26" i="2"/>
  <c r="C26" i="2"/>
  <c r="D27" i="2" l="1"/>
  <c r="E27" i="2"/>
  <c r="F27" i="2"/>
  <c r="H27" i="2"/>
  <c r="J27" i="2"/>
  <c r="I27" i="2"/>
</calcChain>
</file>

<file path=xl/sharedStrings.xml><?xml version="1.0" encoding="utf-8"?>
<sst xmlns="http://schemas.openxmlformats.org/spreadsheetml/2006/main" count="896" uniqueCount="336">
  <si>
    <t>№</t>
  </si>
  <si>
    <t>М А Ъ Л У М О Т</t>
  </si>
  <si>
    <t>Филиал МФО</t>
  </si>
  <si>
    <t>Филиал номи</t>
  </si>
  <si>
    <t>Геолокацияси</t>
  </si>
  <si>
    <t>00446</t>
  </si>
  <si>
    <t>Шайхонотохур т. Абай кўчаси 4а уй. 24/7</t>
  </si>
  <si>
    <t>41.338567,69.272604</t>
  </si>
  <si>
    <t>Кичик ҳалқа йўли, 4</t>
  </si>
  <si>
    <t>Алишер Навоий кўчаси, 22</t>
  </si>
  <si>
    <t>41.321453,69.255933</t>
  </si>
  <si>
    <t>41.334073,69.282764</t>
  </si>
  <si>
    <t>41.322093,69.254957</t>
  </si>
  <si>
    <t>41.287657,69.350329</t>
  </si>
  <si>
    <t>41.293785,69.340799</t>
  </si>
  <si>
    <t>41.314956,69.323501</t>
  </si>
  <si>
    <t>01083</t>
  </si>
  <si>
    <t>01084</t>
  </si>
  <si>
    <t>41.278424,69.199053</t>
  </si>
  <si>
    <t>41.278027,69.198125</t>
  </si>
  <si>
    <t>41.311605,69.276739</t>
  </si>
  <si>
    <t>01144</t>
  </si>
  <si>
    <t>41.328290,69.280379</t>
  </si>
  <si>
    <t>01154</t>
  </si>
  <si>
    <t>41.334236,69.352560</t>
  </si>
  <si>
    <t>41.274447,69.309295</t>
  </si>
  <si>
    <t>00986</t>
  </si>
  <si>
    <t>41.252761,69.152923</t>
  </si>
  <si>
    <t>41.243209,69.165501</t>
  </si>
  <si>
    <t>01019</t>
  </si>
  <si>
    <t>Юнусобод тумани, Сайилгох кўчаси, 5</t>
  </si>
  <si>
    <t>39.766625,64.434638</t>
  </si>
  <si>
    <t>40.120037,64.502174</t>
  </si>
  <si>
    <t>39.746284,64.429888</t>
  </si>
  <si>
    <t>00111</t>
  </si>
  <si>
    <t xml:space="preserve">38.860132,65.799665 </t>
  </si>
  <si>
    <t>38.835057,65.81144</t>
  </si>
  <si>
    <t>00192</t>
  </si>
  <si>
    <t>Қарши муҳандислик-иқтисодиёт институти биносида</t>
  </si>
  <si>
    <t>40.127253,65.376139</t>
  </si>
  <si>
    <t>40.108738,65.382205</t>
  </si>
  <si>
    <t>00200</t>
  </si>
  <si>
    <t>41.006881,71.663583</t>
  </si>
  <si>
    <t>41.003786,71.679556</t>
  </si>
  <si>
    <t>00226</t>
  </si>
  <si>
    <t>Наманган</t>
  </si>
  <si>
    <t>39.659452,66.945712</t>
  </si>
  <si>
    <t>39.763303,67.269042</t>
  </si>
  <si>
    <t>39.648508,66.964148</t>
  </si>
  <si>
    <t xml:space="preserve">Самарқанд шахар, Марказий хиёбони 24/7 </t>
  </si>
  <si>
    <t>00282</t>
  </si>
  <si>
    <t>40.501057,68.762292</t>
  </si>
  <si>
    <t>40.497762,68.788773</t>
  </si>
  <si>
    <t>Гулистон шахар хокимияти яқинида 24/7</t>
  </si>
  <si>
    <t>00368</t>
  </si>
  <si>
    <t>37.225410,67.273749</t>
  </si>
  <si>
    <t>37.211401,67.275239</t>
  </si>
  <si>
    <t>37.236596,67.279721</t>
  </si>
  <si>
    <t>00328</t>
  </si>
  <si>
    <t>40.387111,71.786509</t>
  </si>
  <si>
    <t>40.390105,71.792799</t>
  </si>
  <si>
    <t>40.381323,71.792843</t>
  </si>
  <si>
    <t>00498</t>
  </si>
  <si>
    <t>Урганч ш. Х.Олимжон кўчаси УРДУ биносида</t>
  </si>
  <si>
    <t>41.55676,60.605827</t>
  </si>
  <si>
    <t>41.531385,60.671534</t>
  </si>
  <si>
    <t>41.557309,60.605642</t>
  </si>
  <si>
    <t>41.554452,60.620491</t>
  </si>
  <si>
    <t>00551</t>
  </si>
  <si>
    <t>42.464902,59.618469</t>
  </si>
  <si>
    <t>42.468190,59.603964</t>
  </si>
  <si>
    <t>00585</t>
  </si>
  <si>
    <t>Нукус</t>
  </si>
  <si>
    <t>40.114615,67.85277</t>
  </si>
  <si>
    <t>00982</t>
  </si>
  <si>
    <t>39.080996,66.838513</t>
  </si>
  <si>
    <t>39.119046,66.87983</t>
  </si>
  <si>
    <t>00989</t>
  </si>
  <si>
    <t>Шахрисабз</t>
  </si>
  <si>
    <t>40.761519,72.350799</t>
  </si>
  <si>
    <t>01171</t>
  </si>
  <si>
    <t>Яшнабод</t>
  </si>
  <si>
    <t>Чилонзор</t>
  </si>
  <si>
    <t>Юнусобод</t>
  </si>
  <si>
    <t>Мирзо Улуғбек</t>
  </si>
  <si>
    <t>Миробод</t>
  </si>
  <si>
    <t>Зангиота</t>
  </si>
  <si>
    <t>Бухоро</t>
  </si>
  <si>
    <t>Қарши</t>
  </si>
  <si>
    <t>Навоий</t>
  </si>
  <si>
    <t>Самарқанд</t>
  </si>
  <si>
    <t>Гулистон</t>
  </si>
  <si>
    <t>Термиз</t>
  </si>
  <si>
    <t>Фарғона</t>
  </si>
  <si>
    <t>Урганч</t>
  </si>
  <si>
    <t>Жиззах</t>
  </si>
  <si>
    <t>Андижон</t>
  </si>
  <si>
    <t>41.531375,60.671535</t>
  </si>
  <si>
    <t>Бобур кўчаси, Гидропроект 24/7</t>
  </si>
  <si>
    <t>41.338587,69.272660</t>
  </si>
  <si>
    <t>41.20161,69,221203</t>
  </si>
  <si>
    <t>41.252354,69.309533</t>
  </si>
  <si>
    <t>39.726238,64.542759</t>
  </si>
  <si>
    <t>Жами</t>
  </si>
  <si>
    <t>39.44146,6739008</t>
  </si>
  <si>
    <t>40.147260,67.813431</t>
  </si>
  <si>
    <t>Банкоматлар жойлашган манзиллар</t>
  </si>
  <si>
    <t>МАБ</t>
  </si>
  <si>
    <t xml:space="preserve">Урганч ш., Ҳамид Олимжон кўчаси 14 уй 24/7 </t>
  </si>
  <si>
    <t>Урганч ш., Қибла бозори 24/7</t>
  </si>
  <si>
    <t>41.308481,69.246584</t>
  </si>
  <si>
    <t>41.322730,69.295419</t>
  </si>
  <si>
    <t>Buxoro shahar Piridastgir 5A uy 24/7</t>
  </si>
  <si>
    <t>Омборда</t>
  </si>
  <si>
    <t>24/7</t>
  </si>
  <si>
    <t>БХО</t>
  </si>
  <si>
    <t>ВАШ</t>
  </si>
  <si>
    <t>Жойлашган биноси</t>
  </si>
  <si>
    <t>Гидроэнерго</t>
  </si>
  <si>
    <t>МЧС</t>
  </si>
  <si>
    <t>Супермаркет</t>
  </si>
  <si>
    <t>Адлия вазирлиги</t>
  </si>
  <si>
    <t>Вазирлик биносида</t>
  </si>
  <si>
    <t>Институт биносида</t>
  </si>
  <si>
    <t>Мехмонхона</t>
  </si>
  <si>
    <t>Университет биноси</t>
  </si>
  <si>
    <t>41.361376,69.280192</t>
  </si>
  <si>
    <t>41.378226,69.313687</t>
  </si>
  <si>
    <t>40.381609,69.253923</t>
  </si>
  <si>
    <t>Филиал</t>
  </si>
  <si>
    <t>БХОлар сони</t>
  </si>
  <si>
    <t>Яшнобод</t>
  </si>
  <si>
    <t>Ўрнатилган банкоматлар</t>
  </si>
  <si>
    <t>Uzcard</t>
  </si>
  <si>
    <t>Humo</t>
  </si>
  <si>
    <t>Маълумот</t>
  </si>
  <si>
    <t>Банкоматларга бўлган талаб</t>
  </si>
  <si>
    <t>40.372267,71.808808</t>
  </si>
  <si>
    <t>24/7 шахобчалари сони</t>
  </si>
  <si>
    <t xml:space="preserve">"Туронбанк" АТБ филиаллари томонидан очилган ва очилиши режалаштирилаётган БХОлар ва 24/7 шахобчаларига ўрнатилган банкоматлар ҳақида </t>
  </si>
  <si>
    <t>41.288096,69.187337</t>
  </si>
  <si>
    <t>41.295716,69.361947</t>
  </si>
  <si>
    <t>41.348318,69.173029</t>
  </si>
  <si>
    <t>39.660975,66.922176</t>
  </si>
  <si>
    <t>39.58053,68.24035</t>
  </si>
  <si>
    <t>41.360733,69.391154</t>
  </si>
  <si>
    <t>38.826484,65.787695</t>
  </si>
  <si>
    <t>37.214329,67.276039</t>
  </si>
  <si>
    <t>40.496068,68.702892</t>
  </si>
  <si>
    <t>40.498037,68.769626</t>
  </si>
  <si>
    <t>40.183728,71.724049</t>
  </si>
  <si>
    <t>41.003943,71.609048</t>
  </si>
  <si>
    <t>40.942705,68.756197</t>
  </si>
  <si>
    <t>39.035936,65.583284</t>
  </si>
  <si>
    <t>40.977359,71.712032</t>
  </si>
  <si>
    <t xml:space="preserve">Чилонзор тумани, Андалус гипермаркети </t>
  </si>
  <si>
    <t>Регистон майдонида</t>
  </si>
  <si>
    <t>Банкоматлар жойлашган манзили тўғрисида</t>
  </si>
  <si>
    <t>Банкомат тури</t>
  </si>
  <si>
    <t>Захирадаги банкоматлар</t>
  </si>
  <si>
    <t>Банкдан ташқарида жойлашган банкоматлар</t>
  </si>
  <si>
    <t xml:space="preserve">пластик карточкаларини қабул қилишни бошлаши инобатга олинган. Ушбу ҳолат ҳозирги кунда БХО ва 24/7 шахобчаларида жойлашган "Humo" тўлов тизими банкоматларини </t>
  </si>
  <si>
    <t>янги очилаётган БХОларга қайта жойлаштириш имконини беради.</t>
  </si>
  <si>
    <t>* Ушбу ҳисоб-китобларда "Туронбанк" АТБ банкоматлар тармоғида ишлаб турган Tactilion русумли валюта айирбошлаш банкоматлари яқин кунларда "Humo" тўлов тизими</t>
  </si>
  <si>
    <t>Шундан, 40 таси Uzcard тизими банкоматлари ва 20 таси Humo тўлов тизими банкоматлари.</t>
  </si>
  <si>
    <t>2020 йил очилиши режалаштирилаётган БХОлар учун 60 дона Cash in - Cash out функцияли банкоматларга талаб мавжуд*.</t>
  </si>
  <si>
    <t>NCR 6623</t>
  </si>
  <si>
    <t>41.284938,69.348519</t>
  </si>
  <si>
    <t>41.268216,69.245950</t>
  </si>
  <si>
    <t>41.274652,69.292724</t>
  </si>
  <si>
    <t>Бизнес марказ</t>
  </si>
  <si>
    <t>Кичик ҳалқа йўли, Малика савдо мажмуаси 24/7</t>
  </si>
  <si>
    <t>Юнусобод тумани, Ахмад Дониш кўчаси 80-уй</t>
  </si>
  <si>
    <t>Amir Temur shox kochasi 107 b</t>
  </si>
  <si>
    <t>Яшнобод тумани Кадышева массив 115 уй кв.362 Яшнабод БХО</t>
  </si>
  <si>
    <t>Тошкент шаҳри, Яшнобод тумани, Қорасув кўчаси, 4-уй Яшнабод филиали 24/7</t>
  </si>
  <si>
    <t>Паркент кўчаси, Паркент универсал савдо комплекси худудида 24/7</t>
  </si>
  <si>
    <t>Яшнобод тумани, Тузел даҳаси 1-мавзе, 50-уйда Ғалаба БХО</t>
  </si>
  <si>
    <t>Тошкент шаҳри, Чилонзор тумани, Фарход кўчаси, 6а-уй Чилонзор филиали 24/7</t>
  </si>
  <si>
    <t>Чилонзор т. М. Гофуров к. ТДИУ</t>
  </si>
  <si>
    <t>Чилонзор тумани 13-даҳа, 45-уй 46-хонадонда Чўпонота БХО</t>
  </si>
  <si>
    <t>Тошкент шаҳри, Юнусобод тумани, Ц-6, Хуршид кўчаси, 85а-уй Юнусобод филиал 24/7</t>
  </si>
  <si>
    <t>Мирзо Улуғбек тумани, Қорасу 1 даҳа, Мингбулоқ кўчаси Қорасув БХО</t>
  </si>
  <si>
    <t>Мирзо Улуғбек тумани, ТТЗ-1 даҳа, 39 уй 22 хонадон Дўрмон БХО</t>
  </si>
  <si>
    <t>Мирзо Улуғбек тумани, Буюк Ипак йўли кўчаси, 218-220 уй Мирзо Улуғбек филиали 24/7</t>
  </si>
  <si>
    <t>Шайхонтохур тумани, Фаробий кўчаси 24 уй Фаробий БХО</t>
  </si>
  <si>
    <t>Тошкент шахар, Юнусобод тумани, 19 даха 2 савдо мажмуасида жойлашган Юнусобод БХО</t>
  </si>
  <si>
    <t>Сергели тумани, Қуйлиқ 5-мавзеси Янги қуйлиқ кўчаси 28а-уйда Миробод БХО</t>
  </si>
  <si>
    <t>Миробод тумани, Мехржон кўчаси 1-уй 11 хонадонда Тошкент БХО</t>
  </si>
  <si>
    <t xml:space="preserve"> Тошкент шаҳри, Миробад тумани, Фарғона йўли кўчаси, 2а-уй Миробод филиали 24/7</t>
  </si>
  <si>
    <t>Тошкент вилояти, Зангиота тумани, Эшонгузар қўрғони, Мустақиллик кўчаси Зангиота филиали 24/7</t>
  </si>
  <si>
    <t>Бекобод тумани, Зафар шаҳарчаси, Мустақиллик кўчаси 3-уй Бекобод БХО</t>
  </si>
  <si>
    <t>Чиноз шаҳри, Шароф Рашидов кўчаси 1-уйда Чиноз БХО</t>
  </si>
  <si>
    <t>Охангарон тумани, Гулистон дахаси 9-уйда жойлашган турар жой мажмуасининг биринчи қаватида Охангарон БХО</t>
  </si>
  <si>
    <t>Чирчиқ шаҳар, Алишер Навоий майдонида жойлашган нотурар жой мажмуасида Чирчиқ БХО</t>
  </si>
  <si>
    <t>Бухоро вилояти, Бухоро шаҳри, И. Мўминова кўчаси, 29/1-уй Бухоро филиали 24/7</t>
  </si>
  <si>
    <t xml:space="preserve">Когон шаҳри, Бухорошох кўчаси 23а-уй Когон БХО </t>
  </si>
  <si>
    <t>Ғиждувон тумани, Шарқ МФЙ Юсуф Ҳамадоний кўчаси 101-уй Ғиждувон БХО</t>
  </si>
  <si>
    <t>Қарши шаҳри, Ислом Каримов кўчаси 13-уй Насаф БХО</t>
  </si>
  <si>
    <t>Косон шаҳри, Навбахор МФЙ Шароф Рашидов кўчасида жойлашган Косон БХО</t>
  </si>
  <si>
    <t>Миришкор тумани, Амир Темур кўчаси 6-уй Миришкор БХО</t>
  </si>
  <si>
    <t>Қарши шаҳар, Ислом Каримов кўчаси 52А-уй Комплекс маркет БХО</t>
  </si>
  <si>
    <t>Қашқадарё вилояти, Қарши шаҳри, Комилон кўчаси, 28-уй Қарши филиали 24/7</t>
  </si>
  <si>
    <t>Навоий вилояти, Навоий шаҳри, Низоми кўчаси, 28-уй Навоий филиали 24/7</t>
  </si>
  <si>
    <t>Кармана тумани, Ислом Каримов кўчаси 3а-уй Нурафшон БХО</t>
  </si>
  <si>
    <t>Хатирчи тумани, Пўлкан кўчасида жойлашган манзилда Хатирчи БХО</t>
  </si>
  <si>
    <t>Навбахор тумани, Келачи МФЙ Алишер Навоий кўчасида жойлашган манзилда Навбахор БХО</t>
  </si>
  <si>
    <t>Қизилтепа тумани, Давлат хизматлари маркази биносида очилган манзилда Қизилтепа БХО</t>
  </si>
  <si>
    <t>Наманган вилояти, Наманган шаҳри, Охунбобоев кўчаси, 68а-уй Наманган филиали 24/7</t>
  </si>
  <si>
    <t>Уйчи-Зерабулоқ кўчаси кесишмаси 6/6-уй манзилида жойлашган   Чорсу БХО</t>
  </si>
  <si>
    <t>Уйчи-Зерабулоқ кўчаси Чорсу бозори ҳудудида 24/7</t>
  </si>
  <si>
    <t>Наманган шаҳар, Қўқимбой кўчаси 40а-уй Дўстлик БХО</t>
  </si>
  <si>
    <t>Наманган шаҳар, Бобуршох кўчаси, 13-уй Лола БХО</t>
  </si>
  <si>
    <t>Самарқанд вилояти, Самарқанд шаҳри, М. Улуғбек кўчаси, 62а-уй Самарқанд филиали 24/7</t>
  </si>
  <si>
    <t>Булунғур тумани, Булунғур шаҳар, Ўзбекистон кўчаси 73а-уй Булунгур тумани Булунғур дехқон бозори</t>
  </si>
  <si>
    <t>Оқдарё тумани Амир Темур кўчаси 36-уй Лойиш БХО</t>
  </si>
  <si>
    <t>Буюк ипак йўли кўчаси 65-сонли ахоли турар уй жойининг биринчи қаватида жойлашган манзилда Мархабо БХО</t>
  </si>
  <si>
    <t>Самарқанд шаҳар, Спетамен шох 18-уйда жойлашган Боғисарой БХО</t>
  </si>
  <si>
    <t>Сирдарё вилояти, Гулистон шаҳри, Охунбобоев кўчаси, 49-уй Гулистон филиали 24/7</t>
  </si>
  <si>
    <t>Гулистон шаҳар Сайхун кўчаси 36 уйда Гулистон БХО</t>
  </si>
  <si>
    <t>Мирзаобод тумани Навруз шахарчаси Мустақиллик-5 кўчаси Мирзаобод БХО</t>
  </si>
  <si>
    <t>Самарқанд шахар, Регистон майдони</t>
  </si>
  <si>
    <t>Сурхандарё вилояти, Термиз шаҳри, Ф. Хужаева кўчаси, 32-уй Термиз филиали 24/7</t>
  </si>
  <si>
    <t>Денов тумани, Шароф Рашидов кўчаси 253 Денов БХО</t>
  </si>
  <si>
    <t>Қумқўрғон тумани, «Янгишаҳар» маҳалласи Ўзбекистон шох кўчасида жойлашган Давлат хизматлари марказида Қумқўрғон БХО</t>
  </si>
  <si>
    <t>Узун тумани “Обизаранг” маҳалла фуқаролар йиғинида Давлат хизматлари марказини ичида Узун БХО</t>
  </si>
  <si>
    <t>Фарғона вилояти, Фарғона шаҳри, Маърифат кўчаси, 44-уй Фарғона филиали 24/7</t>
  </si>
  <si>
    <t>Фарғона шаҳри, Қ.Додхох кўчаси 9а-уй Маърифат БХО</t>
  </si>
  <si>
    <t>Фарғона шаҳри, Алишер Навоий кўчаси 25-уй 4-хонадон Нурхон БХО</t>
  </si>
  <si>
    <t>Фарғона вилояти, Фарғона тумани, Водил МФЙ, Мустақиллик кўчаси, Савдо мажмуаси Водил БХО</t>
  </si>
  <si>
    <t>Риштон тумани, Б.Марғилоний кўчаси 255-уй Риштон БХО</t>
  </si>
  <si>
    <t>Хоразм вилояти, Урганч шаҳри, Хонқа кўчаси, 104а-уй Урганч филиали 24/7</t>
  </si>
  <si>
    <t>Хонқа тумани, Сарапоён қишлоғи Пахтагул маҳалласи Мустақиллик кўчаси 56Б-уй Ҳонқа БХО</t>
  </si>
  <si>
    <t>Урганч тумани, Янги Шовот йўли кўчасида Давлат хизматлари маркази ичида Урганч БХО</t>
  </si>
  <si>
    <t>Урганч шаҳар, Ўзбекистон кўчаси 27-уй Ал-Хоразмий БХО</t>
  </si>
  <si>
    <t>Янгибозор тумани, Янги ёп маҳалласи, Урганч-Гурлан йўли бўйида жойлаш "Янгибозор" БХО</t>
  </si>
  <si>
    <t>Қорақалпоғистон Республикаси, Нукус шаҳри, Ш. Рашидова кўчаси, 25а-уй Нукус филиали 24/7</t>
  </si>
  <si>
    <t xml:space="preserve">Нукус шаҳри, Г.Шеразиева 5/4 уй Нукус БХО </t>
  </si>
  <si>
    <t>Хужайли тумани, Мустақиллик кўчаси 20-уй Хўжайли БХО</t>
  </si>
  <si>
    <t>Нукус тумани, Акмангит МФЙ, Акмангит гузори рақамсиз уйдаги манзилда Оқмангит БХО</t>
  </si>
  <si>
    <t>Жиззах вилояти, Жиззах шаҳри, Халқлар Дўстлиги кўчаси, 62-уй Жиззах филиали 24/7</t>
  </si>
  <si>
    <t>Бахмал тумани, Ўсмат шаҳарчаси Мустақиллик кўчасида Бахмал БХО</t>
  </si>
  <si>
    <t>Жиззах вилояти, Шароф Рашидов тумани, Янгиобод МФЙ, Мустақиллик кўчаси Шароф Рашидов БХО</t>
  </si>
  <si>
    <t>Зомин тумани, Деҳқонбозори ҳудудида жойлашган 1/1-1/2 дуконидаги манзилда Зомин БХО</t>
  </si>
  <si>
    <t>Қашқадарё вилояти, Шахрисабз шаҳри, Ипак йўли кўчаси, 2-уй Шаҳрисабз филиали 24/7</t>
  </si>
  <si>
    <t>Шахрисабз шаҳри, Ипак йўли кўчаси «Макро» савдо мажмуасининг биринчи қаватида Оқсарой БХО</t>
  </si>
  <si>
    <t>Андижон вилояти, Андижон шаҳри, Бобуршоҳ кўчаси, 40-уй</t>
  </si>
  <si>
    <t>Андижон шаҳар, Бобуршох кўчаси 17-Ж уй Бобуршох БХО</t>
  </si>
  <si>
    <t>Қўрғонтепа тумани, Андижон қўчаси 52 уй Қўрғонтепа БХО</t>
  </si>
  <si>
    <t>Қибрай тумани Университет кўчаси 2 уй Қишлоқ хўжалиги вазирлиги</t>
  </si>
  <si>
    <t>Toshkent shahar, Qori Niyoziy ko'chasi, 39-uy ТИҚХММИ(Ирригация) 24/7</t>
  </si>
  <si>
    <t>Тошкент халқа автомобил йўли, Бек барака бозор худудига 24/7</t>
  </si>
  <si>
    <t>Навоий вилояти, Навоий шаҳри, Галаба шох кўчаси, 52-уй Навоий савдо комплекси худудида 24/7</t>
  </si>
  <si>
    <t>Термиз ш Ю.Ражабий 16а Бақтрия савдо комплекси (Бозор худуди) 24/7</t>
  </si>
  <si>
    <t>Бухоро вилояти, Ромитан туман, Марзия МФЙ Сафари мехмонхонаси</t>
  </si>
  <si>
    <t>Термиз шахри, Ат-Термизий, Юбилейний бекати 24/7</t>
  </si>
  <si>
    <t>Фарғона шахри, Янги Турон кўчаси, 15, Гранд мехмонхонаси</t>
  </si>
  <si>
    <t>Яккасарой тумани, Қушбеги кўчаси 31Б-уйда жойлашган манзилда Қушбеги БХО</t>
  </si>
  <si>
    <t>Шофиркон тумани, Калмакон МФЙ Шофиркон шоҳ қўчаси Шофиркон тумани, Шофиркон шахри 24/7 Мохитабон БХО</t>
  </si>
  <si>
    <t>Қоракул БХО</t>
  </si>
  <si>
    <t>Кубозор 24/7</t>
  </si>
  <si>
    <t>Cineo C2040</t>
  </si>
  <si>
    <t>H68VL</t>
  </si>
  <si>
    <t>Қоровулбозор БХО</t>
  </si>
  <si>
    <t>Сергели БХО</t>
  </si>
  <si>
    <t>Юксалиш БХО</t>
  </si>
  <si>
    <t>Косонсой БХО</t>
  </si>
  <si>
    <t>Избосган БХО</t>
  </si>
  <si>
    <t>Шахрихон БХО</t>
  </si>
  <si>
    <t>Конимех БХО</t>
  </si>
  <si>
    <t xml:space="preserve">Янгийўл шаҳар, Навруз МФЙ, Самарқанд қўчаси 2 қаватли савдо ва маиший хизмат қўрсатиш биносининг 1 қавати Янгиёл БХО </t>
  </si>
  <si>
    <t>Uzcard             NCR 6622/6623</t>
  </si>
  <si>
    <t>Валюта айирбошлаш банкомати Tactilion</t>
  </si>
  <si>
    <t>Қарши шахар Фарход савдо маркази</t>
  </si>
  <si>
    <t>Cавдо маркази</t>
  </si>
  <si>
    <t>Guliston shahar, Xondamir ko'chasi 77 A uy</t>
  </si>
  <si>
    <t>Зарафшон мехмонхонаси</t>
  </si>
  <si>
    <t>Кубозор 24/7 2</t>
  </si>
  <si>
    <t>Кимё технологиялари институти</t>
  </si>
  <si>
    <t>Бошқа жойлардаги банкоматлар</t>
  </si>
  <si>
    <t xml:space="preserve">"Туронбанк" АТБ филиалларидаги банкоматлар ҳақида </t>
  </si>
  <si>
    <t>24/7 лар сони</t>
  </si>
  <si>
    <t>МФО</t>
  </si>
  <si>
    <t>41.471512; 69.58405</t>
  </si>
  <si>
    <t>41.1148610; 69.0549770</t>
  </si>
  <si>
    <t>40.9072220;69.6293700</t>
  </si>
  <si>
    <t>41.253580;71.5456650</t>
  </si>
  <si>
    <t>41.000933093342084,71.67903028703219</t>
  </si>
  <si>
    <t>41.336342, 69.282432</t>
  </si>
  <si>
    <t>39.5194640;63.8394080</t>
  </si>
  <si>
    <t>39.4977740;64.7850720</t>
  </si>
  <si>
    <t>39.7807000;64.4009330</t>
  </si>
  <si>
    <t>40.0926020;64.7067490</t>
  </si>
  <si>
    <t>39.980408;64.073886</t>
  </si>
  <si>
    <t>Buxoro I.Sino k Markaziy bozor Сомоний БХО</t>
  </si>
  <si>
    <t>38.8433260;65.2697080</t>
  </si>
  <si>
    <t>40.125871,65.360712</t>
  </si>
  <si>
    <t>40.034892,65.959833</t>
  </si>
  <si>
    <t>40.227519,65.302580</t>
  </si>
  <si>
    <t>40.091282,65.381494</t>
  </si>
  <si>
    <t>38.8327600;65,7943080</t>
  </si>
  <si>
    <t>39.9227450;66.8583430</t>
  </si>
  <si>
    <t>39.9950800;662325760</t>
  </si>
  <si>
    <t>40.2751400;651393980</t>
  </si>
  <si>
    <t>40.1119100;65.3611280</t>
  </si>
  <si>
    <t>40.037324;64.843938</t>
  </si>
  <si>
    <t>39.6685140;66.9249700</t>
  </si>
  <si>
    <t>39.6537200;66.9744700</t>
  </si>
  <si>
    <t>39.52428,66.45026</t>
  </si>
  <si>
    <t>Самарқанд шаҳар, Паяриқ тумани Ахмад Яссавий кўчаси 1 уй Челак БХО</t>
  </si>
  <si>
    <t>Каттақорғон тумани М.Улугбек МФЙ А.Навоий кўчаси Каттақўрғон БХО</t>
  </si>
  <si>
    <t>40.3710650;71.2651820</t>
  </si>
  <si>
    <t>Жарқўрғон тумани сурхон сохили МФЙ Узбекистон кучаси 1 уй Жарқўрғон БХО 24/7</t>
  </si>
  <si>
    <t>37.8353180;67.5814160</t>
  </si>
  <si>
    <t>37.5119210;67.4215910</t>
  </si>
  <si>
    <t>38.8942420;65.8080630</t>
  </si>
  <si>
    <t>38.3794270;68.0171580</t>
  </si>
  <si>
    <t>40.4757490;68.7802570</t>
  </si>
  <si>
    <t>Гулистон шаҳар сувчилар маҳалласи Деҳқон бозори ҳудуди мўлжал ҳумо савдо марказида Humo BXO</t>
  </si>
  <si>
    <t>40.4924610;68.7789060</t>
  </si>
  <si>
    <t>41.5540750;60.6248770</t>
  </si>
  <si>
    <t>41.5616050;60,6017150</t>
  </si>
  <si>
    <t>41.7086500;60.5207210</t>
  </si>
  <si>
    <t>Тахиатош тумани А.Фаробий кўчаси 27-уй Тахиатош БХО</t>
  </si>
  <si>
    <t>42.3341650;59.5779790</t>
  </si>
  <si>
    <t>42.4158580;594451960</t>
  </si>
  <si>
    <t>42.5969270;59.5413640</t>
  </si>
  <si>
    <t>39.039634;66965531</t>
  </si>
  <si>
    <t>Қашқадарё вилояти, Шахрисабз тумани, Чоршанба мераки кўчаси 78 уй Чоршанба БХО</t>
  </si>
  <si>
    <t>41.246861;69.301152</t>
  </si>
  <si>
    <t>40.102347;67.838191</t>
  </si>
  <si>
    <t>39.0789900;66.8536650</t>
  </si>
  <si>
    <t>40.894962,72.251872</t>
  </si>
  <si>
    <t>40.755395,72.356547</t>
  </si>
  <si>
    <t>40.730272,72.758505</t>
  </si>
  <si>
    <t>40.713112,72.056051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</si>
</sst>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00_);\(#,##0.00000\)"/>
    <numFmt numFmtId="168" formatCode="#,##0.0000_);\(#,##0.0000\)"/>
    <numFmt numFmtId="169" formatCode="_-* #,##0\ _р_._-;\-* #,##0\ _р_._-;_-* &quot;-&quot;\ _р_._-;_-@_-"/>
    <numFmt numFmtId="170" formatCode="_-* #,##0.00\ _р_._-;\-* #,##0.00\ _р_._-;_-* &quot;-&quot;??\ _р_._-;_-@_-"/>
  </numFmts>
  <fonts count="2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Roman"/>
      <family val="1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 Cyr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Times Roman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Roman"/>
      <family val="1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8"/>
      <color theme="1"/>
      <name val="Times Roman"/>
      <family val="1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5" fillId="0" borderId="0">
      <protection locked="0"/>
    </xf>
    <xf numFmtId="0" fontId="5" fillId="0" borderId="8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8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164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8">
      <protection locked="0"/>
    </xf>
    <xf numFmtId="0" fontId="7" fillId="0" borderId="0">
      <protection locked="0"/>
    </xf>
    <xf numFmtId="0" fontId="7" fillId="0" borderId="0">
      <protection locked="0"/>
    </xf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6" fillId="0" borderId="0">
      <protection locked="0"/>
    </xf>
    <xf numFmtId="164" fontId="6" fillId="0" borderId="0">
      <protection locked="0"/>
    </xf>
    <xf numFmtId="164" fontId="9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10" fillId="0" borderId="0">
      <protection locked="0"/>
    </xf>
    <xf numFmtId="0" fontId="11" fillId="0" borderId="0"/>
    <xf numFmtId="0" fontId="8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8" fillId="0" borderId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>
      <protection locked="0"/>
    </xf>
    <xf numFmtId="0" fontId="4" fillId="0" borderId="0"/>
    <xf numFmtId="0" fontId="4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5" fillId="0" borderId="14" xfId="35" applyFont="1" applyBorder="1" applyAlignment="1">
      <alignment horizontal="center"/>
    </xf>
    <xf numFmtId="0" fontId="15" fillId="0" borderId="11" xfId="35" applyFont="1" applyBorder="1" applyAlignment="1">
      <alignment horizontal="center"/>
    </xf>
    <xf numFmtId="0" fontId="15" fillId="0" borderId="4" xfId="35" applyFont="1" applyBorder="1" applyAlignment="1">
      <alignment horizontal="center"/>
    </xf>
    <xf numFmtId="0" fontId="15" fillId="0" borderId="10" xfId="35" applyFont="1" applyBorder="1" applyAlignment="1">
      <alignment horizontal="center"/>
    </xf>
    <xf numFmtId="0" fontId="15" fillId="0" borderId="18" xfId="35" applyFont="1" applyBorder="1" applyAlignment="1">
      <alignment horizontal="center"/>
    </xf>
    <xf numFmtId="0" fontId="15" fillId="0" borderId="19" xfId="35" applyFont="1" applyBorder="1" applyAlignment="1">
      <alignment horizontal="center"/>
    </xf>
    <xf numFmtId="0" fontId="15" fillId="2" borderId="20" xfId="35" applyFont="1" applyFill="1" applyBorder="1" applyAlignment="1">
      <alignment horizontal="center"/>
    </xf>
    <xf numFmtId="0" fontId="15" fillId="2" borderId="21" xfId="35" applyFont="1" applyFill="1" applyBorder="1" applyAlignment="1">
      <alignment horizontal="center"/>
    </xf>
    <xf numFmtId="0" fontId="16" fillId="0" borderId="0" xfId="35" applyFont="1" applyBorder="1" applyAlignment="1">
      <alignment horizontal="center"/>
    </xf>
    <xf numFmtId="0" fontId="15" fillId="2" borderId="27" xfId="35" applyFont="1" applyFill="1" applyBorder="1" applyAlignment="1">
      <alignment horizontal="center"/>
    </xf>
    <xf numFmtId="0" fontId="16" fillId="0" borderId="28" xfId="35" applyFont="1" applyBorder="1" applyAlignment="1">
      <alignment horizontal="center"/>
    </xf>
    <xf numFmtId="0" fontId="15" fillId="0" borderId="6" xfId="35" applyFont="1" applyBorder="1" applyAlignment="1">
      <alignment horizontal="center" vertical="center"/>
    </xf>
    <xf numFmtId="0" fontId="15" fillId="0" borderId="33" xfId="35" applyFont="1" applyBorder="1" applyAlignment="1">
      <alignment horizontal="center" vertical="center"/>
    </xf>
    <xf numFmtId="0" fontId="15" fillId="0" borderId="7" xfId="35" applyFont="1" applyBorder="1" applyAlignment="1">
      <alignment horizontal="center" vertical="center"/>
    </xf>
    <xf numFmtId="0" fontId="0" fillId="2" borderId="0" xfId="0" applyFill="1"/>
    <xf numFmtId="0" fontId="15" fillId="2" borderId="30" xfId="35" applyFont="1" applyFill="1" applyBorder="1" applyAlignment="1">
      <alignment horizontal="center"/>
    </xf>
    <xf numFmtId="0" fontId="15" fillId="2" borderId="26" xfId="35" applyFont="1" applyFill="1" applyBorder="1" applyAlignment="1">
      <alignment horizontal="center"/>
    </xf>
    <xf numFmtId="0" fontId="15" fillId="2" borderId="12" xfId="35" applyFont="1" applyFill="1" applyBorder="1" applyAlignment="1">
      <alignment horizontal="center"/>
    </xf>
    <xf numFmtId="0" fontId="15" fillId="2" borderId="9" xfId="35" applyFont="1" applyFill="1" applyBorder="1" applyAlignment="1">
      <alignment horizontal="center"/>
    </xf>
    <xf numFmtId="0" fontId="15" fillId="2" borderId="11" xfId="35" applyFont="1" applyFill="1" applyBorder="1" applyAlignment="1">
      <alignment horizontal="center"/>
    </xf>
    <xf numFmtId="0" fontId="16" fillId="0" borderId="24" xfId="35" applyFont="1" applyBorder="1" applyAlignment="1">
      <alignment horizontal="center"/>
    </xf>
    <xf numFmtId="0" fontId="15" fillId="0" borderId="5" xfId="35" applyFont="1" applyBorder="1" applyAlignment="1">
      <alignment horizontal="center" vertical="center"/>
    </xf>
    <xf numFmtId="0" fontId="15" fillId="0" borderId="32" xfId="35" applyFont="1" applyBorder="1" applyAlignment="1">
      <alignment horizontal="center" vertical="center"/>
    </xf>
    <xf numFmtId="0" fontId="15" fillId="0" borderId="5" xfId="35" applyFont="1" applyBorder="1" applyAlignment="1">
      <alignment horizontal="center" vertical="center"/>
    </xf>
    <xf numFmtId="0" fontId="15" fillId="2" borderId="37" xfId="35" applyFont="1" applyFill="1" applyBorder="1" applyAlignment="1">
      <alignment horizontal="center"/>
    </xf>
    <xf numFmtId="0" fontId="15" fillId="2" borderId="15" xfId="35" applyFont="1" applyFill="1" applyBorder="1" applyAlignment="1">
      <alignment horizontal="center"/>
    </xf>
    <xf numFmtId="0" fontId="15" fillId="2" borderId="35" xfId="35" applyFont="1" applyFill="1" applyBorder="1" applyAlignment="1">
      <alignment horizontal="center"/>
    </xf>
    <xf numFmtId="0" fontId="15" fillId="2" borderId="13" xfId="35" applyFont="1" applyFill="1" applyBorder="1" applyAlignment="1">
      <alignment horizontal="center"/>
    </xf>
    <xf numFmtId="0" fontId="15" fillId="2" borderId="38" xfId="35" applyFont="1" applyFill="1" applyBorder="1" applyAlignment="1">
      <alignment horizontal="center"/>
    </xf>
    <xf numFmtId="0" fontId="15" fillId="2" borderId="39" xfId="35" applyFont="1" applyFill="1" applyBorder="1" applyAlignment="1">
      <alignment horizontal="center"/>
    </xf>
    <xf numFmtId="0" fontId="15" fillId="2" borderId="36" xfId="35" applyFont="1" applyFill="1" applyBorder="1" applyAlignment="1">
      <alignment horizontal="center"/>
    </xf>
    <xf numFmtId="0" fontId="16" fillId="0" borderId="31" xfId="35" applyFont="1" applyBorder="1" applyAlignment="1">
      <alignment horizontal="center"/>
    </xf>
    <xf numFmtId="0" fontId="16" fillId="0" borderId="40" xfId="35" applyFont="1" applyBorder="1" applyAlignment="1">
      <alignment horizontal="center"/>
    </xf>
    <xf numFmtId="0" fontId="16" fillId="0" borderId="23" xfId="35" applyFont="1" applyBorder="1" applyAlignment="1">
      <alignment horizontal="center"/>
    </xf>
    <xf numFmtId="0" fontId="16" fillId="0" borderId="41" xfId="35" applyFont="1" applyBorder="1" applyAlignment="1">
      <alignment horizontal="center"/>
    </xf>
    <xf numFmtId="49" fontId="0" fillId="2" borderId="0" xfId="0" applyNumberFormat="1" applyFill="1"/>
    <xf numFmtId="0" fontId="0" fillId="2" borderId="1" xfId="0" applyFont="1" applyFill="1" applyBorder="1"/>
    <xf numFmtId="49" fontId="0" fillId="2" borderId="1" xfId="0" applyNumberFormat="1" applyFont="1" applyFill="1" applyBorder="1"/>
    <xf numFmtId="0" fontId="14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0" borderId="16" xfId="35" applyFont="1" applyBorder="1" applyAlignment="1">
      <alignment horizontal="center" vertical="center"/>
    </xf>
    <xf numFmtId="49" fontId="15" fillId="0" borderId="46" xfId="35" applyNumberFormat="1" applyFont="1" applyBorder="1" applyAlignment="1">
      <alignment horizontal="center"/>
    </xf>
    <xf numFmtId="0" fontId="15" fillId="2" borderId="1" xfId="35" applyFont="1" applyFill="1" applyBorder="1" applyAlignment="1">
      <alignment horizontal="center"/>
    </xf>
    <xf numFmtId="0" fontId="15" fillId="2" borderId="47" xfId="35" applyFont="1" applyFill="1" applyBorder="1" applyAlignment="1">
      <alignment horizontal="center"/>
    </xf>
    <xf numFmtId="0" fontId="16" fillId="0" borderId="6" xfId="35" applyFont="1" applyBorder="1" applyAlignment="1">
      <alignment horizontal="center"/>
    </xf>
    <xf numFmtId="0" fontId="16" fillId="0" borderId="7" xfId="35" applyFont="1" applyBorder="1" applyAlignment="1">
      <alignment horizontal="center"/>
    </xf>
    <xf numFmtId="49" fontId="15" fillId="3" borderId="4" xfId="35" applyNumberFormat="1" applyFont="1" applyFill="1" applyBorder="1" applyAlignment="1">
      <alignment horizontal="center"/>
    </xf>
    <xf numFmtId="0" fontId="15" fillId="3" borderId="4" xfId="35" applyFont="1" applyFill="1" applyBorder="1" applyAlignment="1">
      <alignment horizontal="center"/>
    </xf>
    <xf numFmtId="0" fontId="13" fillId="0" borderId="1" xfId="35" applyFont="1" applyBorder="1" applyAlignment="1">
      <alignment horizontal="center" vertical="center"/>
    </xf>
    <xf numFmtId="0" fontId="13" fillId="0" borderId="47" xfId="35" applyFont="1" applyBorder="1" applyAlignment="1">
      <alignment horizontal="center" vertical="center"/>
    </xf>
    <xf numFmtId="0" fontId="16" fillId="3" borderId="5" xfId="35" applyFont="1" applyFill="1" applyBorder="1" applyAlignment="1">
      <alignment horizontal="center"/>
    </xf>
    <xf numFmtId="0" fontId="15" fillId="0" borderId="46" xfId="35" applyFont="1" applyBorder="1" applyAlignment="1">
      <alignment horizontal="center" vertical="center"/>
    </xf>
    <xf numFmtId="0" fontId="15" fillId="0" borderId="47" xfId="35" applyFont="1" applyBorder="1" applyAlignment="1">
      <alignment horizontal="center"/>
    </xf>
    <xf numFmtId="0" fontId="16" fillId="0" borderId="45" xfId="35" applyFont="1" applyBorder="1" applyAlignment="1">
      <alignment horizontal="center"/>
    </xf>
    <xf numFmtId="0" fontId="0" fillId="0" borderId="0" xfId="0" applyAlignment="1">
      <alignment horizontal="center"/>
    </xf>
    <xf numFmtId="49" fontId="26" fillId="2" borderId="1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5" fillId="0" borderId="1" xfId="35" applyFont="1" applyBorder="1" applyAlignment="1">
      <alignment horizontal="center" vertical="center"/>
    </xf>
    <xf numFmtId="0" fontId="15" fillId="0" borderId="1" xfId="35" applyFont="1" applyBorder="1" applyAlignment="1">
      <alignment horizontal="center"/>
    </xf>
    <xf numFmtId="0" fontId="16" fillId="0" borderId="1" xfId="35" applyFont="1" applyBorder="1" applyAlignment="1">
      <alignment horizontal="center"/>
    </xf>
    <xf numFmtId="49" fontId="15" fillId="2" borderId="1" xfId="35" applyNumberFormat="1" applyFont="1" applyFill="1" applyBorder="1" applyAlignment="1">
      <alignment horizontal="center"/>
    </xf>
    <xf numFmtId="49" fontId="16" fillId="2" borderId="1" xfId="35" applyNumberFormat="1" applyFont="1" applyFill="1" applyBorder="1" applyAlignment="1">
      <alignment horizontal="center"/>
    </xf>
    <xf numFmtId="49" fontId="0" fillId="0" borderId="0" xfId="0" applyNumberFormat="1"/>
    <xf numFmtId="0" fontId="3" fillId="2" borderId="4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6" fillId="0" borderId="2" xfId="35" applyFont="1" applyBorder="1" applyAlignment="1">
      <alignment horizontal="center" vertical="center" wrapText="1"/>
    </xf>
    <xf numFmtId="0" fontId="16" fillId="0" borderId="4" xfId="35" applyFont="1" applyBorder="1" applyAlignment="1">
      <alignment horizontal="center" vertical="center" wrapText="1"/>
    </xf>
    <xf numFmtId="0" fontId="16" fillId="0" borderId="5" xfId="35" applyFont="1" applyBorder="1" applyAlignment="1">
      <alignment horizontal="center"/>
    </xf>
    <xf numFmtId="0" fontId="16" fillId="0" borderId="7" xfId="35" applyFon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2" xfId="35" applyFont="1" applyBorder="1" applyAlignment="1">
      <alignment horizontal="center" vertical="center"/>
    </xf>
    <xf numFmtId="0" fontId="16" fillId="0" borderId="4" xfId="35" applyFont="1" applyBorder="1" applyAlignment="1">
      <alignment horizontal="center" vertical="center"/>
    </xf>
    <xf numFmtId="0" fontId="16" fillId="0" borderId="35" xfId="35" applyFont="1" applyBorder="1" applyAlignment="1">
      <alignment horizontal="center" vertical="center"/>
    </xf>
    <xf numFmtId="0" fontId="16" fillId="0" borderId="47" xfId="35" applyFont="1" applyBorder="1" applyAlignment="1">
      <alignment horizontal="center" vertical="center"/>
    </xf>
    <xf numFmtId="0" fontId="15" fillId="0" borderId="3" xfId="35" applyFont="1" applyBorder="1" applyAlignment="1">
      <alignment horizontal="center" vertical="center" wrapText="1"/>
    </xf>
    <xf numFmtId="0" fontId="15" fillId="0" borderId="35" xfId="35" applyFont="1" applyBorder="1" applyAlignment="1">
      <alignment horizontal="center" vertical="center" wrapText="1"/>
    </xf>
    <xf numFmtId="0" fontId="1" fillId="0" borderId="2" xfId="35" applyFont="1" applyBorder="1" applyAlignment="1">
      <alignment horizontal="center" vertical="center" wrapText="1"/>
    </xf>
    <xf numFmtId="0" fontId="1" fillId="0" borderId="4" xfId="35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3" xfId="35" applyFont="1" applyBorder="1" applyAlignment="1">
      <alignment horizontal="center" vertical="center" wrapText="1"/>
    </xf>
    <xf numFmtId="0" fontId="16" fillId="0" borderId="35" xfId="35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6" fillId="0" borderId="3" xfId="35" applyFont="1" applyBorder="1" applyAlignment="1">
      <alignment horizontal="center" vertical="center"/>
    </xf>
    <xf numFmtId="0" fontId="16" fillId="0" borderId="15" xfId="35" applyFont="1" applyBorder="1" applyAlignment="1">
      <alignment horizontal="center" vertical="center"/>
    </xf>
    <xf numFmtId="0" fontId="16" fillId="0" borderId="22" xfId="35" applyFont="1" applyBorder="1" applyAlignment="1">
      <alignment horizontal="center"/>
    </xf>
    <xf numFmtId="0" fontId="16" fillId="0" borderId="24" xfId="35" applyFont="1" applyBorder="1" applyAlignment="1">
      <alignment horizontal="center"/>
    </xf>
    <xf numFmtId="0" fontId="16" fillId="0" borderId="29" xfId="35" applyFont="1" applyBorder="1" applyAlignment="1">
      <alignment horizontal="center" vertical="center" wrapText="1"/>
    </xf>
    <xf numFmtId="0" fontId="16" fillId="0" borderId="34" xfId="35" applyFont="1" applyBorder="1" applyAlignment="1">
      <alignment horizontal="center" vertical="center" wrapText="1"/>
    </xf>
    <xf numFmtId="0" fontId="15" fillId="0" borderId="15" xfId="35" applyFont="1" applyBorder="1" applyAlignment="1">
      <alignment horizontal="center" vertical="center"/>
    </xf>
    <xf numFmtId="0" fontId="15" fillId="0" borderId="16" xfId="35" applyFont="1" applyBorder="1" applyAlignment="1">
      <alignment horizontal="center" vertical="center"/>
    </xf>
    <xf numFmtId="0" fontId="15" fillId="0" borderId="17" xfId="35" applyFont="1" applyBorder="1" applyAlignment="1">
      <alignment horizontal="center" vertical="center"/>
    </xf>
    <xf numFmtId="0" fontId="16" fillId="0" borderId="23" xfId="35" applyFont="1" applyBorder="1" applyAlignment="1">
      <alignment horizontal="center"/>
    </xf>
    <xf numFmtId="0" fontId="16" fillId="0" borderId="5" xfId="35" applyFont="1" applyBorder="1" applyAlignment="1">
      <alignment horizontal="center" vertical="center"/>
    </xf>
    <xf numFmtId="0" fontId="15" fillId="0" borderId="35" xfId="35" applyFont="1" applyBorder="1" applyAlignment="1">
      <alignment horizontal="center" vertical="center"/>
    </xf>
    <xf numFmtId="0" fontId="15" fillId="0" borderId="7" xfId="35" applyFont="1" applyBorder="1" applyAlignment="1">
      <alignment horizontal="center" vertical="center"/>
    </xf>
    <xf numFmtId="0" fontId="15" fillId="0" borderId="2" xfId="35" applyFont="1" applyBorder="1" applyAlignment="1">
      <alignment horizontal="center" vertical="center"/>
    </xf>
    <xf numFmtId="0" fontId="15" fillId="0" borderId="5" xfId="35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6" fillId="0" borderId="1" xfId="35" applyFont="1" applyBorder="1" applyAlignment="1">
      <alignment horizontal="center"/>
    </xf>
    <xf numFmtId="0" fontId="15" fillId="0" borderId="1" xfId="35" applyFont="1" applyBorder="1" applyAlignment="1">
      <alignment horizontal="center" vertical="center"/>
    </xf>
    <xf numFmtId="0" fontId="15" fillId="0" borderId="25" xfId="35" applyFont="1" applyBorder="1" applyAlignment="1">
      <alignment horizontal="center" vertical="center"/>
    </xf>
    <xf numFmtId="0" fontId="15" fillId="0" borderId="9" xfId="35" applyFont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 wrapText="1"/>
    </xf>
  </cellXfs>
  <cellStyles count="37">
    <cellStyle name="?’ћѓћ‚›‰" xfId="6" xr:uid="{00000000-0005-0000-0000-000000000000}"/>
    <cellStyle name="”?ќђќ‘ћ‚›‰" xfId="7" xr:uid="{00000000-0005-0000-0000-000001000000}"/>
    <cellStyle name="”?љ‘?ђћ‚ђќќ›‰" xfId="8" xr:uid="{00000000-0005-0000-0000-000002000000}"/>
    <cellStyle name="”€ќђќ‘ћ‚›‰" xfId="9" xr:uid="{00000000-0005-0000-0000-000003000000}"/>
    <cellStyle name="”€љ‘€ђћ‚ђќќ›‰" xfId="10" xr:uid="{00000000-0005-0000-0000-000004000000}"/>
    <cellStyle name="„…ќ…†ќ›‰" xfId="11" xr:uid="{00000000-0005-0000-0000-000005000000}"/>
    <cellStyle name="„ђ’ђ" xfId="12" xr:uid="{00000000-0005-0000-0000-000006000000}"/>
    <cellStyle name="€’ћѓћ‚›‰" xfId="15" xr:uid="{00000000-0005-0000-0000-000007000000}"/>
    <cellStyle name="‡ђѓћ‹ћ‚ћљ1" xfId="13" xr:uid="{00000000-0005-0000-0000-000008000000}"/>
    <cellStyle name="‡ђѓћ‹ћ‚ћљ2" xfId="14" xr:uid="{00000000-0005-0000-0000-000009000000}"/>
    <cellStyle name="" xfId="1" xr:uid="{00000000-0005-0000-0000-00000A000000}"/>
    <cellStyle name="" xfId="2" xr:uid="{00000000-0005-0000-0000-00000B000000}"/>
    <cellStyle name="" xfId="3" xr:uid="{00000000-0005-0000-0000-00000C000000}"/>
    <cellStyle name="" xfId="4" xr:uid="{00000000-0005-0000-0000-00000D000000}"/>
    <cellStyle name="" xfId="5" xr:uid="{00000000-0005-0000-0000-00000E000000}"/>
    <cellStyle name="1" xfId="16" xr:uid="{00000000-0005-0000-0000-00000F000000}"/>
    <cellStyle name="2" xfId="17" xr:uid="{00000000-0005-0000-0000-000010000000}"/>
    <cellStyle name="Currency [0]_I-548" xfId="18" xr:uid="{00000000-0005-0000-0000-000011000000}"/>
    <cellStyle name="Currency_I-548" xfId="19" xr:uid="{00000000-0005-0000-0000-000012000000}"/>
    <cellStyle name="F2" xfId="20" xr:uid="{00000000-0005-0000-0000-000013000000}"/>
    <cellStyle name="F3" xfId="21" xr:uid="{00000000-0005-0000-0000-000014000000}"/>
    <cellStyle name="F4" xfId="22" xr:uid="{00000000-0005-0000-0000-000015000000}"/>
    <cellStyle name="F5" xfId="23" xr:uid="{00000000-0005-0000-0000-000016000000}"/>
    <cellStyle name="F6" xfId="24" xr:uid="{00000000-0005-0000-0000-000017000000}"/>
    <cellStyle name="F7" xfId="25" xr:uid="{00000000-0005-0000-0000-000018000000}"/>
    <cellStyle name="F8" xfId="26" xr:uid="{00000000-0005-0000-0000-000019000000}"/>
    <cellStyle name="Normal_08026-9" xfId="27" xr:uid="{00000000-0005-0000-0000-00001A000000}"/>
    <cellStyle name="s]_x000d__x000a_load=_x000d__x000a_run=_x000d__x000a_NullPort=None_x000d__x000a_device=Epson FX-1170,EPSON9,LPT1:_x000d__x000a__x000d__x000a_[Desktop]_x000d__x000a_Wallpaper=C:\WIN95\SKY.BMP_x000d__x000a_TileWallpap" xfId="28" xr:uid="{00000000-0005-0000-0000-00001B000000}"/>
    <cellStyle name="Денежный 2" xfId="29" xr:uid="{00000000-0005-0000-0000-00001C000000}"/>
    <cellStyle name="Обычный" xfId="0" builtinId="0"/>
    <cellStyle name="Обычный 2" xfId="30" xr:uid="{00000000-0005-0000-0000-00001E000000}"/>
    <cellStyle name="Обычный 3" xfId="35" xr:uid="{00000000-0005-0000-0000-00001F000000}"/>
    <cellStyle name="Обычный 5" xfId="36" xr:uid="{00000000-0005-0000-0000-000020000000}"/>
    <cellStyle name="Тысячи [0]_talab" xfId="31" xr:uid="{00000000-0005-0000-0000-000021000000}"/>
    <cellStyle name="Тысячи_talab" xfId="32" xr:uid="{00000000-0005-0000-0000-000022000000}"/>
    <cellStyle name="Финансовый 2" xfId="33" xr:uid="{00000000-0005-0000-0000-000023000000}"/>
    <cellStyle name="Џђћ–…ќ’ќ›‰" xfId="34" xr:uid="{00000000-0005-0000-0000-00002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139"/>
  <sheetViews>
    <sheetView tabSelected="1" view="pageBreakPreview" topLeftCell="A112" zoomScale="70" zoomScaleNormal="100" zoomScaleSheetLayoutView="70" zoomScalePageLayoutView="55" workbookViewId="0">
      <selection activeCell="D138" sqref="D138"/>
    </sheetView>
  </sheetViews>
  <sheetFormatPr defaultRowHeight="15"/>
  <cols>
    <col min="1" max="1" width="7.85546875" style="18" customWidth="1"/>
    <col min="2" max="2" width="24" style="18" bestFit="1" customWidth="1"/>
    <col min="3" max="3" width="18.85546875" style="39" customWidth="1"/>
    <col min="4" max="4" width="127.28515625" style="18" customWidth="1"/>
    <col min="5" max="5" width="20.85546875" style="18" customWidth="1"/>
    <col min="6" max="6" width="14.140625" style="18" customWidth="1"/>
    <col min="7" max="7" width="15" style="18" customWidth="1"/>
    <col min="8" max="9" width="15" style="44" customWidth="1"/>
    <col min="10" max="10" width="14.140625" style="18" customWidth="1"/>
    <col min="11" max="11" width="39.5703125" style="18" customWidth="1"/>
    <col min="12" max="12" width="10.5703125" style="18" bestFit="1" customWidth="1"/>
    <col min="13" max="13" width="24.42578125" style="18" customWidth="1"/>
    <col min="14" max="16384" width="9.140625" style="18"/>
  </cols>
  <sheetData>
    <row r="1" spans="1:13" ht="36.75" customHeight="1">
      <c r="A1" s="73" t="s">
        <v>157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ht="30" customHeight="1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ht="36.75" customHeight="1">
      <c r="A3" s="80" t="s">
        <v>0</v>
      </c>
      <c r="B3" s="80" t="s">
        <v>3</v>
      </c>
      <c r="C3" s="81" t="s">
        <v>2</v>
      </c>
      <c r="D3" s="80" t="s">
        <v>106</v>
      </c>
      <c r="E3" s="81" t="s">
        <v>117</v>
      </c>
      <c r="F3" s="80" t="s">
        <v>158</v>
      </c>
      <c r="G3" s="80"/>
      <c r="H3" s="80"/>
      <c r="I3" s="80"/>
      <c r="J3" s="80"/>
      <c r="K3" s="74" t="s">
        <v>4</v>
      </c>
    </row>
    <row r="4" spans="1:13" ht="36.75" customHeight="1">
      <c r="A4" s="80"/>
      <c r="B4" s="80"/>
      <c r="C4" s="81"/>
      <c r="D4" s="80"/>
      <c r="E4" s="81"/>
      <c r="F4" s="82" t="s">
        <v>271</v>
      </c>
      <c r="G4" s="77" t="s">
        <v>134</v>
      </c>
      <c r="H4" s="78"/>
      <c r="I4" s="79"/>
      <c r="J4" s="82" t="s">
        <v>272</v>
      </c>
      <c r="K4" s="75"/>
    </row>
    <row r="5" spans="1:13" ht="39" customHeight="1">
      <c r="A5" s="80"/>
      <c r="B5" s="80"/>
      <c r="C5" s="81"/>
      <c r="D5" s="80"/>
      <c r="E5" s="81"/>
      <c r="F5" s="83"/>
      <c r="G5" s="46" t="s">
        <v>166</v>
      </c>
      <c r="H5" s="45" t="s">
        <v>261</v>
      </c>
      <c r="I5" s="45" t="s">
        <v>262</v>
      </c>
      <c r="J5" s="83"/>
      <c r="K5" s="76"/>
    </row>
    <row r="6" spans="1:13">
      <c r="A6" s="1">
        <v>1</v>
      </c>
      <c r="B6" s="1" t="s">
        <v>107</v>
      </c>
      <c r="C6" s="2" t="s">
        <v>5</v>
      </c>
      <c r="D6" s="1" t="s">
        <v>6</v>
      </c>
      <c r="E6" s="2" t="s">
        <v>114</v>
      </c>
      <c r="F6" s="1">
        <v>1</v>
      </c>
      <c r="G6" s="1">
        <v>0</v>
      </c>
      <c r="H6" s="1">
        <v>0</v>
      </c>
      <c r="I6" s="1">
        <v>1</v>
      </c>
      <c r="J6" s="1">
        <v>1</v>
      </c>
      <c r="K6" s="1" t="s">
        <v>12</v>
      </c>
    </row>
    <row r="7" spans="1:13">
      <c r="A7" s="1">
        <v>2</v>
      </c>
      <c r="B7" s="1" t="s">
        <v>107</v>
      </c>
      <c r="C7" s="2" t="s">
        <v>5</v>
      </c>
      <c r="D7" s="1" t="s">
        <v>9</v>
      </c>
      <c r="E7" s="2" t="s">
        <v>118</v>
      </c>
      <c r="F7" s="1">
        <v>1</v>
      </c>
      <c r="G7" s="1">
        <v>0</v>
      </c>
      <c r="H7" s="1">
        <v>0</v>
      </c>
      <c r="I7" s="44">
        <v>0</v>
      </c>
      <c r="J7" s="1">
        <v>0</v>
      </c>
      <c r="K7" s="1" t="s">
        <v>10</v>
      </c>
    </row>
    <row r="8" spans="1:13">
      <c r="A8" s="1">
        <v>3</v>
      </c>
      <c r="B8" s="1" t="s">
        <v>107</v>
      </c>
      <c r="C8" s="2" t="s">
        <v>5</v>
      </c>
      <c r="D8" s="1" t="s">
        <v>8</v>
      </c>
      <c r="E8" s="123" t="s">
        <v>119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 t="s">
        <v>11</v>
      </c>
      <c r="M8" s="124">
        <v>903935544</v>
      </c>
    </row>
    <row r="9" spans="1:13">
      <c r="A9" s="1">
        <v>4</v>
      </c>
      <c r="B9" s="1" t="s">
        <v>107</v>
      </c>
      <c r="C9" s="2" t="s">
        <v>5</v>
      </c>
      <c r="D9" s="1" t="s">
        <v>98</v>
      </c>
      <c r="E9" s="2" t="s">
        <v>114</v>
      </c>
      <c r="F9" s="1">
        <v>1</v>
      </c>
      <c r="G9" s="1">
        <v>0</v>
      </c>
      <c r="H9" s="1">
        <v>1</v>
      </c>
      <c r="I9" s="1">
        <v>0</v>
      </c>
      <c r="J9" s="1">
        <v>0</v>
      </c>
      <c r="K9" s="1" t="s">
        <v>7</v>
      </c>
    </row>
    <row r="10" spans="1:13">
      <c r="A10" s="1">
        <v>5</v>
      </c>
      <c r="B10" s="1" t="s">
        <v>107</v>
      </c>
      <c r="C10" s="2" t="s">
        <v>5</v>
      </c>
      <c r="D10" s="1" t="s">
        <v>171</v>
      </c>
      <c r="E10" s="2" t="s">
        <v>114</v>
      </c>
      <c r="F10" s="1">
        <v>1</v>
      </c>
      <c r="G10" s="1">
        <v>0</v>
      </c>
      <c r="H10" s="1">
        <v>0</v>
      </c>
      <c r="I10" s="1">
        <v>1</v>
      </c>
      <c r="J10" s="1">
        <v>1</v>
      </c>
      <c r="K10" s="1" t="s">
        <v>99</v>
      </c>
    </row>
    <row r="11" spans="1:13">
      <c r="A11" s="1">
        <v>6</v>
      </c>
      <c r="B11" s="1" t="s">
        <v>107</v>
      </c>
      <c r="C11" s="2" t="s">
        <v>5</v>
      </c>
      <c r="D11" s="1" t="s">
        <v>172</v>
      </c>
      <c r="E11" s="2" t="s">
        <v>115</v>
      </c>
      <c r="F11" s="1">
        <v>1</v>
      </c>
      <c r="G11" s="1">
        <v>0</v>
      </c>
      <c r="H11" s="1">
        <v>1</v>
      </c>
      <c r="I11" s="1">
        <v>0</v>
      </c>
      <c r="J11" s="1">
        <v>1</v>
      </c>
      <c r="K11" s="1" t="s">
        <v>126</v>
      </c>
    </row>
    <row r="12" spans="1:13">
      <c r="A12" s="1">
        <v>7</v>
      </c>
      <c r="B12" s="1" t="s">
        <v>107</v>
      </c>
      <c r="C12" s="2" t="s">
        <v>5</v>
      </c>
      <c r="D12" s="1" t="s">
        <v>173</v>
      </c>
      <c r="E12" s="2" t="s">
        <v>170</v>
      </c>
      <c r="F12" s="1">
        <v>1</v>
      </c>
      <c r="G12" s="1">
        <v>0</v>
      </c>
      <c r="H12" s="1">
        <v>1</v>
      </c>
      <c r="I12" s="1">
        <v>0</v>
      </c>
      <c r="J12" s="1">
        <v>1</v>
      </c>
      <c r="K12" s="1" t="s">
        <v>288</v>
      </c>
    </row>
    <row r="13" spans="1:13">
      <c r="A13" s="1">
        <v>8</v>
      </c>
      <c r="B13" s="1" t="s">
        <v>107</v>
      </c>
      <c r="C13" s="2" t="s">
        <v>5</v>
      </c>
      <c r="D13" s="1" t="s">
        <v>113</v>
      </c>
      <c r="E13" s="1" t="s">
        <v>113</v>
      </c>
      <c r="F13" s="1">
        <v>3</v>
      </c>
      <c r="G13" s="1">
        <v>10</v>
      </c>
      <c r="H13" s="1">
        <v>1</v>
      </c>
      <c r="I13" s="1">
        <v>0</v>
      </c>
      <c r="J13" s="1">
        <v>2</v>
      </c>
      <c r="K13" s="1"/>
    </row>
    <row r="14" spans="1:13">
      <c r="A14" s="1">
        <v>9</v>
      </c>
      <c r="B14" s="1" t="s">
        <v>81</v>
      </c>
      <c r="C14" s="2" t="s">
        <v>16</v>
      </c>
      <c r="D14" s="1" t="s">
        <v>174</v>
      </c>
      <c r="E14" s="2" t="s">
        <v>115</v>
      </c>
      <c r="F14" s="1">
        <v>1</v>
      </c>
      <c r="G14" s="1">
        <v>0</v>
      </c>
      <c r="H14" s="1">
        <v>1</v>
      </c>
      <c r="I14" s="1">
        <v>0</v>
      </c>
      <c r="J14" s="1">
        <v>1</v>
      </c>
      <c r="K14" s="1" t="s">
        <v>13</v>
      </c>
    </row>
    <row r="15" spans="1:13">
      <c r="A15" s="1">
        <v>10</v>
      </c>
      <c r="B15" s="1" t="s">
        <v>81</v>
      </c>
      <c r="C15" s="2" t="s">
        <v>16</v>
      </c>
      <c r="D15" s="1" t="s">
        <v>175</v>
      </c>
      <c r="E15" s="2" t="s">
        <v>114</v>
      </c>
      <c r="F15" s="1">
        <v>1</v>
      </c>
      <c r="G15" s="1">
        <v>0</v>
      </c>
      <c r="H15" s="1">
        <v>0</v>
      </c>
      <c r="I15" s="1">
        <v>1</v>
      </c>
      <c r="J15" s="1">
        <v>1</v>
      </c>
      <c r="K15" s="1" t="s">
        <v>14</v>
      </c>
    </row>
    <row r="16" spans="1:13">
      <c r="A16" s="1">
        <v>11</v>
      </c>
      <c r="B16" s="1" t="s">
        <v>81</v>
      </c>
      <c r="C16" s="2" t="s">
        <v>16</v>
      </c>
      <c r="D16" s="1" t="s">
        <v>176</v>
      </c>
      <c r="E16" s="2" t="s">
        <v>114</v>
      </c>
      <c r="F16" s="1">
        <v>1</v>
      </c>
      <c r="G16" s="1">
        <v>0</v>
      </c>
      <c r="H16" s="1">
        <v>1</v>
      </c>
      <c r="I16" s="1">
        <v>0</v>
      </c>
      <c r="J16" s="1">
        <v>1</v>
      </c>
      <c r="K16" s="1" t="s">
        <v>15</v>
      </c>
    </row>
    <row r="17" spans="1:11">
      <c r="A17" s="1">
        <v>12</v>
      </c>
      <c r="B17" s="1" t="s">
        <v>81</v>
      </c>
      <c r="C17" s="2" t="s">
        <v>16</v>
      </c>
      <c r="D17" s="1" t="s">
        <v>177</v>
      </c>
      <c r="E17" s="2" t="s">
        <v>115</v>
      </c>
      <c r="F17" s="1">
        <v>1</v>
      </c>
      <c r="G17" s="1">
        <v>0</v>
      </c>
      <c r="H17" s="1">
        <v>0</v>
      </c>
      <c r="I17" s="1">
        <v>1</v>
      </c>
      <c r="J17" s="1">
        <v>1</v>
      </c>
      <c r="K17" s="1" t="s">
        <v>141</v>
      </c>
    </row>
    <row r="18" spans="1:11">
      <c r="A18" s="1">
        <v>13</v>
      </c>
      <c r="B18" s="1" t="s">
        <v>81</v>
      </c>
      <c r="C18" s="2" t="s">
        <v>16</v>
      </c>
      <c r="D18" s="1" t="s">
        <v>113</v>
      </c>
      <c r="E18" s="1" t="s">
        <v>113</v>
      </c>
      <c r="F18" s="1">
        <v>1</v>
      </c>
      <c r="G18" s="1">
        <v>0</v>
      </c>
      <c r="H18" s="1">
        <v>2</v>
      </c>
      <c r="I18" s="1">
        <v>0</v>
      </c>
      <c r="J18" s="1">
        <v>0</v>
      </c>
      <c r="K18" s="1" t="s">
        <v>167</v>
      </c>
    </row>
    <row r="19" spans="1:11">
      <c r="A19" s="1">
        <v>14</v>
      </c>
      <c r="B19" s="1" t="s">
        <v>82</v>
      </c>
      <c r="C19" s="2" t="s">
        <v>17</v>
      </c>
      <c r="D19" s="1" t="s">
        <v>178</v>
      </c>
      <c r="E19" s="2" t="s">
        <v>114</v>
      </c>
      <c r="F19" s="1">
        <v>2</v>
      </c>
      <c r="G19" s="1">
        <v>0</v>
      </c>
      <c r="H19" s="1">
        <v>0</v>
      </c>
      <c r="I19" s="1">
        <v>2</v>
      </c>
      <c r="J19" s="1">
        <v>2</v>
      </c>
      <c r="K19" s="1" t="s">
        <v>18</v>
      </c>
    </row>
    <row r="20" spans="1:11">
      <c r="A20" s="1">
        <v>15</v>
      </c>
      <c r="B20" s="1" t="s">
        <v>82</v>
      </c>
      <c r="C20" s="2" t="s">
        <v>17</v>
      </c>
      <c r="D20" s="1" t="s">
        <v>155</v>
      </c>
      <c r="E20" s="2" t="s">
        <v>120</v>
      </c>
      <c r="F20" s="1">
        <v>3</v>
      </c>
      <c r="G20" s="1">
        <v>0</v>
      </c>
      <c r="H20" s="1">
        <v>0</v>
      </c>
      <c r="I20" s="1">
        <v>0</v>
      </c>
      <c r="J20" s="1">
        <v>0</v>
      </c>
      <c r="K20" s="1" t="s">
        <v>19</v>
      </c>
    </row>
    <row r="21" spans="1:11">
      <c r="A21" s="1">
        <v>16</v>
      </c>
      <c r="B21" s="1" t="s">
        <v>82</v>
      </c>
      <c r="C21" s="2" t="s">
        <v>17</v>
      </c>
      <c r="D21" s="1" t="s">
        <v>30</v>
      </c>
      <c r="E21" s="2" t="s">
        <v>121</v>
      </c>
      <c r="F21" s="1">
        <v>1</v>
      </c>
      <c r="G21" s="1">
        <v>0</v>
      </c>
      <c r="H21" s="1">
        <v>1</v>
      </c>
      <c r="I21" s="1">
        <v>0</v>
      </c>
      <c r="J21" s="1">
        <v>0</v>
      </c>
      <c r="K21" s="1" t="s">
        <v>20</v>
      </c>
    </row>
    <row r="22" spans="1:11">
      <c r="A22" s="1">
        <v>17</v>
      </c>
      <c r="B22" s="1" t="s">
        <v>82</v>
      </c>
      <c r="C22" s="2" t="s">
        <v>17</v>
      </c>
      <c r="D22" s="1" t="s">
        <v>179</v>
      </c>
      <c r="E22" s="2" t="s">
        <v>114</v>
      </c>
      <c r="F22" s="1">
        <v>1</v>
      </c>
      <c r="G22" s="1">
        <v>0</v>
      </c>
      <c r="H22" s="1">
        <v>1</v>
      </c>
      <c r="I22" s="1">
        <v>0</v>
      </c>
      <c r="J22" s="1">
        <v>1</v>
      </c>
      <c r="K22" s="1" t="s">
        <v>110</v>
      </c>
    </row>
    <row r="23" spans="1:11">
      <c r="A23" s="1">
        <v>18</v>
      </c>
      <c r="B23" s="1" t="s">
        <v>82</v>
      </c>
      <c r="C23" s="2" t="s">
        <v>17</v>
      </c>
      <c r="D23" s="1" t="s">
        <v>180</v>
      </c>
      <c r="E23" s="2" t="s">
        <v>115</v>
      </c>
      <c r="F23" s="1">
        <v>1</v>
      </c>
      <c r="G23" s="1">
        <v>0</v>
      </c>
      <c r="H23" s="1">
        <v>0</v>
      </c>
      <c r="I23" s="1">
        <v>1</v>
      </c>
      <c r="J23" s="1">
        <v>1</v>
      </c>
      <c r="K23" s="1" t="s">
        <v>140</v>
      </c>
    </row>
    <row r="24" spans="1:11">
      <c r="A24" s="1">
        <v>19</v>
      </c>
      <c r="B24" s="1" t="s">
        <v>82</v>
      </c>
      <c r="C24" s="2" t="s">
        <v>17</v>
      </c>
      <c r="D24" s="1" t="s">
        <v>113</v>
      </c>
      <c r="E24" s="1" t="s">
        <v>113</v>
      </c>
      <c r="F24" s="1">
        <v>1</v>
      </c>
      <c r="G24" s="1">
        <v>3</v>
      </c>
      <c r="H24" s="1">
        <v>0</v>
      </c>
      <c r="I24" s="1">
        <v>1</v>
      </c>
      <c r="J24" s="1">
        <v>0</v>
      </c>
      <c r="K24" s="1"/>
    </row>
    <row r="25" spans="1:11">
      <c r="A25" s="1">
        <v>20</v>
      </c>
      <c r="B25" s="1" t="s">
        <v>83</v>
      </c>
      <c r="C25" s="2" t="s">
        <v>21</v>
      </c>
      <c r="D25" s="1" t="s">
        <v>181</v>
      </c>
      <c r="E25" s="2" t="s">
        <v>114</v>
      </c>
      <c r="F25" s="1">
        <v>1</v>
      </c>
      <c r="G25" s="1">
        <v>0</v>
      </c>
      <c r="H25" s="1">
        <v>0</v>
      </c>
      <c r="I25" s="1">
        <v>1</v>
      </c>
      <c r="J25" s="1">
        <v>1</v>
      </c>
      <c r="K25" s="1" t="s">
        <v>22</v>
      </c>
    </row>
    <row r="26" spans="1:11">
      <c r="A26" s="1">
        <v>21</v>
      </c>
      <c r="B26" s="1" t="s">
        <v>83</v>
      </c>
      <c r="C26" s="2" t="s">
        <v>21</v>
      </c>
      <c r="D26" s="1" t="s">
        <v>185</v>
      </c>
      <c r="E26" s="2" t="s">
        <v>115</v>
      </c>
      <c r="F26" s="1">
        <v>1</v>
      </c>
      <c r="G26" s="1">
        <v>0</v>
      </c>
      <c r="H26" s="1">
        <v>1</v>
      </c>
      <c r="I26" s="1">
        <v>0</v>
      </c>
      <c r="J26" s="1">
        <v>1</v>
      </c>
      <c r="K26" s="1" t="s">
        <v>142</v>
      </c>
    </row>
    <row r="27" spans="1:11">
      <c r="A27" s="1">
        <v>22</v>
      </c>
      <c r="B27" s="1" t="s">
        <v>83</v>
      </c>
      <c r="C27" s="2" t="s">
        <v>21</v>
      </c>
      <c r="D27" s="1" t="s">
        <v>249</v>
      </c>
      <c r="E27" s="2" t="s">
        <v>122</v>
      </c>
      <c r="F27" s="1">
        <v>0</v>
      </c>
      <c r="G27" s="1">
        <v>0</v>
      </c>
      <c r="H27" s="1">
        <v>1</v>
      </c>
      <c r="I27" s="1">
        <v>0</v>
      </c>
      <c r="J27" s="1">
        <v>0</v>
      </c>
      <c r="K27" s="1" t="s">
        <v>22</v>
      </c>
    </row>
    <row r="28" spans="1:11">
      <c r="A28" s="1">
        <v>23</v>
      </c>
      <c r="B28" s="1" t="s">
        <v>83</v>
      </c>
      <c r="C28" s="2" t="s">
        <v>21</v>
      </c>
      <c r="D28" s="1" t="s">
        <v>186</v>
      </c>
      <c r="E28" s="2" t="s">
        <v>115</v>
      </c>
      <c r="F28" s="1">
        <v>1</v>
      </c>
      <c r="G28" s="1">
        <v>0</v>
      </c>
      <c r="H28" s="1">
        <v>1</v>
      </c>
      <c r="I28" s="1">
        <v>0</v>
      </c>
      <c r="J28" s="1">
        <v>1</v>
      </c>
      <c r="K28" s="1" t="s">
        <v>127</v>
      </c>
    </row>
    <row r="29" spans="1:11">
      <c r="A29" s="1">
        <v>24</v>
      </c>
      <c r="B29" s="1" t="s">
        <v>83</v>
      </c>
      <c r="C29" s="2" t="s">
        <v>21</v>
      </c>
      <c r="D29" s="1" t="s">
        <v>113</v>
      </c>
      <c r="E29" s="1" t="s">
        <v>113</v>
      </c>
      <c r="F29" s="1">
        <v>1</v>
      </c>
      <c r="G29" s="1">
        <v>0</v>
      </c>
      <c r="H29" s="1">
        <v>0</v>
      </c>
      <c r="I29" s="1">
        <v>2</v>
      </c>
      <c r="J29" s="1">
        <v>0</v>
      </c>
      <c r="K29" s="1"/>
    </row>
    <row r="30" spans="1:11">
      <c r="A30" s="1">
        <v>25</v>
      </c>
      <c r="B30" s="1" t="s">
        <v>84</v>
      </c>
      <c r="C30" s="2" t="s">
        <v>23</v>
      </c>
      <c r="D30" s="1" t="s">
        <v>184</v>
      </c>
      <c r="E30" s="2" t="s">
        <v>114</v>
      </c>
      <c r="F30" s="1">
        <v>1</v>
      </c>
      <c r="G30" s="1">
        <v>0</v>
      </c>
      <c r="H30" s="1">
        <v>0</v>
      </c>
      <c r="I30" s="1">
        <v>1</v>
      </c>
      <c r="J30" s="1">
        <v>1</v>
      </c>
      <c r="K30" s="1" t="s">
        <v>24</v>
      </c>
    </row>
    <row r="31" spans="1:11">
      <c r="A31" s="1">
        <v>26</v>
      </c>
      <c r="B31" s="1" t="s">
        <v>84</v>
      </c>
      <c r="C31" s="2" t="s">
        <v>23</v>
      </c>
      <c r="D31" s="1" t="s">
        <v>182</v>
      </c>
      <c r="E31" s="2" t="s">
        <v>115</v>
      </c>
      <c r="F31" s="1">
        <v>2</v>
      </c>
      <c r="G31" s="1">
        <v>0</v>
      </c>
      <c r="H31" s="1">
        <v>0</v>
      </c>
      <c r="I31" s="1">
        <v>1</v>
      </c>
      <c r="J31" s="1">
        <v>1</v>
      </c>
      <c r="K31" s="1" t="s">
        <v>100</v>
      </c>
    </row>
    <row r="32" spans="1:11">
      <c r="A32" s="1">
        <v>27</v>
      </c>
      <c r="B32" s="1" t="s">
        <v>84</v>
      </c>
      <c r="C32" s="2" t="s">
        <v>23</v>
      </c>
      <c r="D32" s="1" t="s">
        <v>250</v>
      </c>
      <c r="E32" s="2" t="s">
        <v>114</v>
      </c>
      <c r="F32" s="1">
        <v>1</v>
      </c>
      <c r="G32" s="1">
        <v>0</v>
      </c>
      <c r="H32" s="1">
        <v>0</v>
      </c>
      <c r="I32" s="1">
        <v>1</v>
      </c>
      <c r="J32" s="1">
        <v>1</v>
      </c>
      <c r="K32" s="1" t="s">
        <v>111</v>
      </c>
    </row>
    <row r="33" spans="1:11">
      <c r="A33" s="1">
        <v>28</v>
      </c>
      <c r="B33" s="1" t="s">
        <v>84</v>
      </c>
      <c r="C33" s="2" t="s">
        <v>23</v>
      </c>
      <c r="D33" s="1" t="s">
        <v>183</v>
      </c>
      <c r="E33" s="2" t="s">
        <v>115</v>
      </c>
      <c r="F33" s="1">
        <v>1</v>
      </c>
      <c r="G33" s="1">
        <v>0</v>
      </c>
      <c r="H33" s="1">
        <v>1</v>
      </c>
      <c r="I33" s="1">
        <v>0</v>
      </c>
      <c r="J33" s="1">
        <v>1</v>
      </c>
      <c r="K33" s="1" t="s">
        <v>145</v>
      </c>
    </row>
    <row r="34" spans="1:11">
      <c r="A34" s="1">
        <v>29</v>
      </c>
      <c r="B34" s="1" t="s">
        <v>85</v>
      </c>
      <c r="C34" s="2" t="s">
        <v>26</v>
      </c>
      <c r="D34" s="1" t="s">
        <v>189</v>
      </c>
      <c r="E34" s="2" t="s">
        <v>114</v>
      </c>
      <c r="F34" s="1">
        <v>1</v>
      </c>
      <c r="G34" s="1">
        <v>0</v>
      </c>
      <c r="H34" s="1">
        <v>0</v>
      </c>
      <c r="I34" s="1">
        <v>1</v>
      </c>
      <c r="J34" s="1">
        <v>1</v>
      </c>
      <c r="K34" s="1" t="s">
        <v>25</v>
      </c>
    </row>
    <row r="35" spans="1:11">
      <c r="A35" s="1">
        <v>30</v>
      </c>
      <c r="B35" s="1" t="s">
        <v>85</v>
      </c>
      <c r="C35" s="2" t="s">
        <v>26</v>
      </c>
      <c r="D35" s="1" t="s">
        <v>187</v>
      </c>
      <c r="E35" s="2" t="s">
        <v>115</v>
      </c>
      <c r="F35" s="1">
        <v>1</v>
      </c>
      <c r="G35" s="1">
        <v>0</v>
      </c>
      <c r="H35" s="1">
        <v>0</v>
      </c>
      <c r="I35" s="1">
        <v>1</v>
      </c>
      <c r="J35" s="1">
        <v>0</v>
      </c>
      <c r="K35" s="1" t="s">
        <v>101</v>
      </c>
    </row>
    <row r="36" spans="1:11">
      <c r="A36" s="1">
        <v>31</v>
      </c>
      <c r="B36" s="1" t="s">
        <v>85</v>
      </c>
      <c r="C36" s="2" t="s">
        <v>26</v>
      </c>
      <c r="D36" s="1" t="s">
        <v>188</v>
      </c>
      <c r="E36" s="2" t="s">
        <v>115</v>
      </c>
      <c r="F36" s="1">
        <v>1</v>
      </c>
      <c r="G36" s="1">
        <v>0</v>
      </c>
      <c r="H36" s="1">
        <v>1</v>
      </c>
      <c r="I36" s="1">
        <v>0</v>
      </c>
      <c r="J36" s="1">
        <v>1</v>
      </c>
      <c r="K36" s="1" t="s">
        <v>169</v>
      </c>
    </row>
    <row r="37" spans="1:11">
      <c r="A37" s="1">
        <v>32</v>
      </c>
      <c r="B37" s="1" t="s">
        <v>85</v>
      </c>
      <c r="C37" s="2" t="s">
        <v>26</v>
      </c>
      <c r="D37" s="1" t="s">
        <v>257</v>
      </c>
      <c r="E37" s="2" t="s">
        <v>115</v>
      </c>
      <c r="F37" s="1">
        <v>1</v>
      </c>
      <c r="G37" s="1">
        <v>0</v>
      </c>
      <c r="H37" s="1">
        <v>1</v>
      </c>
      <c r="I37" s="1">
        <v>0</v>
      </c>
      <c r="J37" s="1">
        <v>1</v>
      </c>
      <c r="K37" s="1" t="s">
        <v>168</v>
      </c>
    </row>
    <row r="38" spans="1:11">
      <c r="A38" s="1">
        <v>33</v>
      </c>
      <c r="B38" s="1" t="s">
        <v>85</v>
      </c>
      <c r="C38" s="2" t="s">
        <v>26</v>
      </c>
      <c r="D38" s="1" t="s">
        <v>264</v>
      </c>
      <c r="E38" s="2" t="s">
        <v>115</v>
      </c>
      <c r="F38" s="1">
        <v>1</v>
      </c>
      <c r="G38" s="1">
        <v>0</v>
      </c>
      <c r="H38" s="1">
        <v>1</v>
      </c>
      <c r="I38" s="1">
        <v>0</v>
      </c>
      <c r="J38" s="1">
        <v>0</v>
      </c>
      <c r="K38" s="1" t="s">
        <v>329</v>
      </c>
    </row>
    <row r="39" spans="1:11">
      <c r="A39" s="1">
        <v>34</v>
      </c>
      <c r="B39" s="1" t="s">
        <v>85</v>
      </c>
      <c r="C39" s="2" t="s">
        <v>26</v>
      </c>
      <c r="D39" s="1" t="s">
        <v>113</v>
      </c>
      <c r="E39" s="1" t="s">
        <v>113</v>
      </c>
      <c r="F39" s="1">
        <v>1</v>
      </c>
      <c r="G39" s="1">
        <v>0</v>
      </c>
      <c r="H39" s="1">
        <v>0</v>
      </c>
      <c r="I39" s="1">
        <v>0</v>
      </c>
      <c r="J39" s="1">
        <v>1</v>
      </c>
      <c r="K39" s="1"/>
    </row>
    <row r="40" spans="1:11">
      <c r="A40" s="1">
        <v>35</v>
      </c>
      <c r="B40" s="1" t="s">
        <v>86</v>
      </c>
      <c r="C40" s="2" t="s">
        <v>29</v>
      </c>
      <c r="D40" s="1" t="s">
        <v>190</v>
      </c>
      <c r="E40" s="2" t="s">
        <v>114</v>
      </c>
      <c r="F40" s="1">
        <v>1</v>
      </c>
      <c r="G40" s="1">
        <v>0</v>
      </c>
      <c r="H40" s="1">
        <v>0</v>
      </c>
      <c r="I40" s="1">
        <v>1</v>
      </c>
      <c r="J40" s="1">
        <v>1</v>
      </c>
      <c r="K40" s="1" t="s">
        <v>27</v>
      </c>
    </row>
    <row r="41" spans="1:11">
      <c r="A41" s="1">
        <v>36</v>
      </c>
      <c r="B41" s="1" t="s">
        <v>86</v>
      </c>
      <c r="C41" s="2" t="s">
        <v>29</v>
      </c>
      <c r="D41" s="1" t="s">
        <v>251</v>
      </c>
      <c r="E41" s="2" t="s">
        <v>114</v>
      </c>
      <c r="F41" s="1">
        <v>1</v>
      </c>
      <c r="G41" s="1">
        <v>0</v>
      </c>
      <c r="H41" s="1">
        <v>1</v>
      </c>
      <c r="I41" s="1">
        <v>0</v>
      </c>
      <c r="J41" s="1">
        <v>0</v>
      </c>
      <c r="K41" s="1" t="s">
        <v>28</v>
      </c>
    </row>
    <row r="42" spans="1:11">
      <c r="A42" s="1">
        <v>37</v>
      </c>
      <c r="B42" s="1" t="s">
        <v>86</v>
      </c>
      <c r="C42" s="2" t="s">
        <v>29</v>
      </c>
      <c r="D42" s="1" t="s">
        <v>191</v>
      </c>
      <c r="E42" s="2" t="s">
        <v>115</v>
      </c>
      <c r="F42" s="1">
        <v>1</v>
      </c>
      <c r="G42" s="1">
        <v>0</v>
      </c>
      <c r="H42" s="1">
        <v>0</v>
      </c>
      <c r="I42" s="1">
        <v>0</v>
      </c>
      <c r="J42" s="1">
        <v>1</v>
      </c>
      <c r="K42" s="1" t="s">
        <v>128</v>
      </c>
    </row>
    <row r="43" spans="1:11">
      <c r="A43" s="1">
        <v>38</v>
      </c>
      <c r="B43" s="1" t="s">
        <v>86</v>
      </c>
      <c r="C43" s="2" t="s">
        <v>29</v>
      </c>
      <c r="D43" s="1" t="s">
        <v>192</v>
      </c>
      <c r="E43" s="2" t="s">
        <v>115</v>
      </c>
      <c r="F43" s="1">
        <v>1</v>
      </c>
      <c r="G43" s="1">
        <v>0</v>
      </c>
      <c r="H43" s="1">
        <v>1</v>
      </c>
      <c r="I43" s="1">
        <v>0</v>
      </c>
      <c r="J43" s="1">
        <v>1</v>
      </c>
      <c r="K43" s="1" t="s">
        <v>152</v>
      </c>
    </row>
    <row r="44" spans="1:11">
      <c r="A44" s="1">
        <v>39</v>
      </c>
      <c r="B44" s="1" t="s">
        <v>86</v>
      </c>
      <c r="C44" s="2" t="s">
        <v>29</v>
      </c>
      <c r="D44" s="1" t="s">
        <v>193</v>
      </c>
      <c r="E44" s="2" t="s">
        <v>115</v>
      </c>
      <c r="F44" s="1">
        <v>1</v>
      </c>
      <c r="G44" s="1">
        <v>0</v>
      </c>
      <c r="H44" s="1">
        <v>0</v>
      </c>
      <c r="I44" s="1">
        <v>0</v>
      </c>
      <c r="J44" s="1">
        <v>1</v>
      </c>
      <c r="K44" s="1" t="s">
        <v>285</v>
      </c>
    </row>
    <row r="45" spans="1:11">
      <c r="A45" s="1">
        <v>40</v>
      </c>
      <c r="B45" s="1" t="s">
        <v>86</v>
      </c>
      <c r="C45" s="2" t="s">
        <v>29</v>
      </c>
      <c r="D45" s="1" t="s">
        <v>270</v>
      </c>
      <c r="E45" s="2" t="s">
        <v>115</v>
      </c>
      <c r="F45" s="1">
        <v>1</v>
      </c>
      <c r="G45" s="1">
        <v>0</v>
      </c>
      <c r="H45" s="1">
        <v>1</v>
      </c>
      <c r="I45" s="1">
        <v>0</v>
      </c>
      <c r="J45" s="1">
        <v>0</v>
      </c>
      <c r="K45" s="1" t="s">
        <v>284</v>
      </c>
    </row>
    <row r="46" spans="1:11">
      <c r="A46" s="1">
        <v>41</v>
      </c>
      <c r="B46" s="1" t="s">
        <v>86</v>
      </c>
      <c r="C46" s="2" t="s">
        <v>29</v>
      </c>
      <c r="D46" s="1" t="s">
        <v>194</v>
      </c>
      <c r="E46" s="2" t="s">
        <v>115</v>
      </c>
      <c r="F46" s="1">
        <v>1</v>
      </c>
      <c r="G46" s="1">
        <v>0</v>
      </c>
      <c r="H46" s="1">
        <v>1</v>
      </c>
      <c r="I46" s="1">
        <v>0</v>
      </c>
      <c r="J46" s="1">
        <v>0</v>
      </c>
      <c r="K46" s="1" t="s">
        <v>283</v>
      </c>
    </row>
    <row r="47" spans="1:11">
      <c r="A47" s="1">
        <v>42</v>
      </c>
      <c r="B47" s="1" t="s">
        <v>86</v>
      </c>
      <c r="C47" s="2" t="s">
        <v>29</v>
      </c>
      <c r="D47" s="1" t="s">
        <v>113</v>
      </c>
      <c r="E47" s="2" t="s">
        <v>113</v>
      </c>
      <c r="F47" s="1">
        <v>0</v>
      </c>
      <c r="G47" s="1">
        <v>1</v>
      </c>
      <c r="H47" s="1">
        <v>0</v>
      </c>
      <c r="I47" s="1">
        <v>0</v>
      </c>
      <c r="J47" s="1">
        <v>0</v>
      </c>
      <c r="K47" s="1"/>
    </row>
    <row r="48" spans="1:11">
      <c r="A48" s="1">
        <v>43</v>
      </c>
      <c r="B48" s="1" t="s">
        <v>87</v>
      </c>
      <c r="C48" s="2" t="s">
        <v>34</v>
      </c>
      <c r="D48" s="1" t="s">
        <v>195</v>
      </c>
      <c r="E48" s="2" t="s">
        <v>114</v>
      </c>
      <c r="F48" s="1">
        <v>1</v>
      </c>
      <c r="G48" s="1">
        <v>0</v>
      </c>
      <c r="H48" s="1">
        <v>0</v>
      </c>
      <c r="I48" s="1">
        <v>1</v>
      </c>
      <c r="J48" s="1">
        <v>1</v>
      </c>
      <c r="K48" s="1" t="s">
        <v>31</v>
      </c>
    </row>
    <row r="49" spans="1:11">
      <c r="A49" s="1">
        <v>44</v>
      </c>
      <c r="B49" s="1" t="s">
        <v>87</v>
      </c>
      <c r="C49" s="2" t="s">
        <v>34</v>
      </c>
      <c r="D49" s="1" t="s">
        <v>258</v>
      </c>
      <c r="E49" s="2" t="s">
        <v>115</v>
      </c>
      <c r="F49" s="1">
        <v>1</v>
      </c>
      <c r="G49" s="1">
        <v>0</v>
      </c>
      <c r="H49" s="1">
        <v>1</v>
      </c>
      <c r="I49" s="1">
        <v>0</v>
      </c>
      <c r="J49" s="1">
        <v>1</v>
      </c>
      <c r="K49" s="1" t="s">
        <v>32</v>
      </c>
    </row>
    <row r="50" spans="1:11">
      <c r="A50" s="1">
        <v>45</v>
      </c>
      <c r="B50" s="1" t="s">
        <v>87</v>
      </c>
      <c r="C50" s="2" t="s">
        <v>34</v>
      </c>
      <c r="D50" s="1" t="s">
        <v>112</v>
      </c>
      <c r="E50" s="2" t="s">
        <v>114</v>
      </c>
      <c r="F50" s="1">
        <v>1</v>
      </c>
      <c r="G50" s="1">
        <v>0</v>
      </c>
      <c r="H50" s="1">
        <v>1</v>
      </c>
      <c r="I50" s="1">
        <v>0</v>
      </c>
      <c r="J50" s="1">
        <v>0</v>
      </c>
      <c r="K50" s="1" t="s">
        <v>33</v>
      </c>
    </row>
    <row r="51" spans="1:11">
      <c r="A51" s="1">
        <v>46</v>
      </c>
      <c r="B51" s="1" t="s">
        <v>87</v>
      </c>
      <c r="C51" s="2" t="s">
        <v>34</v>
      </c>
      <c r="D51" s="1" t="s">
        <v>196</v>
      </c>
      <c r="E51" s="2" t="s">
        <v>115</v>
      </c>
      <c r="F51" s="1">
        <v>1</v>
      </c>
      <c r="G51" s="1">
        <v>0</v>
      </c>
      <c r="H51" s="1">
        <v>1</v>
      </c>
      <c r="I51" s="1">
        <v>0</v>
      </c>
      <c r="J51" s="1">
        <v>0</v>
      </c>
      <c r="K51" s="1" t="s">
        <v>102</v>
      </c>
    </row>
    <row r="52" spans="1:11">
      <c r="A52" s="1">
        <v>47</v>
      </c>
      <c r="B52" s="1" t="s">
        <v>87</v>
      </c>
      <c r="C52" s="2" t="s">
        <v>34</v>
      </c>
      <c r="D52" s="1" t="s">
        <v>263</v>
      </c>
      <c r="E52" s="2" t="s">
        <v>115</v>
      </c>
      <c r="F52" s="1">
        <v>1</v>
      </c>
      <c r="G52" s="1">
        <v>0</v>
      </c>
      <c r="H52" s="1">
        <v>1</v>
      </c>
      <c r="I52" s="1">
        <v>0</v>
      </c>
      <c r="J52" s="1">
        <v>0</v>
      </c>
      <c r="K52" s="1" t="s">
        <v>290</v>
      </c>
    </row>
    <row r="53" spans="1:11">
      <c r="A53" s="1">
        <v>48</v>
      </c>
      <c r="B53" s="1" t="s">
        <v>87</v>
      </c>
      <c r="C53" s="2" t="s">
        <v>34</v>
      </c>
      <c r="D53" s="1" t="s">
        <v>254</v>
      </c>
      <c r="E53" s="2" t="s">
        <v>124</v>
      </c>
      <c r="F53" s="1">
        <v>0</v>
      </c>
      <c r="G53" s="1">
        <v>0</v>
      </c>
      <c r="H53" s="1">
        <v>1</v>
      </c>
      <c r="I53" s="1">
        <v>0</v>
      </c>
      <c r="J53" s="1">
        <v>0</v>
      </c>
      <c r="K53" s="1" t="s">
        <v>293</v>
      </c>
    </row>
    <row r="54" spans="1:11">
      <c r="A54" s="1">
        <v>49</v>
      </c>
      <c r="B54" s="1" t="s">
        <v>87</v>
      </c>
      <c r="C54" s="2" t="s">
        <v>34</v>
      </c>
      <c r="D54" s="1" t="s">
        <v>197</v>
      </c>
      <c r="E54" s="2" t="s">
        <v>115</v>
      </c>
      <c r="F54" s="1">
        <v>1</v>
      </c>
      <c r="G54" s="1">
        <v>1</v>
      </c>
      <c r="H54" s="1">
        <v>0</v>
      </c>
      <c r="I54" s="1">
        <v>0</v>
      </c>
      <c r="J54" s="1">
        <v>0</v>
      </c>
      <c r="K54" s="1" t="s">
        <v>292</v>
      </c>
    </row>
    <row r="55" spans="1:11">
      <c r="A55" s="1">
        <v>50</v>
      </c>
      <c r="B55" s="1" t="s">
        <v>87</v>
      </c>
      <c r="C55" s="2" t="s">
        <v>34</v>
      </c>
      <c r="D55" s="1" t="s">
        <v>259</v>
      </c>
      <c r="E55" s="2" t="s">
        <v>115</v>
      </c>
      <c r="F55" s="1">
        <v>1</v>
      </c>
      <c r="G55" s="1">
        <v>0</v>
      </c>
      <c r="H55" s="1">
        <v>1</v>
      </c>
      <c r="I55" s="1">
        <v>0</v>
      </c>
      <c r="J55" s="1">
        <v>1</v>
      </c>
      <c r="K55" s="1" t="s">
        <v>289</v>
      </c>
    </row>
    <row r="56" spans="1:11">
      <c r="A56" s="1">
        <v>51</v>
      </c>
      <c r="B56" s="1" t="s">
        <v>87</v>
      </c>
      <c r="C56" s="2" t="s">
        <v>34</v>
      </c>
      <c r="D56" s="1" t="s">
        <v>294</v>
      </c>
      <c r="E56" s="2" t="s">
        <v>115</v>
      </c>
      <c r="F56" s="1">
        <v>2</v>
      </c>
      <c r="G56" s="1">
        <v>2</v>
      </c>
      <c r="H56" s="1">
        <v>0</v>
      </c>
      <c r="I56" s="1">
        <v>0</v>
      </c>
      <c r="J56" s="1">
        <v>0</v>
      </c>
      <c r="K56" s="1" t="s">
        <v>291</v>
      </c>
    </row>
    <row r="57" spans="1:11">
      <c r="A57" s="1">
        <v>52</v>
      </c>
      <c r="B57" s="1" t="s">
        <v>88</v>
      </c>
      <c r="C57" s="2" t="s">
        <v>37</v>
      </c>
      <c r="D57" s="1" t="s">
        <v>202</v>
      </c>
      <c r="E57" s="2" t="s">
        <v>114</v>
      </c>
      <c r="F57" s="1">
        <v>1</v>
      </c>
      <c r="G57" s="1">
        <v>0</v>
      </c>
      <c r="H57" s="1">
        <v>1</v>
      </c>
      <c r="I57" s="1">
        <v>1</v>
      </c>
      <c r="J57" s="1">
        <v>1</v>
      </c>
      <c r="K57" s="1" t="s">
        <v>35</v>
      </c>
    </row>
    <row r="58" spans="1:11">
      <c r="A58" s="1">
        <v>53</v>
      </c>
      <c r="B58" s="1" t="s">
        <v>88</v>
      </c>
      <c r="C58" s="2" t="s">
        <v>37</v>
      </c>
      <c r="D58" s="1" t="s">
        <v>38</v>
      </c>
      <c r="E58" s="2" t="s">
        <v>123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1" t="s">
        <v>36</v>
      </c>
    </row>
    <row r="59" spans="1:11">
      <c r="A59" s="1">
        <v>54</v>
      </c>
      <c r="B59" s="1" t="s">
        <v>88</v>
      </c>
      <c r="C59" s="2" t="s">
        <v>37</v>
      </c>
      <c r="D59" s="125" t="s">
        <v>198</v>
      </c>
      <c r="E59" s="2" t="s">
        <v>115</v>
      </c>
      <c r="F59" s="1">
        <v>2</v>
      </c>
      <c r="G59" s="1">
        <v>0</v>
      </c>
      <c r="H59" s="1">
        <v>1</v>
      </c>
      <c r="I59" s="1">
        <v>0</v>
      </c>
      <c r="J59" s="1">
        <v>0</v>
      </c>
      <c r="K59" s="1" t="s">
        <v>146</v>
      </c>
    </row>
    <row r="60" spans="1:11">
      <c r="A60" s="1">
        <v>55</v>
      </c>
      <c r="B60" s="1" t="s">
        <v>88</v>
      </c>
      <c r="C60" s="2" t="s">
        <v>37</v>
      </c>
      <c r="D60" s="125" t="s">
        <v>199</v>
      </c>
      <c r="E60" s="2" t="s">
        <v>115</v>
      </c>
      <c r="F60" s="1">
        <v>1</v>
      </c>
      <c r="G60" s="1">
        <v>0</v>
      </c>
      <c r="H60" s="1">
        <v>1</v>
      </c>
      <c r="I60" s="1">
        <v>0</v>
      </c>
      <c r="J60" s="1">
        <v>1</v>
      </c>
      <c r="K60" s="1" t="s">
        <v>153</v>
      </c>
    </row>
    <row r="61" spans="1:11">
      <c r="A61" s="1">
        <v>56</v>
      </c>
      <c r="B61" s="1" t="s">
        <v>88</v>
      </c>
      <c r="C61" s="2" t="s">
        <v>37</v>
      </c>
      <c r="D61" s="125" t="s">
        <v>200</v>
      </c>
      <c r="E61" s="2" t="s">
        <v>115</v>
      </c>
      <c r="F61" s="1">
        <v>1</v>
      </c>
      <c r="G61" s="1">
        <v>0</v>
      </c>
      <c r="H61" s="1">
        <v>1</v>
      </c>
      <c r="I61" s="1">
        <v>0</v>
      </c>
      <c r="J61" s="1">
        <v>0</v>
      </c>
      <c r="K61" s="1" t="s">
        <v>295</v>
      </c>
    </row>
    <row r="62" spans="1:11">
      <c r="A62" s="1">
        <v>57</v>
      </c>
      <c r="B62" s="1" t="s">
        <v>88</v>
      </c>
      <c r="C62" s="2" t="s">
        <v>37</v>
      </c>
      <c r="D62" s="125" t="s">
        <v>201</v>
      </c>
      <c r="E62" s="2" t="s">
        <v>115</v>
      </c>
      <c r="F62" s="1">
        <v>1</v>
      </c>
      <c r="G62" s="1">
        <v>1</v>
      </c>
      <c r="H62" s="1">
        <v>0</v>
      </c>
      <c r="I62" s="1">
        <v>0</v>
      </c>
      <c r="J62" s="1">
        <v>0</v>
      </c>
      <c r="K62" s="1" t="s">
        <v>300</v>
      </c>
    </row>
    <row r="63" spans="1:11">
      <c r="A63" s="1">
        <v>58</v>
      </c>
      <c r="B63" s="1" t="s">
        <v>88</v>
      </c>
      <c r="C63" s="2" t="s">
        <v>37</v>
      </c>
      <c r="D63" s="125" t="s">
        <v>273</v>
      </c>
      <c r="E63" s="2" t="s">
        <v>274</v>
      </c>
      <c r="F63" s="1">
        <v>1</v>
      </c>
      <c r="G63" s="1">
        <v>1</v>
      </c>
      <c r="H63" s="1">
        <v>0</v>
      </c>
      <c r="I63" s="1">
        <v>0</v>
      </c>
      <c r="J63" s="1">
        <v>0</v>
      </c>
      <c r="K63" s="1" t="s">
        <v>315</v>
      </c>
    </row>
    <row r="64" spans="1:11">
      <c r="A64" s="1">
        <v>59</v>
      </c>
      <c r="B64" s="1" t="s">
        <v>89</v>
      </c>
      <c r="C64" s="2" t="s">
        <v>41</v>
      </c>
      <c r="D64" s="1" t="s">
        <v>203</v>
      </c>
      <c r="E64" s="2" t="s">
        <v>114</v>
      </c>
      <c r="F64" s="1">
        <v>1</v>
      </c>
      <c r="G64" s="1">
        <v>0</v>
      </c>
      <c r="H64" s="1">
        <v>0</v>
      </c>
      <c r="I64" s="1">
        <v>1</v>
      </c>
      <c r="J64" s="1">
        <v>1</v>
      </c>
      <c r="K64" s="1" t="s">
        <v>39</v>
      </c>
    </row>
    <row r="65" spans="1:11">
      <c r="A65" s="1">
        <v>60</v>
      </c>
      <c r="B65" s="1" t="s">
        <v>89</v>
      </c>
      <c r="C65" s="2" t="s">
        <v>41</v>
      </c>
      <c r="D65" s="1" t="s">
        <v>252</v>
      </c>
      <c r="E65" s="2" t="s">
        <v>114</v>
      </c>
      <c r="F65" s="1">
        <v>1</v>
      </c>
      <c r="G65" s="1">
        <v>0</v>
      </c>
      <c r="H65" s="1">
        <v>1</v>
      </c>
      <c r="I65" s="1">
        <v>0</v>
      </c>
      <c r="J65" s="1">
        <v>0</v>
      </c>
      <c r="K65" s="1" t="s">
        <v>40</v>
      </c>
    </row>
    <row r="66" spans="1:11" ht="15.75">
      <c r="A66" s="1">
        <v>61</v>
      </c>
      <c r="B66" s="1" t="s">
        <v>89</v>
      </c>
      <c r="C66" s="2" t="s">
        <v>41</v>
      </c>
      <c r="D66" s="126" t="s">
        <v>269</v>
      </c>
      <c r="E66" s="2" t="s">
        <v>115</v>
      </c>
      <c r="F66" s="1">
        <v>1</v>
      </c>
      <c r="G66" s="1">
        <v>0</v>
      </c>
      <c r="H66" s="1">
        <v>1</v>
      </c>
      <c r="I66" s="1">
        <v>0</v>
      </c>
      <c r="J66" s="1">
        <v>0</v>
      </c>
      <c r="K66" s="1" t="s">
        <v>303</v>
      </c>
    </row>
    <row r="67" spans="1:11" ht="15.75">
      <c r="A67" s="1">
        <v>62</v>
      </c>
      <c r="B67" s="1" t="s">
        <v>89</v>
      </c>
      <c r="C67" s="2" t="s">
        <v>41</v>
      </c>
      <c r="D67" s="1" t="s">
        <v>204</v>
      </c>
      <c r="E67" s="2" t="s">
        <v>115</v>
      </c>
      <c r="F67" s="1">
        <v>1</v>
      </c>
      <c r="G67" s="1">
        <v>0</v>
      </c>
      <c r="H67" s="1">
        <v>1</v>
      </c>
      <c r="I67" s="1">
        <v>0</v>
      </c>
      <c r="J67" s="1">
        <v>1</v>
      </c>
      <c r="K67" s="127" t="s">
        <v>296</v>
      </c>
    </row>
    <row r="68" spans="1:11" ht="15.75">
      <c r="A68" s="1">
        <v>63</v>
      </c>
      <c r="B68" s="1" t="s">
        <v>89</v>
      </c>
      <c r="C68" s="2" t="s">
        <v>41</v>
      </c>
      <c r="D68" s="1" t="s">
        <v>205</v>
      </c>
      <c r="E68" s="2" t="s">
        <v>115</v>
      </c>
      <c r="F68" s="1">
        <v>1</v>
      </c>
      <c r="G68" s="1">
        <v>1</v>
      </c>
      <c r="H68" s="1">
        <v>0</v>
      </c>
      <c r="I68" s="1">
        <v>0</v>
      </c>
      <c r="J68" s="1">
        <v>0</v>
      </c>
      <c r="K68" s="128" t="s">
        <v>297</v>
      </c>
    </row>
    <row r="69" spans="1:11" ht="15.75">
      <c r="A69" s="1">
        <v>64</v>
      </c>
      <c r="B69" s="1" t="s">
        <v>89</v>
      </c>
      <c r="C69" s="2" t="s">
        <v>41</v>
      </c>
      <c r="D69" s="1" t="s">
        <v>206</v>
      </c>
      <c r="E69" s="2" t="s">
        <v>115</v>
      </c>
      <c r="F69" s="1">
        <v>1</v>
      </c>
      <c r="G69" s="1">
        <v>1</v>
      </c>
      <c r="H69" s="1">
        <v>0</v>
      </c>
      <c r="I69" s="1">
        <v>0</v>
      </c>
      <c r="J69" s="1">
        <v>0</v>
      </c>
      <c r="K69" s="128" t="s">
        <v>298</v>
      </c>
    </row>
    <row r="70" spans="1:11" ht="15.75">
      <c r="A70" s="1">
        <v>65</v>
      </c>
      <c r="B70" s="1" t="s">
        <v>89</v>
      </c>
      <c r="C70" s="2" t="s">
        <v>41</v>
      </c>
      <c r="D70" s="1" t="s">
        <v>207</v>
      </c>
      <c r="E70" s="2" t="s">
        <v>115</v>
      </c>
      <c r="F70" s="1">
        <v>1</v>
      </c>
      <c r="G70" s="1">
        <v>1</v>
      </c>
      <c r="H70" s="1">
        <v>0</v>
      </c>
      <c r="I70" s="1">
        <v>0</v>
      </c>
      <c r="J70" s="1">
        <v>0</v>
      </c>
      <c r="K70" s="128" t="s">
        <v>305</v>
      </c>
    </row>
    <row r="71" spans="1:11" ht="15.75">
      <c r="A71" s="1">
        <v>66</v>
      </c>
      <c r="B71" s="1" t="s">
        <v>89</v>
      </c>
      <c r="C71" s="2" t="s">
        <v>41</v>
      </c>
      <c r="D71" s="1" t="s">
        <v>265</v>
      </c>
      <c r="E71" s="2" t="s">
        <v>115</v>
      </c>
      <c r="F71" s="1">
        <v>1</v>
      </c>
      <c r="G71" s="1">
        <v>0</v>
      </c>
      <c r="H71" s="1">
        <v>1</v>
      </c>
      <c r="I71" s="1">
        <v>0</v>
      </c>
      <c r="J71" s="1">
        <v>1</v>
      </c>
      <c r="K71" s="127" t="s">
        <v>299</v>
      </c>
    </row>
    <row r="72" spans="1:11">
      <c r="A72" s="1">
        <v>67</v>
      </c>
      <c r="B72" s="1" t="s">
        <v>89</v>
      </c>
      <c r="C72" s="2" t="s">
        <v>41</v>
      </c>
      <c r="D72" s="1" t="s">
        <v>276</v>
      </c>
      <c r="E72" s="2" t="s">
        <v>124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 t="s">
        <v>304</v>
      </c>
    </row>
    <row r="73" spans="1:11">
      <c r="A73" s="1">
        <v>68</v>
      </c>
      <c r="B73" s="1" t="s">
        <v>89</v>
      </c>
      <c r="C73" s="2" t="s">
        <v>41</v>
      </c>
      <c r="D73" s="1" t="s">
        <v>113</v>
      </c>
      <c r="E73" s="2" t="s">
        <v>113</v>
      </c>
      <c r="F73" s="1">
        <v>1</v>
      </c>
      <c r="G73" s="1">
        <v>1</v>
      </c>
      <c r="H73" s="1">
        <v>0</v>
      </c>
      <c r="I73" s="1">
        <v>0</v>
      </c>
      <c r="J73" s="1">
        <v>0</v>
      </c>
      <c r="K73" s="1"/>
    </row>
    <row r="74" spans="1:11">
      <c r="A74" s="1">
        <v>69</v>
      </c>
      <c r="B74" s="1" t="s">
        <v>45</v>
      </c>
      <c r="C74" s="2" t="s">
        <v>44</v>
      </c>
      <c r="D74" s="1" t="s">
        <v>208</v>
      </c>
      <c r="E74" s="2" t="s">
        <v>114</v>
      </c>
      <c r="F74" s="1">
        <v>1</v>
      </c>
      <c r="G74" s="1">
        <v>0</v>
      </c>
      <c r="H74" s="1">
        <v>0</v>
      </c>
      <c r="I74" s="1">
        <v>1</v>
      </c>
      <c r="J74" s="1">
        <v>1</v>
      </c>
      <c r="K74" s="1" t="s">
        <v>42</v>
      </c>
    </row>
    <row r="75" spans="1:11">
      <c r="A75" s="1">
        <v>70</v>
      </c>
      <c r="B75" s="1" t="s">
        <v>45</v>
      </c>
      <c r="C75" s="2" t="s">
        <v>44</v>
      </c>
      <c r="D75" s="1" t="s">
        <v>209</v>
      </c>
      <c r="E75" s="2" t="s">
        <v>115</v>
      </c>
      <c r="F75" s="1">
        <v>1</v>
      </c>
      <c r="G75" s="1">
        <v>0</v>
      </c>
      <c r="H75" s="1">
        <v>1</v>
      </c>
      <c r="I75" s="1">
        <v>0</v>
      </c>
      <c r="J75" s="1">
        <v>1</v>
      </c>
      <c r="K75" s="1" t="s">
        <v>43</v>
      </c>
    </row>
    <row r="76" spans="1:11">
      <c r="A76" s="1">
        <v>71</v>
      </c>
      <c r="B76" s="1" t="s">
        <v>45</v>
      </c>
      <c r="C76" s="2" t="s">
        <v>44</v>
      </c>
      <c r="D76" s="1" t="s">
        <v>210</v>
      </c>
      <c r="E76" s="2" t="s">
        <v>114</v>
      </c>
      <c r="F76" s="1">
        <v>1</v>
      </c>
      <c r="G76" s="1">
        <v>0</v>
      </c>
      <c r="H76" s="1">
        <v>1</v>
      </c>
      <c r="I76" s="1">
        <v>0</v>
      </c>
      <c r="J76" s="1">
        <v>0</v>
      </c>
      <c r="K76" s="1" t="s">
        <v>287</v>
      </c>
    </row>
    <row r="77" spans="1:11">
      <c r="A77" s="1">
        <v>72</v>
      </c>
      <c r="B77" s="1" t="s">
        <v>45</v>
      </c>
      <c r="C77" s="2" t="s">
        <v>44</v>
      </c>
      <c r="D77" s="1" t="s">
        <v>211</v>
      </c>
      <c r="E77" s="2" t="s">
        <v>115</v>
      </c>
      <c r="F77" s="1">
        <v>1</v>
      </c>
      <c r="G77" s="1">
        <v>0</v>
      </c>
      <c r="H77" s="1">
        <v>1</v>
      </c>
      <c r="I77" s="1">
        <v>0</v>
      </c>
      <c r="J77" s="1">
        <v>0</v>
      </c>
      <c r="K77" s="1" t="s">
        <v>151</v>
      </c>
    </row>
    <row r="78" spans="1:11">
      <c r="A78" s="1">
        <v>73</v>
      </c>
      <c r="B78" s="1" t="s">
        <v>45</v>
      </c>
      <c r="C78" s="2" t="s">
        <v>44</v>
      </c>
      <c r="D78" s="1" t="s">
        <v>212</v>
      </c>
      <c r="E78" s="2" t="s">
        <v>115</v>
      </c>
      <c r="F78" s="1">
        <v>1</v>
      </c>
      <c r="G78" s="1">
        <v>0</v>
      </c>
      <c r="H78" s="1">
        <v>1</v>
      </c>
      <c r="I78" s="1">
        <v>0</v>
      </c>
      <c r="J78" s="1">
        <v>0</v>
      </c>
      <c r="K78" s="1" t="s">
        <v>154</v>
      </c>
    </row>
    <row r="79" spans="1:11">
      <c r="A79" s="1">
        <v>74</v>
      </c>
      <c r="B79" s="1" t="s">
        <v>45</v>
      </c>
      <c r="C79" s="2" t="s">
        <v>44</v>
      </c>
      <c r="D79" s="1" t="s">
        <v>266</v>
      </c>
      <c r="E79" s="2" t="s">
        <v>115</v>
      </c>
      <c r="F79" s="1">
        <v>1</v>
      </c>
      <c r="G79" s="1">
        <v>0</v>
      </c>
      <c r="H79" s="1">
        <v>1</v>
      </c>
      <c r="I79" s="1">
        <v>0</v>
      </c>
      <c r="J79" s="1">
        <v>0</v>
      </c>
      <c r="K79" s="1" t="s">
        <v>286</v>
      </c>
    </row>
    <row r="80" spans="1:11">
      <c r="A80" s="1">
        <v>75</v>
      </c>
      <c r="B80" s="1" t="s">
        <v>90</v>
      </c>
      <c r="C80" s="2" t="s">
        <v>50</v>
      </c>
      <c r="D80" s="1" t="s">
        <v>213</v>
      </c>
      <c r="E80" s="2" t="s">
        <v>114</v>
      </c>
      <c r="F80" s="1">
        <v>1</v>
      </c>
      <c r="G80" s="1">
        <v>0</v>
      </c>
      <c r="H80" s="1">
        <v>0</v>
      </c>
      <c r="I80" s="1">
        <v>1</v>
      </c>
      <c r="J80" s="1">
        <v>1</v>
      </c>
      <c r="K80" s="1" t="s">
        <v>46</v>
      </c>
    </row>
    <row r="81" spans="1:11">
      <c r="A81" s="1">
        <v>76</v>
      </c>
      <c r="B81" s="1" t="s">
        <v>90</v>
      </c>
      <c r="C81" s="2" t="s">
        <v>50</v>
      </c>
      <c r="D81" s="1" t="s">
        <v>214</v>
      </c>
      <c r="E81" s="2" t="s">
        <v>114</v>
      </c>
      <c r="F81" s="1">
        <v>2</v>
      </c>
      <c r="G81" s="1">
        <v>0</v>
      </c>
      <c r="H81" s="1">
        <v>1</v>
      </c>
      <c r="I81" s="1">
        <v>0</v>
      </c>
      <c r="J81" s="1">
        <v>0</v>
      </c>
      <c r="K81" s="1" t="s">
        <v>47</v>
      </c>
    </row>
    <row r="82" spans="1:11">
      <c r="A82" s="1">
        <v>77</v>
      </c>
      <c r="B82" s="1" t="s">
        <v>90</v>
      </c>
      <c r="C82" s="2" t="s">
        <v>50</v>
      </c>
      <c r="D82" s="1" t="s">
        <v>49</v>
      </c>
      <c r="E82" s="2" t="s">
        <v>114</v>
      </c>
      <c r="F82" s="1">
        <v>1</v>
      </c>
      <c r="G82" s="1">
        <v>0</v>
      </c>
      <c r="H82" s="1">
        <v>1</v>
      </c>
      <c r="I82" s="1">
        <v>0</v>
      </c>
      <c r="J82" s="1">
        <v>0</v>
      </c>
      <c r="K82" s="1" t="s">
        <v>48</v>
      </c>
    </row>
    <row r="83" spans="1:11">
      <c r="A83" s="1">
        <v>78</v>
      </c>
      <c r="B83" s="1" t="s">
        <v>90</v>
      </c>
      <c r="C83" s="2" t="s">
        <v>50</v>
      </c>
      <c r="D83" s="1" t="s">
        <v>215</v>
      </c>
      <c r="E83" s="2" t="s">
        <v>115</v>
      </c>
      <c r="F83" s="1">
        <v>1</v>
      </c>
      <c r="G83" s="1">
        <v>0</v>
      </c>
      <c r="H83" s="1">
        <v>1</v>
      </c>
      <c r="I83" s="1">
        <v>0</v>
      </c>
      <c r="J83" s="1">
        <v>0</v>
      </c>
      <c r="K83" s="1" t="s">
        <v>308</v>
      </c>
    </row>
    <row r="84" spans="1:11">
      <c r="A84" s="1">
        <v>79</v>
      </c>
      <c r="B84" s="1" t="s">
        <v>90</v>
      </c>
      <c r="C84" s="2" t="s">
        <v>50</v>
      </c>
      <c r="D84" s="1" t="s">
        <v>216</v>
      </c>
      <c r="E84" s="2" t="s">
        <v>115</v>
      </c>
      <c r="F84" s="1">
        <v>1</v>
      </c>
      <c r="G84" s="1">
        <v>0</v>
      </c>
      <c r="H84" s="1">
        <v>1</v>
      </c>
      <c r="I84" s="1">
        <v>0</v>
      </c>
      <c r="J84" s="1">
        <v>0</v>
      </c>
      <c r="K84" s="1" t="s">
        <v>143</v>
      </c>
    </row>
    <row r="85" spans="1:11">
      <c r="A85" s="1">
        <v>80</v>
      </c>
      <c r="B85" s="1" t="s">
        <v>90</v>
      </c>
      <c r="C85" s="2" t="s">
        <v>50</v>
      </c>
      <c r="D85" s="1" t="s">
        <v>221</v>
      </c>
      <c r="E85" s="2" t="s">
        <v>156</v>
      </c>
      <c r="F85" s="1">
        <v>0</v>
      </c>
      <c r="G85" s="1">
        <v>0</v>
      </c>
      <c r="H85" s="1">
        <v>0</v>
      </c>
      <c r="I85" s="1">
        <v>0</v>
      </c>
      <c r="J85" s="1">
        <v>1</v>
      </c>
      <c r="K85" s="1" t="s">
        <v>307</v>
      </c>
    </row>
    <row r="86" spans="1:11">
      <c r="A86" s="1">
        <v>81</v>
      </c>
      <c r="B86" s="1" t="s">
        <v>90</v>
      </c>
      <c r="C86" s="2" t="s">
        <v>50</v>
      </c>
      <c r="D86" s="1" t="s">
        <v>217</v>
      </c>
      <c r="E86" s="2" t="s">
        <v>115</v>
      </c>
      <c r="F86" s="1">
        <v>1</v>
      </c>
      <c r="G86" s="1">
        <v>0</v>
      </c>
      <c r="H86" s="1">
        <v>1</v>
      </c>
      <c r="I86" s="1">
        <v>0</v>
      </c>
      <c r="J86" s="1">
        <v>0</v>
      </c>
      <c r="K86" s="1" t="s">
        <v>306</v>
      </c>
    </row>
    <row r="87" spans="1:11">
      <c r="A87" s="1">
        <v>82</v>
      </c>
      <c r="B87" s="1" t="s">
        <v>90</v>
      </c>
      <c r="C87" s="2" t="s">
        <v>50</v>
      </c>
      <c r="D87" s="1" t="s">
        <v>309</v>
      </c>
      <c r="E87" s="2" t="s">
        <v>115</v>
      </c>
      <c r="F87" s="1">
        <v>1</v>
      </c>
      <c r="G87" s="1">
        <v>0</v>
      </c>
      <c r="H87" s="1">
        <v>1</v>
      </c>
      <c r="I87" s="1">
        <v>0</v>
      </c>
      <c r="J87" s="1">
        <v>0</v>
      </c>
      <c r="K87" s="1" t="s">
        <v>301</v>
      </c>
    </row>
    <row r="88" spans="1:11">
      <c r="A88" s="1">
        <v>83</v>
      </c>
      <c r="B88" s="1" t="s">
        <v>90</v>
      </c>
      <c r="C88" s="2" t="s">
        <v>50</v>
      </c>
      <c r="D88" s="1" t="s">
        <v>310</v>
      </c>
      <c r="E88" s="2" t="s">
        <v>115</v>
      </c>
      <c r="F88" s="1">
        <v>1</v>
      </c>
      <c r="G88" s="1">
        <v>1</v>
      </c>
      <c r="H88" s="1">
        <v>0</v>
      </c>
      <c r="I88" s="1">
        <v>0</v>
      </c>
      <c r="J88" s="1">
        <v>0</v>
      </c>
      <c r="K88" s="1" t="s">
        <v>302</v>
      </c>
    </row>
    <row r="89" spans="1:11">
      <c r="A89" s="1">
        <v>84</v>
      </c>
      <c r="B89" s="1" t="s">
        <v>91</v>
      </c>
      <c r="C89" s="2" t="s">
        <v>54</v>
      </c>
      <c r="D89" s="1" t="s">
        <v>218</v>
      </c>
      <c r="E89" s="2" t="s">
        <v>114</v>
      </c>
      <c r="F89" s="1">
        <v>1</v>
      </c>
      <c r="G89" s="1">
        <v>0</v>
      </c>
      <c r="H89" s="1">
        <v>0</v>
      </c>
      <c r="I89" s="1">
        <v>1</v>
      </c>
      <c r="J89" s="1">
        <v>1</v>
      </c>
      <c r="K89" s="1" t="s">
        <v>51</v>
      </c>
    </row>
    <row r="90" spans="1:11">
      <c r="A90" s="1">
        <v>85</v>
      </c>
      <c r="B90" s="1" t="s">
        <v>91</v>
      </c>
      <c r="C90" s="2" t="s">
        <v>54</v>
      </c>
      <c r="D90" s="1" t="s">
        <v>53</v>
      </c>
      <c r="E90" s="2" t="s">
        <v>114</v>
      </c>
      <c r="F90" s="1">
        <v>1</v>
      </c>
      <c r="G90" s="1">
        <v>0</v>
      </c>
      <c r="H90" s="1">
        <v>1</v>
      </c>
      <c r="I90" s="1">
        <v>0</v>
      </c>
      <c r="J90" s="1">
        <v>0</v>
      </c>
      <c r="K90" s="1" t="s">
        <v>52</v>
      </c>
    </row>
    <row r="91" spans="1:11">
      <c r="A91" s="1">
        <v>86</v>
      </c>
      <c r="B91" s="1" t="s">
        <v>91</v>
      </c>
      <c r="C91" s="2" t="s">
        <v>54</v>
      </c>
      <c r="D91" s="1" t="s">
        <v>220</v>
      </c>
      <c r="E91" s="2" t="s">
        <v>115</v>
      </c>
      <c r="F91" s="1">
        <v>1</v>
      </c>
      <c r="G91" s="1">
        <v>0</v>
      </c>
      <c r="H91" s="1">
        <v>1</v>
      </c>
      <c r="I91" s="1">
        <v>0</v>
      </c>
      <c r="J91" s="1">
        <v>1</v>
      </c>
      <c r="K91" s="1" t="s">
        <v>148</v>
      </c>
    </row>
    <row r="92" spans="1:11">
      <c r="A92" s="1">
        <v>87</v>
      </c>
      <c r="B92" s="1" t="s">
        <v>91</v>
      </c>
      <c r="C92" s="2" t="s">
        <v>54</v>
      </c>
      <c r="D92" s="1" t="s">
        <v>219</v>
      </c>
      <c r="E92" s="2" t="s">
        <v>115</v>
      </c>
      <c r="F92" s="1">
        <v>1</v>
      </c>
      <c r="G92" s="1">
        <v>0</v>
      </c>
      <c r="H92" s="1">
        <v>0</v>
      </c>
      <c r="I92" s="1">
        <v>0</v>
      </c>
      <c r="J92" s="1">
        <v>1</v>
      </c>
      <c r="K92" s="1" t="s">
        <v>149</v>
      </c>
    </row>
    <row r="93" spans="1:11">
      <c r="A93" s="1">
        <v>88</v>
      </c>
      <c r="B93" s="1" t="s">
        <v>91</v>
      </c>
      <c r="C93" s="2" t="s">
        <v>54</v>
      </c>
      <c r="D93" s="1" t="s">
        <v>318</v>
      </c>
      <c r="E93" s="2" t="s">
        <v>115</v>
      </c>
      <c r="F93" s="1">
        <v>1</v>
      </c>
      <c r="G93" s="1">
        <v>0</v>
      </c>
      <c r="H93" s="1">
        <v>1</v>
      </c>
      <c r="I93" s="1">
        <v>0</v>
      </c>
      <c r="J93" s="1">
        <v>0</v>
      </c>
      <c r="K93" s="1" t="s">
        <v>317</v>
      </c>
    </row>
    <row r="94" spans="1:11">
      <c r="A94" s="1">
        <v>89</v>
      </c>
      <c r="B94" s="1" t="s">
        <v>91</v>
      </c>
      <c r="C94" s="2" t="s">
        <v>54</v>
      </c>
      <c r="D94" s="1" t="s">
        <v>275</v>
      </c>
      <c r="E94" s="2" t="s">
        <v>114</v>
      </c>
      <c r="F94" s="1">
        <v>1</v>
      </c>
      <c r="G94" s="1">
        <v>1</v>
      </c>
      <c r="H94" s="1">
        <v>0</v>
      </c>
      <c r="I94" s="1">
        <v>0</v>
      </c>
      <c r="J94" s="1">
        <v>0</v>
      </c>
      <c r="K94" s="1" t="s">
        <v>319</v>
      </c>
    </row>
    <row r="95" spans="1:11">
      <c r="A95" s="1">
        <v>90</v>
      </c>
      <c r="B95" s="1" t="s">
        <v>92</v>
      </c>
      <c r="C95" s="2" t="s">
        <v>58</v>
      </c>
      <c r="D95" s="1" t="s">
        <v>222</v>
      </c>
      <c r="E95" s="2" t="s">
        <v>114</v>
      </c>
      <c r="F95" s="1">
        <v>2</v>
      </c>
      <c r="G95" s="1">
        <v>0</v>
      </c>
      <c r="H95" s="1">
        <v>0</v>
      </c>
      <c r="I95" s="1">
        <v>1</v>
      </c>
      <c r="J95" s="1">
        <v>1</v>
      </c>
      <c r="K95" s="1" t="s">
        <v>55</v>
      </c>
    </row>
    <row r="96" spans="1:11">
      <c r="A96" s="1">
        <v>91</v>
      </c>
      <c r="B96" s="1" t="s">
        <v>92</v>
      </c>
      <c r="C96" s="2" t="s">
        <v>58</v>
      </c>
      <c r="D96" s="1" t="s">
        <v>253</v>
      </c>
      <c r="E96" s="2" t="s">
        <v>114</v>
      </c>
      <c r="F96" s="1">
        <v>1</v>
      </c>
      <c r="G96" s="1">
        <v>1</v>
      </c>
      <c r="H96" s="1">
        <v>0</v>
      </c>
      <c r="I96" s="1">
        <v>0</v>
      </c>
      <c r="J96" s="1">
        <v>1</v>
      </c>
      <c r="K96" s="1" t="s">
        <v>56</v>
      </c>
    </row>
    <row r="97" spans="1:11">
      <c r="A97" s="1">
        <v>92</v>
      </c>
      <c r="B97" s="1" t="s">
        <v>92</v>
      </c>
      <c r="C97" s="2" t="s">
        <v>58</v>
      </c>
      <c r="D97" s="1" t="s">
        <v>255</v>
      </c>
      <c r="E97" s="2" t="s">
        <v>114</v>
      </c>
      <c r="F97" s="1">
        <v>1</v>
      </c>
      <c r="G97" s="1">
        <v>1</v>
      </c>
      <c r="H97" s="1">
        <v>1</v>
      </c>
      <c r="I97" s="1">
        <v>0</v>
      </c>
      <c r="J97" s="1">
        <v>1</v>
      </c>
      <c r="K97" s="1" t="s">
        <v>57</v>
      </c>
    </row>
    <row r="98" spans="1:11">
      <c r="A98" s="1">
        <v>93</v>
      </c>
      <c r="B98" s="1" t="s">
        <v>92</v>
      </c>
      <c r="C98" s="2" t="s">
        <v>58</v>
      </c>
      <c r="D98" s="1" t="s">
        <v>223</v>
      </c>
      <c r="E98" s="2" t="s">
        <v>115</v>
      </c>
      <c r="F98" s="1">
        <v>1</v>
      </c>
      <c r="G98" s="1">
        <v>0</v>
      </c>
      <c r="H98" s="1">
        <v>1</v>
      </c>
      <c r="I98" s="1">
        <v>0</v>
      </c>
      <c r="J98" s="1">
        <v>0</v>
      </c>
      <c r="K98" s="1" t="s">
        <v>147</v>
      </c>
    </row>
    <row r="99" spans="1:11">
      <c r="A99" s="1">
        <v>94</v>
      </c>
      <c r="B99" s="1" t="s">
        <v>92</v>
      </c>
      <c r="C99" s="2" t="s">
        <v>58</v>
      </c>
      <c r="D99" s="1" t="s">
        <v>224</v>
      </c>
      <c r="E99" s="2" t="s">
        <v>115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1" t="s">
        <v>313</v>
      </c>
    </row>
    <row r="100" spans="1:11">
      <c r="A100" s="1">
        <v>95</v>
      </c>
      <c r="B100" s="1" t="s">
        <v>92</v>
      </c>
      <c r="C100" s="2" t="s">
        <v>58</v>
      </c>
      <c r="D100" s="1" t="s">
        <v>225</v>
      </c>
      <c r="E100" s="2" t="s">
        <v>115</v>
      </c>
      <c r="F100" s="1">
        <v>0</v>
      </c>
      <c r="G100" s="1">
        <v>0</v>
      </c>
      <c r="H100" s="1">
        <v>1</v>
      </c>
      <c r="I100" s="1">
        <v>0</v>
      </c>
      <c r="J100" s="1">
        <v>0</v>
      </c>
      <c r="K100" s="1" t="s">
        <v>316</v>
      </c>
    </row>
    <row r="101" spans="1:11">
      <c r="A101" s="1">
        <v>96</v>
      </c>
      <c r="B101" s="1" t="s">
        <v>92</v>
      </c>
      <c r="C101" s="2" t="s">
        <v>58</v>
      </c>
      <c r="D101" s="1" t="s">
        <v>312</v>
      </c>
      <c r="E101" s="2" t="s">
        <v>115</v>
      </c>
      <c r="F101" s="1">
        <v>1</v>
      </c>
      <c r="G101" s="1">
        <v>0</v>
      </c>
      <c r="H101" s="1">
        <v>1</v>
      </c>
      <c r="I101" s="1">
        <v>0</v>
      </c>
      <c r="J101" s="1">
        <v>0</v>
      </c>
      <c r="K101" s="1" t="s">
        <v>314</v>
      </c>
    </row>
    <row r="102" spans="1:11">
      <c r="A102" s="1">
        <v>97</v>
      </c>
      <c r="B102" s="1" t="s">
        <v>93</v>
      </c>
      <c r="C102" s="2" t="s">
        <v>62</v>
      </c>
      <c r="D102" s="1" t="s">
        <v>226</v>
      </c>
      <c r="E102" s="2" t="s">
        <v>114</v>
      </c>
      <c r="F102" s="1">
        <v>1</v>
      </c>
      <c r="G102" s="1">
        <v>0</v>
      </c>
      <c r="H102" s="1">
        <v>0</v>
      </c>
      <c r="I102" s="1">
        <v>1</v>
      </c>
      <c r="J102" s="1">
        <v>1</v>
      </c>
      <c r="K102" s="1" t="s">
        <v>59</v>
      </c>
    </row>
    <row r="103" spans="1:11">
      <c r="A103" s="1">
        <v>98</v>
      </c>
      <c r="B103" s="1" t="s">
        <v>93</v>
      </c>
      <c r="C103" s="2" t="s">
        <v>62</v>
      </c>
      <c r="D103" s="1" t="s">
        <v>227</v>
      </c>
      <c r="E103" s="2" t="s">
        <v>115</v>
      </c>
      <c r="F103" s="1">
        <v>1</v>
      </c>
      <c r="G103" s="1">
        <v>0</v>
      </c>
      <c r="H103" s="1">
        <v>1</v>
      </c>
      <c r="I103" s="1">
        <v>0</v>
      </c>
      <c r="J103" s="1">
        <v>0</v>
      </c>
      <c r="K103" s="1" t="s">
        <v>60</v>
      </c>
    </row>
    <row r="104" spans="1:11">
      <c r="A104" s="1">
        <v>99</v>
      </c>
      <c r="B104" s="1" t="s">
        <v>93</v>
      </c>
      <c r="C104" s="2" t="s">
        <v>62</v>
      </c>
      <c r="D104" s="1" t="s">
        <v>228</v>
      </c>
      <c r="E104" s="2" t="s">
        <v>115</v>
      </c>
      <c r="F104" s="1">
        <v>1</v>
      </c>
      <c r="G104" s="1">
        <v>0</v>
      </c>
      <c r="H104" s="1">
        <v>1</v>
      </c>
      <c r="I104" s="1">
        <v>0</v>
      </c>
      <c r="J104" s="1">
        <v>0</v>
      </c>
      <c r="K104" s="1" t="s">
        <v>61</v>
      </c>
    </row>
    <row r="105" spans="1:11">
      <c r="A105" s="1">
        <v>100</v>
      </c>
      <c r="B105" s="1" t="s">
        <v>93</v>
      </c>
      <c r="C105" s="2" t="s">
        <v>62</v>
      </c>
      <c r="D105" s="1" t="s">
        <v>229</v>
      </c>
      <c r="E105" s="2" t="s">
        <v>115</v>
      </c>
      <c r="F105" s="1">
        <v>1</v>
      </c>
      <c r="G105" s="1">
        <v>0</v>
      </c>
      <c r="H105" s="1">
        <v>1</v>
      </c>
      <c r="I105" s="1">
        <v>0</v>
      </c>
      <c r="J105" s="1">
        <v>0</v>
      </c>
      <c r="K105" s="1" t="s">
        <v>150</v>
      </c>
    </row>
    <row r="106" spans="1:11">
      <c r="A106" s="1">
        <v>101</v>
      </c>
      <c r="B106" s="1" t="s">
        <v>93</v>
      </c>
      <c r="C106" s="2" t="s">
        <v>62</v>
      </c>
      <c r="D106" s="1" t="s">
        <v>256</v>
      </c>
      <c r="E106" s="2" t="s">
        <v>124</v>
      </c>
      <c r="F106" s="1">
        <v>0</v>
      </c>
      <c r="G106" s="1">
        <v>0</v>
      </c>
      <c r="H106" s="1">
        <v>0</v>
      </c>
      <c r="I106" s="1">
        <v>0</v>
      </c>
      <c r="J106" s="1">
        <v>1</v>
      </c>
      <c r="K106" s="1" t="s">
        <v>137</v>
      </c>
    </row>
    <row r="107" spans="1:11">
      <c r="A107" s="1">
        <v>102</v>
      </c>
      <c r="B107" s="1" t="s">
        <v>93</v>
      </c>
      <c r="C107" s="2" t="s">
        <v>62</v>
      </c>
      <c r="D107" s="1" t="s">
        <v>230</v>
      </c>
      <c r="E107" s="2" t="s">
        <v>115</v>
      </c>
      <c r="F107" s="1">
        <v>1</v>
      </c>
      <c r="G107" s="1">
        <v>0</v>
      </c>
      <c r="H107" s="1">
        <v>1</v>
      </c>
      <c r="I107" s="1">
        <v>0</v>
      </c>
      <c r="J107" s="1">
        <v>0</v>
      </c>
      <c r="K107" s="1" t="s">
        <v>311</v>
      </c>
    </row>
    <row r="108" spans="1:11">
      <c r="A108" s="1">
        <v>103</v>
      </c>
      <c r="B108" s="1" t="s">
        <v>93</v>
      </c>
      <c r="C108" s="2" t="s">
        <v>62</v>
      </c>
      <c r="D108" s="1" t="s">
        <v>113</v>
      </c>
      <c r="E108" s="2" t="s">
        <v>113</v>
      </c>
      <c r="F108" s="1">
        <v>1</v>
      </c>
      <c r="G108" s="1">
        <v>1</v>
      </c>
      <c r="H108" s="1">
        <v>0</v>
      </c>
      <c r="I108" s="1">
        <v>0</v>
      </c>
      <c r="J108" s="1">
        <v>0</v>
      </c>
      <c r="K108" s="1"/>
    </row>
    <row r="109" spans="1:11">
      <c r="A109" s="1">
        <v>104</v>
      </c>
      <c r="B109" s="1" t="s">
        <v>94</v>
      </c>
      <c r="C109" s="2" t="s">
        <v>68</v>
      </c>
      <c r="D109" s="1" t="s">
        <v>63</v>
      </c>
      <c r="E109" s="2" t="s">
        <v>125</v>
      </c>
      <c r="F109" s="1">
        <v>1</v>
      </c>
      <c r="G109" s="1">
        <v>0</v>
      </c>
      <c r="H109" s="1">
        <v>0</v>
      </c>
      <c r="I109" s="1">
        <v>0</v>
      </c>
      <c r="J109" s="1">
        <v>0</v>
      </c>
      <c r="K109" s="1" t="s">
        <v>64</v>
      </c>
    </row>
    <row r="110" spans="1:11">
      <c r="A110" s="1">
        <v>105</v>
      </c>
      <c r="B110" s="1" t="s">
        <v>94</v>
      </c>
      <c r="C110" s="2" t="s">
        <v>68</v>
      </c>
      <c r="D110" s="1" t="s">
        <v>231</v>
      </c>
      <c r="E110" s="2" t="s">
        <v>114</v>
      </c>
      <c r="F110" s="1">
        <v>2</v>
      </c>
      <c r="G110" s="1">
        <v>0</v>
      </c>
      <c r="H110" s="1">
        <v>1</v>
      </c>
      <c r="I110" s="1">
        <v>1</v>
      </c>
      <c r="J110" s="1">
        <v>1</v>
      </c>
      <c r="K110" s="1" t="s">
        <v>65</v>
      </c>
    </row>
    <row r="111" spans="1:11">
      <c r="A111" s="1">
        <v>106</v>
      </c>
      <c r="B111" s="1" t="s">
        <v>94</v>
      </c>
      <c r="C111" s="2" t="s">
        <v>68</v>
      </c>
      <c r="D111" s="1" t="s">
        <v>108</v>
      </c>
      <c r="E111" s="2" t="s">
        <v>114</v>
      </c>
      <c r="F111" s="1">
        <v>1</v>
      </c>
      <c r="G111" s="1">
        <v>0</v>
      </c>
      <c r="H111" s="1">
        <v>1</v>
      </c>
      <c r="I111" s="1">
        <v>0</v>
      </c>
      <c r="J111" s="1">
        <v>0</v>
      </c>
      <c r="K111" s="1" t="s">
        <v>66</v>
      </c>
    </row>
    <row r="112" spans="1:11">
      <c r="A112" s="1">
        <v>107</v>
      </c>
      <c r="B112" s="1" t="s">
        <v>94</v>
      </c>
      <c r="C112" s="2" t="s">
        <v>68</v>
      </c>
      <c r="D112" s="1" t="s">
        <v>109</v>
      </c>
      <c r="E112" s="2" t="s">
        <v>114</v>
      </c>
      <c r="F112" s="1">
        <v>1</v>
      </c>
      <c r="G112" s="1">
        <v>1</v>
      </c>
      <c r="H112" s="1">
        <v>1</v>
      </c>
      <c r="I112" s="1">
        <v>0</v>
      </c>
      <c r="J112" s="1">
        <v>1</v>
      </c>
      <c r="K112" s="1" t="s">
        <v>67</v>
      </c>
    </row>
    <row r="113" spans="1:11">
      <c r="A113" s="1">
        <v>108</v>
      </c>
      <c r="B113" s="1" t="s">
        <v>94</v>
      </c>
      <c r="C113" s="2" t="s">
        <v>68</v>
      </c>
      <c r="D113" s="1" t="s">
        <v>232</v>
      </c>
      <c r="E113" s="2" t="s">
        <v>115</v>
      </c>
      <c r="F113" s="1">
        <v>1</v>
      </c>
      <c r="G113" s="1">
        <v>0</v>
      </c>
      <c r="H113" s="1">
        <v>1</v>
      </c>
      <c r="I113" s="1">
        <v>0</v>
      </c>
      <c r="J113" s="1">
        <v>0</v>
      </c>
      <c r="K113" s="1" t="s">
        <v>97</v>
      </c>
    </row>
    <row r="114" spans="1:11">
      <c r="A114" s="1">
        <v>109</v>
      </c>
      <c r="B114" s="1" t="s">
        <v>94</v>
      </c>
      <c r="C114" s="2" t="s">
        <v>68</v>
      </c>
      <c r="D114" s="1" t="s">
        <v>233</v>
      </c>
      <c r="E114" s="2" t="s">
        <v>115</v>
      </c>
      <c r="F114" s="1">
        <v>1</v>
      </c>
      <c r="G114" s="1">
        <v>0</v>
      </c>
      <c r="H114" s="1">
        <v>0</v>
      </c>
      <c r="I114" s="1">
        <v>0</v>
      </c>
      <c r="J114" s="1">
        <v>0</v>
      </c>
      <c r="K114" s="1" t="s">
        <v>321</v>
      </c>
    </row>
    <row r="115" spans="1:11">
      <c r="A115" s="1">
        <v>110</v>
      </c>
      <c r="B115" s="1" t="s">
        <v>94</v>
      </c>
      <c r="C115" s="2" t="s">
        <v>68</v>
      </c>
      <c r="D115" s="1" t="s">
        <v>234</v>
      </c>
      <c r="E115" s="2" t="s">
        <v>115</v>
      </c>
      <c r="F115" s="1">
        <v>1</v>
      </c>
      <c r="G115" s="1">
        <v>0</v>
      </c>
      <c r="H115" s="1">
        <v>0</v>
      </c>
      <c r="I115" s="1">
        <v>0</v>
      </c>
      <c r="J115" s="1">
        <v>1</v>
      </c>
      <c r="K115" s="1" t="s">
        <v>320</v>
      </c>
    </row>
    <row r="116" spans="1:11">
      <c r="A116" s="1">
        <v>111</v>
      </c>
      <c r="B116" s="1" t="s">
        <v>94</v>
      </c>
      <c r="C116" s="2" t="s">
        <v>68</v>
      </c>
      <c r="D116" s="1" t="s">
        <v>235</v>
      </c>
      <c r="E116" s="2" t="s">
        <v>115</v>
      </c>
      <c r="F116" s="1">
        <v>1</v>
      </c>
      <c r="G116" s="1">
        <v>1</v>
      </c>
      <c r="H116" s="1">
        <v>0</v>
      </c>
      <c r="I116" s="1">
        <v>0</v>
      </c>
      <c r="J116" s="1">
        <v>0</v>
      </c>
      <c r="K116" s="1" t="s">
        <v>322</v>
      </c>
    </row>
    <row r="117" spans="1:11">
      <c r="A117" s="1">
        <v>112</v>
      </c>
      <c r="B117" s="1" t="s">
        <v>72</v>
      </c>
      <c r="C117" s="2" t="s">
        <v>71</v>
      </c>
      <c r="D117" s="1" t="s">
        <v>236</v>
      </c>
      <c r="E117" s="2" t="s">
        <v>114</v>
      </c>
      <c r="F117" s="1">
        <v>1</v>
      </c>
      <c r="G117" s="1">
        <v>0</v>
      </c>
      <c r="H117" s="1">
        <v>0</v>
      </c>
      <c r="I117" s="1">
        <v>1</v>
      </c>
      <c r="J117" s="1">
        <v>1</v>
      </c>
      <c r="K117" s="1" t="s">
        <v>69</v>
      </c>
    </row>
    <row r="118" spans="1:11">
      <c r="A118" s="1">
        <v>113</v>
      </c>
      <c r="B118" s="1" t="s">
        <v>72</v>
      </c>
      <c r="C118" s="2" t="s">
        <v>71</v>
      </c>
      <c r="D118" s="1" t="s">
        <v>237</v>
      </c>
      <c r="E118" s="2" t="s">
        <v>115</v>
      </c>
      <c r="F118" s="1">
        <v>1</v>
      </c>
      <c r="G118" s="1">
        <v>0</v>
      </c>
      <c r="H118" s="1">
        <v>1</v>
      </c>
      <c r="I118" s="1">
        <v>0</v>
      </c>
      <c r="J118" s="1">
        <v>1</v>
      </c>
      <c r="K118" s="1" t="s">
        <v>70</v>
      </c>
    </row>
    <row r="119" spans="1:11">
      <c r="A119" s="1">
        <v>114</v>
      </c>
      <c r="B119" s="1" t="s">
        <v>72</v>
      </c>
      <c r="C119" s="2" t="s">
        <v>71</v>
      </c>
      <c r="D119" s="1" t="s">
        <v>238</v>
      </c>
      <c r="E119" s="2" t="s">
        <v>115</v>
      </c>
      <c r="F119" s="1">
        <v>1</v>
      </c>
      <c r="G119" s="1">
        <v>1</v>
      </c>
      <c r="H119" s="1">
        <v>0</v>
      </c>
      <c r="I119" s="1">
        <v>0</v>
      </c>
      <c r="J119" s="1">
        <v>1</v>
      </c>
      <c r="K119" s="1" t="s">
        <v>325</v>
      </c>
    </row>
    <row r="120" spans="1:11">
      <c r="A120" s="1">
        <v>115</v>
      </c>
      <c r="B120" s="1" t="s">
        <v>72</v>
      </c>
      <c r="C120" s="2" t="s">
        <v>71</v>
      </c>
      <c r="D120" s="1" t="s">
        <v>239</v>
      </c>
      <c r="E120" s="2" t="s">
        <v>115</v>
      </c>
      <c r="F120" s="1">
        <v>1</v>
      </c>
      <c r="G120" s="1">
        <v>0</v>
      </c>
      <c r="H120" s="1">
        <v>1</v>
      </c>
      <c r="I120" s="1">
        <v>0</v>
      </c>
      <c r="J120" s="1">
        <v>0</v>
      </c>
      <c r="K120" s="1" t="s">
        <v>326</v>
      </c>
    </row>
    <row r="121" spans="1:11">
      <c r="A121" s="1">
        <v>116</v>
      </c>
      <c r="B121" s="1" t="s">
        <v>72</v>
      </c>
      <c r="C121" s="2" t="s">
        <v>71</v>
      </c>
      <c r="D121" s="1" t="s">
        <v>323</v>
      </c>
      <c r="E121" s="2" t="s">
        <v>115</v>
      </c>
      <c r="F121" s="1">
        <v>1</v>
      </c>
      <c r="G121" s="1">
        <v>1</v>
      </c>
      <c r="H121" s="1">
        <v>0</v>
      </c>
      <c r="I121" s="1">
        <v>0</v>
      </c>
      <c r="J121" s="1">
        <v>0</v>
      </c>
      <c r="K121" s="1" t="s">
        <v>324</v>
      </c>
    </row>
    <row r="122" spans="1:11">
      <c r="A122" s="1">
        <v>117</v>
      </c>
      <c r="B122" s="1" t="s">
        <v>95</v>
      </c>
      <c r="C122" s="2" t="s">
        <v>74</v>
      </c>
      <c r="D122" s="1" t="s">
        <v>240</v>
      </c>
      <c r="E122" s="2" t="s">
        <v>114</v>
      </c>
      <c r="F122" s="1">
        <v>2</v>
      </c>
      <c r="G122" s="1">
        <v>0</v>
      </c>
      <c r="H122" s="1">
        <v>1</v>
      </c>
      <c r="I122" s="1">
        <v>1</v>
      </c>
      <c r="J122" s="1">
        <v>1</v>
      </c>
      <c r="K122" s="1" t="s">
        <v>73</v>
      </c>
    </row>
    <row r="123" spans="1:11">
      <c r="A123" s="1">
        <v>118</v>
      </c>
      <c r="B123" s="1" t="s">
        <v>95</v>
      </c>
      <c r="C123" s="2" t="s">
        <v>74</v>
      </c>
      <c r="D123" s="1" t="s">
        <v>241</v>
      </c>
      <c r="E123" s="2" t="s">
        <v>115</v>
      </c>
      <c r="F123" s="1">
        <v>1</v>
      </c>
      <c r="G123" s="1">
        <v>0</v>
      </c>
      <c r="H123" s="1">
        <v>1</v>
      </c>
      <c r="I123" s="1">
        <v>0</v>
      </c>
      <c r="J123" s="1">
        <v>0</v>
      </c>
      <c r="K123" s="1" t="s">
        <v>104</v>
      </c>
    </row>
    <row r="124" spans="1:11">
      <c r="A124" s="1">
        <v>119</v>
      </c>
      <c r="B124" s="1" t="s">
        <v>95</v>
      </c>
      <c r="C124" s="2" t="s">
        <v>74</v>
      </c>
      <c r="D124" s="1" t="s">
        <v>242</v>
      </c>
      <c r="E124" s="2" t="s">
        <v>115</v>
      </c>
      <c r="F124" s="1">
        <v>1</v>
      </c>
      <c r="G124" s="1">
        <v>0</v>
      </c>
      <c r="H124" s="1">
        <v>1</v>
      </c>
      <c r="I124" s="1">
        <v>0</v>
      </c>
      <c r="J124" s="1">
        <v>0</v>
      </c>
      <c r="K124" s="1" t="s">
        <v>105</v>
      </c>
    </row>
    <row r="125" spans="1:11">
      <c r="A125" s="1">
        <v>120</v>
      </c>
      <c r="B125" s="1" t="s">
        <v>95</v>
      </c>
      <c r="C125" s="2" t="s">
        <v>74</v>
      </c>
      <c r="D125" s="1" t="s">
        <v>243</v>
      </c>
      <c r="E125" s="2" t="s">
        <v>115</v>
      </c>
      <c r="F125" s="1">
        <v>1</v>
      </c>
      <c r="G125" s="1">
        <v>0</v>
      </c>
      <c r="H125" s="1">
        <v>1</v>
      </c>
      <c r="I125" s="1">
        <v>0</v>
      </c>
      <c r="J125" s="1">
        <v>1</v>
      </c>
      <c r="K125" s="1" t="s">
        <v>144</v>
      </c>
    </row>
    <row r="126" spans="1:11">
      <c r="A126" s="1">
        <v>121</v>
      </c>
      <c r="B126" s="1" t="s">
        <v>95</v>
      </c>
      <c r="C126" s="2" t="s">
        <v>74</v>
      </c>
      <c r="D126" s="1" t="s">
        <v>260</v>
      </c>
      <c r="E126" s="2" t="s">
        <v>114</v>
      </c>
      <c r="F126" s="1">
        <v>1</v>
      </c>
      <c r="G126" s="1">
        <v>0</v>
      </c>
      <c r="H126" s="1">
        <v>0</v>
      </c>
      <c r="I126" s="1">
        <v>0</v>
      </c>
      <c r="J126" s="1">
        <v>1</v>
      </c>
      <c r="K126" s="1" t="s">
        <v>330</v>
      </c>
    </row>
    <row r="127" spans="1:11">
      <c r="A127" s="1">
        <v>122</v>
      </c>
      <c r="B127" s="1" t="s">
        <v>95</v>
      </c>
      <c r="C127" s="2" t="s">
        <v>74</v>
      </c>
      <c r="D127" s="1" t="s">
        <v>277</v>
      </c>
      <c r="E127" s="2" t="s">
        <v>114</v>
      </c>
      <c r="F127" s="1">
        <v>1</v>
      </c>
      <c r="G127" s="1">
        <v>1</v>
      </c>
      <c r="H127" s="1">
        <v>0</v>
      </c>
      <c r="I127" s="1">
        <v>0</v>
      </c>
      <c r="J127" s="1">
        <v>0</v>
      </c>
      <c r="K127" s="1" t="s">
        <v>330</v>
      </c>
    </row>
    <row r="128" spans="1:11">
      <c r="A128" s="1">
        <v>123</v>
      </c>
      <c r="B128" s="1" t="s">
        <v>78</v>
      </c>
      <c r="C128" s="2" t="s">
        <v>77</v>
      </c>
      <c r="D128" s="1" t="s">
        <v>244</v>
      </c>
      <c r="E128" s="2" t="s">
        <v>114</v>
      </c>
      <c r="F128" s="1">
        <v>2</v>
      </c>
      <c r="G128" s="1">
        <v>0</v>
      </c>
      <c r="H128" s="1">
        <v>1</v>
      </c>
      <c r="I128" s="1">
        <v>1</v>
      </c>
      <c r="J128" s="1">
        <v>1</v>
      </c>
      <c r="K128" s="1" t="s">
        <v>75</v>
      </c>
    </row>
    <row r="129" spans="1:11">
      <c r="A129" s="1">
        <v>124</v>
      </c>
      <c r="B129" s="1" t="s">
        <v>78</v>
      </c>
      <c r="C129" s="2" t="s">
        <v>77</v>
      </c>
      <c r="D129" s="129" t="s">
        <v>245</v>
      </c>
      <c r="E129" s="2" t="s">
        <v>115</v>
      </c>
      <c r="F129" s="1">
        <v>2</v>
      </c>
      <c r="G129" s="1">
        <v>0</v>
      </c>
      <c r="H129" s="1">
        <v>1</v>
      </c>
      <c r="I129" s="1">
        <v>0</v>
      </c>
      <c r="J129" s="1">
        <v>1</v>
      </c>
      <c r="K129" s="1" t="s">
        <v>76</v>
      </c>
    </row>
    <row r="130" spans="1:11">
      <c r="A130" s="1">
        <v>125</v>
      </c>
      <c r="B130" s="1" t="s">
        <v>78</v>
      </c>
      <c r="C130" s="2" t="s">
        <v>77</v>
      </c>
      <c r="D130" s="1" t="s">
        <v>328</v>
      </c>
      <c r="E130" s="2" t="s">
        <v>115</v>
      </c>
      <c r="F130" s="1">
        <v>1</v>
      </c>
      <c r="G130" s="1">
        <v>1</v>
      </c>
      <c r="H130" s="1">
        <v>0</v>
      </c>
      <c r="I130" s="1">
        <v>0</v>
      </c>
      <c r="J130" s="1">
        <v>0</v>
      </c>
      <c r="K130" s="1" t="s">
        <v>327</v>
      </c>
    </row>
    <row r="131" spans="1:11">
      <c r="A131" s="1">
        <v>126</v>
      </c>
      <c r="B131" s="1" t="s">
        <v>78</v>
      </c>
      <c r="C131" s="2" t="s">
        <v>77</v>
      </c>
      <c r="D131" s="1" t="s">
        <v>278</v>
      </c>
      <c r="E131" s="2" t="s">
        <v>123</v>
      </c>
      <c r="F131" s="1">
        <v>1</v>
      </c>
      <c r="G131" s="1">
        <v>0</v>
      </c>
      <c r="H131" s="1">
        <v>0</v>
      </c>
      <c r="I131" s="1">
        <v>0</v>
      </c>
      <c r="J131" s="1">
        <v>0</v>
      </c>
      <c r="K131" s="1" t="s">
        <v>331</v>
      </c>
    </row>
    <row r="132" spans="1:11">
      <c r="A132" s="1">
        <v>127</v>
      </c>
      <c r="B132" s="1" t="s">
        <v>78</v>
      </c>
      <c r="C132" s="2" t="s">
        <v>77</v>
      </c>
      <c r="D132" s="1" t="s">
        <v>113</v>
      </c>
      <c r="E132" s="2" t="s">
        <v>113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1"/>
    </row>
    <row r="133" spans="1:11">
      <c r="A133" s="1">
        <v>128</v>
      </c>
      <c r="B133" s="1" t="s">
        <v>96</v>
      </c>
      <c r="C133" s="2" t="s">
        <v>80</v>
      </c>
      <c r="D133" s="1" t="s">
        <v>246</v>
      </c>
      <c r="E133" s="2" t="s">
        <v>114</v>
      </c>
      <c r="F133" s="1">
        <v>1</v>
      </c>
      <c r="G133" s="1">
        <v>0</v>
      </c>
      <c r="H133" s="1">
        <v>0</v>
      </c>
      <c r="I133" s="1">
        <v>1</v>
      </c>
      <c r="J133" s="1">
        <v>1</v>
      </c>
      <c r="K133" s="1" t="s">
        <v>79</v>
      </c>
    </row>
    <row r="134" spans="1:11">
      <c r="A134" s="1">
        <v>129</v>
      </c>
      <c r="B134" s="1" t="s">
        <v>96</v>
      </c>
      <c r="C134" s="2" t="s">
        <v>80</v>
      </c>
      <c r="D134" s="1" t="s">
        <v>267</v>
      </c>
      <c r="E134" s="2" t="s">
        <v>115</v>
      </c>
      <c r="F134" s="1">
        <v>0</v>
      </c>
      <c r="G134" s="1">
        <v>0</v>
      </c>
      <c r="H134" s="1">
        <v>1</v>
      </c>
      <c r="I134" s="1">
        <v>0</v>
      </c>
      <c r="J134" s="1">
        <v>0</v>
      </c>
      <c r="K134" s="1" t="s">
        <v>332</v>
      </c>
    </row>
    <row r="135" spans="1:11">
      <c r="A135" s="1">
        <v>130</v>
      </c>
      <c r="B135" s="1" t="s">
        <v>96</v>
      </c>
      <c r="C135" s="2" t="s">
        <v>80</v>
      </c>
      <c r="D135" s="1" t="s">
        <v>247</v>
      </c>
      <c r="E135" s="2" t="s">
        <v>115</v>
      </c>
      <c r="F135" s="1">
        <v>1</v>
      </c>
      <c r="G135" s="1">
        <v>0</v>
      </c>
      <c r="H135" s="1">
        <v>1</v>
      </c>
      <c r="I135" s="1">
        <v>0</v>
      </c>
      <c r="J135" s="1">
        <v>1</v>
      </c>
      <c r="K135" s="1" t="s">
        <v>333</v>
      </c>
    </row>
    <row r="136" spans="1:11">
      <c r="A136" s="1">
        <v>131</v>
      </c>
      <c r="B136" s="1" t="s">
        <v>96</v>
      </c>
      <c r="C136" s="2" t="s">
        <v>80</v>
      </c>
      <c r="D136" s="1" t="s">
        <v>248</v>
      </c>
      <c r="E136" s="2" t="s">
        <v>115</v>
      </c>
      <c r="F136" s="1">
        <v>1</v>
      </c>
      <c r="G136" s="1">
        <v>0</v>
      </c>
      <c r="H136" s="1">
        <v>1</v>
      </c>
      <c r="I136" s="1">
        <v>0</v>
      </c>
      <c r="J136" s="1">
        <v>0</v>
      </c>
      <c r="K136" s="1" t="s">
        <v>334</v>
      </c>
    </row>
    <row r="137" spans="1:11">
      <c r="A137" s="1">
        <v>132</v>
      </c>
      <c r="B137" s="1" t="s">
        <v>96</v>
      </c>
      <c r="C137" s="2" t="s">
        <v>80</v>
      </c>
      <c r="D137" s="1" t="s">
        <v>268</v>
      </c>
      <c r="E137" s="2" t="s">
        <v>115</v>
      </c>
      <c r="F137" s="1">
        <v>0</v>
      </c>
      <c r="G137" s="1">
        <v>0</v>
      </c>
      <c r="H137" s="1">
        <v>1</v>
      </c>
      <c r="I137" s="1">
        <v>0</v>
      </c>
      <c r="J137" s="1">
        <v>0</v>
      </c>
      <c r="K137" s="1" t="s">
        <v>335</v>
      </c>
    </row>
    <row r="138" spans="1:11">
      <c r="A138" s="1">
        <v>133</v>
      </c>
      <c r="B138" s="1" t="s">
        <v>96</v>
      </c>
      <c r="C138" s="2" t="s">
        <v>80</v>
      </c>
      <c r="D138" s="1" t="s">
        <v>113</v>
      </c>
      <c r="E138" s="2" t="s">
        <v>113</v>
      </c>
      <c r="F138" s="1">
        <v>1</v>
      </c>
      <c r="G138" s="1">
        <v>1</v>
      </c>
      <c r="H138" s="1">
        <v>0</v>
      </c>
      <c r="I138" s="1">
        <v>0</v>
      </c>
      <c r="J138" s="1">
        <v>0</v>
      </c>
      <c r="K138" s="1"/>
    </row>
    <row r="139" spans="1:11" ht="21" customHeight="1">
      <c r="A139" s="40"/>
      <c r="B139" s="40"/>
      <c r="C139" s="41"/>
      <c r="D139" s="42" t="s">
        <v>103</v>
      </c>
      <c r="E139" s="42"/>
      <c r="F139" s="42">
        <f>SUM(F6:F138)</f>
        <v>138</v>
      </c>
      <c r="G139" s="42">
        <f>SUM(G6:G138)</f>
        <v>35</v>
      </c>
      <c r="H139" s="42">
        <f>SUM(H6:H138)</f>
        <v>73</v>
      </c>
      <c r="I139" s="42">
        <f>SUM(I6:I138)</f>
        <v>30</v>
      </c>
      <c r="J139" s="42">
        <f>SUM(J6:J138)</f>
        <v>63</v>
      </c>
      <c r="K139" s="43"/>
    </row>
  </sheetData>
  <autoFilter ref="A5:M139" xr:uid="{00000000-0009-0000-0000-000000000000}"/>
  <mergeCells count="12">
    <mergeCell ref="A2:K2"/>
    <mergeCell ref="A1:K1"/>
    <mergeCell ref="K3:K5"/>
    <mergeCell ref="G4:I4"/>
    <mergeCell ref="A3:A5"/>
    <mergeCell ref="E3:E5"/>
    <mergeCell ref="F3:J3"/>
    <mergeCell ref="F4:F5"/>
    <mergeCell ref="J4:J5"/>
    <mergeCell ref="D3:D5"/>
    <mergeCell ref="C3:C5"/>
    <mergeCell ref="B3:B5"/>
  </mergeCells>
  <phoneticPr fontId="22" type="noConversion"/>
  <pageMargins left="0.45454545454545453" right="0.19685039370078741" top="0.41666666666666669" bottom="0.15468750000000001" header="0.31496062992125984" footer="0.31496062992125984"/>
  <pageSetup paperSize="9" scale="45" fitToWidth="2" fitToHeight="2" orientation="landscape" r:id="rId1"/>
  <rowBreaks count="1" manualBreakCount="1">
    <brk id="6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B1" sqref="A1:B20"/>
    </sheetView>
  </sheetViews>
  <sheetFormatPr defaultRowHeight="15"/>
  <cols>
    <col min="1" max="1" width="15" bestFit="1" customWidth="1"/>
    <col min="2" max="2" width="10.5703125" customWidth="1"/>
  </cols>
  <sheetData>
    <row r="1" spans="1:2">
      <c r="A1" s="1" t="s">
        <v>107</v>
      </c>
      <c r="B1" s="2" t="s">
        <v>5</v>
      </c>
    </row>
    <row r="2" spans="1:2">
      <c r="A2" s="1" t="s">
        <v>81</v>
      </c>
      <c r="B2" s="2" t="s">
        <v>16</v>
      </c>
    </row>
    <row r="3" spans="1:2">
      <c r="A3" s="1" t="s">
        <v>82</v>
      </c>
      <c r="B3" s="2" t="s">
        <v>17</v>
      </c>
    </row>
    <row r="4" spans="1:2">
      <c r="A4" s="1" t="s">
        <v>83</v>
      </c>
      <c r="B4" s="2" t="s">
        <v>21</v>
      </c>
    </row>
    <row r="5" spans="1:2">
      <c r="A5" s="1" t="s">
        <v>84</v>
      </c>
      <c r="B5" s="2" t="s">
        <v>23</v>
      </c>
    </row>
    <row r="6" spans="1:2">
      <c r="A6" s="1" t="s">
        <v>85</v>
      </c>
      <c r="B6" s="2" t="s">
        <v>26</v>
      </c>
    </row>
    <row r="7" spans="1:2">
      <c r="A7" s="1" t="s">
        <v>86</v>
      </c>
      <c r="B7" s="2" t="s">
        <v>29</v>
      </c>
    </row>
    <row r="8" spans="1:2">
      <c r="A8" s="1" t="s">
        <v>87</v>
      </c>
      <c r="B8" s="2" t="s">
        <v>34</v>
      </c>
    </row>
    <row r="9" spans="1:2">
      <c r="A9" s="1" t="s">
        <v>88</v>
      </c>
      <c r="B9" s="2" t="s">
        <v>37</v>
      </c>
    </row>
    <row r="10" spans="1:2">
      <c r="A10" s="1" t="s">
        <v>89</v>
      </c>
      <c r="B10" s="2" t="s">
        <v>41</v>
      </c>
    </row>
    <row r="11" spans="1:2">
      <c r="A11" s="1" t="s">
        <v>45</v>
      </c>
      <c r="B11" s="2" t="s">
        <v>44</v>
      </c>
    </row>
    <row r="12" spans="1:2">
      <c r="A12" s="1" t="s">
        <v>90</v>
      </c>
      <c r="B12" s="2" t="s">
        <v>50</v>
      </c>
    </row>
    <row r="13" spans="1:2">
      <c r="A13" s="1" t="s">
        <v>91</v>
      </c>
      <c r="B13" s="2" t="s">
        <v>54</v>
      </c>
    </row>
    <row r="14" spans="1:2">
      <c r="A14" s="1" t="s">
        <v>92</v>
      </c>
      <c r="B14" s="2" t="s">
        <v>58</v>
      </c>
    </row>
    <row r="15" spans="1:2">
      <c r="A15" s="1" t="s">
        <v>93</v>
      </c>
      <c r="B15" s="2" t="s">
        <v>62</v>
      </c>
    </row>
    <row r="16" spans="1:2">
      <c r="A16" s="1" t="s">
        <v>94</v>
      </c>
      <c r="B16" s="2" t="s">
        <v>68</v>
      </c>
    </row>
    <row r="17" spans="1:2">
      <c r="A17" s="1" t="s">
        <v>72</v>
      </c>
      <c r="B17" s="2" t="s">
        <v>71</v>
      </c>
    </row>
    <row r="18" spans="1:2">
      <c r="A18" s="1" t="s">
        <v>95</v>
      </c>
      <c r="B18" s="2" t="s">
        <v>74</v>
      </c>
    </row>
    <row r="19" spans="1:2">
      <c r="A19" s="1" t="s">
        <v>78</v>
      </c>
      <c r="B19" s="2" t="s">
        <v>77</v>
      </c>
    </row>
    <row r="20" spans="1:2">
      <c r="A20" s="1" t="s">
        <v>96</v>
      </c>
      <c r="B20" s="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1"/>
  <sheetViews>
    <sheetView workbookViewId="0">
      <selection activeCell="F9" sqref="F9"/>
    </sheetView>
  </sheetViews>
  <sheetFormatPr defaultRowHeight="15"/>
  <cols>
    <col min="1" max="1" width="22.42578125" style="39" customWidth="1"/>
    <col min="2" max="2" width="25.7109375" customWidth="1"/>
  </cols>
  <sheetData>
    <row r="1" spans="1:2">
      <c r="A1"/>
    </row>
    <row r="2" spans="1:2" ht="18.75">
      <c r="A2" s="63" t="s">
        <v>281</v>
      </c>
      <c r="B2" s="61"/>
    </row>
    <row r="3" spans="1:2" ht="23.25">
      <c r="A3" s="62" t="s">
        <v>5</v>
      </c>
      <c r="B3" s="64">
        <f>COUNTIFS(Лист1!E6:E138,"БХО",Лист1!C6:C138,Лист2!A3)+COUNTIFS(Лист1!E6:E138,"24/7",Лист1!C6:C138,Лист2!A3)</f>
        <v>4</v>
      </c>
    </row>
    <row r="4" spans="1:2" ht="23.25">
      <c r="A4" s="62" t="s">
        <v>16</v>
      </c>
      <c r="B4" s="64">
        <f>COUNTIFS(Лист1!E7:E139,"БХО",Лист1!C7:C139,Лист2!A4)+COUNTIFS(Лист1!E7:E139,"24/7",Лист1!C7:C139,Лист2!A4)</f>
        <v>4</v>
      </c>
    </row>
    <row r="5" spans="1:2" ht="23.25">
      <c r="A5" s="62" t="s">
        <v>17</v>
      </c>
      <c r="B5" s="64">
        <f>COUNTIFS(Лист1!E8:E140,"БХО",Лист1!C8:C140,Лист2!A5)+COUNTIFS(Лист1!E8:E140,"24/7",Лист1!C8:C140,Лист2!A5)</f>
        <v>3</v>
      </c>
    </row>
    <row r="6" spans="1:2" ht="23.25">
      <c r="A6" s="62" t="s">
        <v>21</v>
      </c>
      <c r="B6" s="64">
        <f>COUNTIFS(Лист1!E9:E141,"БХО",Лист1!C9:C141,Лист2!A6)+COUNTIFS(Лист1!E9:E141,"24/7",Лист1!C9:C141,Лист2!A6)</f>
        <v>3</v>
      </c>
    </row>
    <row r="7" spans="1:2" ht="23.25">
      <c r="A7" s="62" t="s">
        <v>23</v>
      </c>
      <c r="B7" s="64">
        <f>COUNTIFS(Лист1!E10:E142,"БХО",Лист1!C10:C142,Лист2!A7)+COUNTIFS(Лист1!E10:E142,"24/7",Лист1!C10:C142,Лист2!A7)</f>
        <v>4</v>
      </c>
    </row>
    <row r="8" spans="1:2" ht="23.25">
      <c r="A8" s="62" t="s">
        <v>26</v>
      </c>
      <c r="B8" s="64">
        <f>COUNTIFS(Лист1!E11:E143,"БХО",Лист1!C11:C143,Лист2!A8)+COUNTIFS(Лист1!E11:E143,"24/7",Лист1!C11:C143,Лист2!A8)</f>
        <v>5</v>
      </c>
    </row>
    <row r="9" spans="1:2" ht="23.25">
      <c r="A9" s="62" t="s">
        <v>29</v>
      </c>
      <c r="B9" s="64">
        <f>COUNTIFS(Лист1!E12:E144,"БХО",Лист1!C12:C144,Лист2!A9)+COUNTIFS(Лист1!E12:E144,"24/7",Лист1!C12:C144,Лист2!A9)</f>
        <v>7</v>
      </c>
    </row>
    <row r="10" spans="1:2" ht="23.25">
      <c r="A10" s="62" t="s">
        <v>34</v>
      </c>
      <c r="B10" s="64">
        <f>COUNTIFS(Лист1!E13:E145,"БХО",Лист1!C13:C145,Лист2!A10)+COUNTIFS(Лист1!E13:E145,"24/7",Лист1!C13:C145,Лист2!A10)</f>
        <v>8</v>
      </c>
    </row>
    <row r="11" spans="1:2" ht="23.25">
      <c r="A11" s="62" t="s">
        <v>37</v>
      </c>
      <c r="B11" s="64">
        <f>COUNTIFS(Лист1!E14:E146,"БХО",Лист1!C14:C146,Лист2!A11)+COUNTIFS(Лист1!E14:E146,"24/7",Лист1!C14:C146,Лист2!A11)</f>
        <v>5</v>
      </c>
    </row>
    <row r="12" spans="1:2" ht="23.25">
      <c r="A12" s="62" t="s">
        <v>41</v>
      </c>
      <c r="B12" s="64">
        <f>COUNTIFS(Лист1!E15:E147,"БХО",Лист1!C15:C147,Лист2!A12)+COUNTIFS(Лист1!E15:E147,"24/7",Лист1!C15:C147,Лист2!A12)</f>
        <v>8</v>
      </c>
    </row>
    <row r="13" spans="1:2" ht="23.25">
      <c r="A13" s="62" t="s">
        <v>44</v>
      </c>
      <c r="B13" s="64">
        <f>COUNTIFS(Лист1!E16:E148,"БХО",Лист1!C16:C148,Лист2!A13)+COUNTIFS(Лист1!E16:E148,"24/7",Лист1!C16:C148,Лист2!A13)</f>
        <v>6</v>
      </c>
    </row>
    <row r="14" spans="1:2" ht="23.25">
      <c r="A14" s="62" t="s">
        <v>50</v>
      </c>
      <c r="B14" s="64">
        <f>COUNTIFS(Лист1!E17:E149,"БХО",Лист1!C17:C149,Лист2!A14)+COUNTIFS(Лист1!E17:E149,"24/7",Лист1!C17:C149,Лист2!A14)</f>
        <v>8</v>
      </c>
    </row>
    <row r="15" spans="1:2" ht="23.25">
      <c r="A15" s="62" t="s">
        <v>54</v>
      </c>
      <c r="B15" s="64">
        <f>COUNTIFS(Лист1!E18:E150,"БХО",Лист1!C18:C150,Лист2!A15)+COUNTIFS(Лист1!E18:E150,"24/7",Лист1!C18:C150,Лист2!A15)</f>
        <v>6</v>
      </c>
    </row>
    <row r="16" spans="1:2" ht="23.25">
      <c r="A16" s="62" t="s">
        <v>58</v>
      </c>
      <c r="B16" s="64">
        <f>COUNTIFS(Лист1!E19:E151,"БХО",Лист1!C19:C151,Лист2!A16)+COUNTIFS(Лист1!E19:E151,"24/7",Лист1!C19:C151,Лист2!A16)</f>
        <v>7</v>
      </c>
    </row>
    <row r="17" spans="1:2" ht="23.25">
      <c r="A17" s="62" t="s">
        <v>62</v>
      </c>
      <c r="B17" s="64">
        <f>COUNTIFS(Лист1!E20:E152,"БХО",Лист1!C20:C152,Лист2!A17)+COUNTIFS(Лист1!E20:E152,"24/7",Лист1!C20:C152,Лист2!A17)</f>
        <v>5</v>
      </c>
    </row>
    <row r="18" spans="1:2" ht="23.25">
      <c r="A18" s="62" t="s">
        <v>68</v>
      </c>
      <c r="B18" s="64">
        <f>COUNTIFS(Лист1!E21:E153,"БХО",Лист1!C21:C153,Лист2!A18)+COUNTIFS(Лист1!E21:E153,"24/7",Лист1!C21:C153,Лист2!A18)</f>
        <v>7</v>
      </c>
    </row>
    <row r="19" spans="1:2" ht="23.25">
      <c r="A19" s="62" t="s">
        <v>71</v>
      </c>
      <c r="B19" s="64">
        <f>COUNTIFS(Лист1!E22:E154,"БХО",Лист1!C22:C154,Лист2!A19)+COUNTIFS(Лист1!E22:E154,"24/7",Лист1!C22:C154,Лист2!A19)</f>
        <v>5</v>
      </c>
    </row>
    <row r="20" spans="1:2" ht="23.25">
      <c r="A20" s="62" t="s">
        <v>74</v>
      </c>
      <c r="B20" s="64">
        <f>COUNTIFS(Лист1!E23:E155,"БХО",Лист1!C23:C155,Лист2!A20)+COUNTIFS(Лист1!E23:E155,"24/7",Лист1!C23:C155,Лист2!A20)</f>
        <v>6</v>
      </c>
    </row>
    <row r="21" spans="1:2" ht="23.25">
      <c r="A21" s="62" t="s">
        <v>77</v>
      </c>
      <c r="B21" s="64">
        <f>COUNTIFS(Лист1!E24:E156,"БХО",Лист1!C24:C156,Лист2!A21)+COUNTIFS(Лист1!E24:E156,"24/7",Лист1!C24:C156,Лист2!A21)</f>
        <v>3</v>
      </c>
    </row>
    <row r="22" spans="1:2" ht="23.25">
      <c r="A22" s="62" t="s">
        <v>80</v>
      </c>
      <c r="B22" s="64">
        <f>COUNTIFS(Лист1!E24:E157,"БХО",Лист1!C24:C157,Лист2!A22)+COUNTIFS(Лист1!E24:E157,"24/7",Лист1!C24:C157,Лист2!A22)</f>
        <v>5</v>
      </c>
    </row>
    <row r="23" spans="1:2" ht="23.25">
      <c r="A23" s="65"/>
      <c r="B23" s="64">
        <f>SUM(B3:B22)</f>
        <v>109</v>
      </c>
    </row>
    <row r="24" spans="1:2">
      <c r="A24"/>
    </row>
    <row r="25" spans="1:2">
      <c r="A25"/>
    </row>
    <row r="26" spans="1:2">
      <c r="A26"/>
    </row>
    <row r="27" spans="1:2">
      <c r="A27"/>
    </row>
    <row r="28" spans="1:2">
      <c r="A28"/>
    </row>
    <row r="29" spans="1:2">
      <c r="A29"/>
    </row>
    <row r="30" spans="1:2">
      <c r="A30"/>
    </row>
    <row r="31" spans="1:2">
      <c r="A31"/>
    </row>
    <row r="32" spans="1:2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S25"/>
  <sheetViews>
    <sheetView zoomScaleNormal="100" zoomScaleSheetLayoutView="70" workbookViewId="0">
      <selection activeCell="G25" sqref="G25"/>
    </sheetView>
  </sheetViews>
  <sheetFormatPr defaultRowHeight="15"/>
  <cols>
    <col min="1" max="1" width="4.42578125" bestFit="1" customWidth="1"/>
    <col min="2" max="2" width="19.42578125" bestFit="1" customWidth="1"/>
    <col min="3" max="3" width="19.42578125" hidden="1" customWidth="1"/>
    <col min="4" max="4" width="16" customWidth="1"/>
    <col min="5" max="7" width="6.7109375" customWidth="1"/>
    <col min="8" max="8" width="16" customWidth="1"/>
    <col min="9" max="11" width="6.5703125" customWidth="1"/>
    <col min="12" max="12" width="17.5703125" customWidth="1"/>
    <col min="13" max="15" width="6.5703125" customWidth="1"/>
    <col min="16" max="16" width="18.140625" customWidth="1"/>
    <col min="17" max="19" width="6.7109375" customWidth="1"/>
  </cols>
  <sheetData>
    <row r="1" spans="1:19" ht="36.75" customHeight="1">
      <c r="A1" s="88" t="s">
        <v>280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27.75" customHeight="1" thickBot="1">
      <c r="A2" s="89" t="s">
        <v>135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ht="55.5" customHeight="1">
      <c r="A3" s="90" t="s">
        <v>0</v>
      </c>
      <c r="B3" s="92" t="s">
        <v>129</v>
      </c>
      <c r="C3" s="47"/>
      <c r="D3" s="84" t="s">
        <v>130</v>
      </c>
      <c r="E3" s="94" t="s">
        <v>132</v>
      </c>
      <c r="F3" s="94"/>
      <c r="G3" s="95"/>
      <c r="H3" s="96" t="s">
        <v>138</v>
      </c>
      <c r="I3" s="94" t="s">
        <v>132</v>
      </c>
      <c r="J3" s="94"/>
      <c r="K3" s="95"/>
      <c r="L3" s="84" t="s">
        <v>279</v>
      </c>
      <c r="M3" s="94" t="s">
        <v>132</v>
      </c>
      <c r="N3" s="94"/>
      <c r="O3" s="95"/>
      <c r="P3" s="84" t="s">
        <v>159</v>
      </c>
      <c r="Q3" s="94" t="s">
        <v>132</v>
      </c>
      <c r="R3" s="94"/>
      <c r="S3" s="95"/>
    </row>
    <row r="4" spans="1:19" ht="28.5" customHeight="1">
      <c r="A4" s="91"/>
      <c r="B4" s="93"/>
      <c r="C4" s="58"/>
      <c r="D4" s="85"/>
      <c r="E4" s="55" t="s">
        <v>133</v>
      </c>
      <c r="F4" s="55" t="s">
        <v>134</v>
      </c>
      <c r="G4" s="56" t="s">
        <v>116</v>
      </c>
      <c r="H4" s="97"/>
      <c r="I4" s="55" t="s">
        <v>133</v>
      </c>
      <c r="J4" s="55" t="s">
        <v>134</v>
      </c>
      <c r="K4" s="56" t="s">
        <v>116</v>
      </c>
      <c r="L4" s="85"/>
      <c r="M4" s="55" t="s">
        <v>133</v>
      </c>
      <c r="N4" s="55" t="s">
        <v>134</v>
      </c>
      <c r="O4" s="56" t="s">
        <v>116</v>
      </c>
      <c r="P4" s="85"/>
      <c r="Q4" s="55" t="s">
        <v>133</v>
      </c>
      <c r="R4" s="55" t="s">
        <v>134</v>
      </c>
      <c r="S4" s="56" t="s">
        <v>116</v>
      </c>
    </row>
    <row r="5" spans="1:19" ht="18.75">
      <c r="A5" s="6">
        <v>1</v>
      </c>
      <c r="B5" s="59" t="s">
        <v>107</v>
      </c>
      <c r="C5" s="48" t="s">
        <v>5</v>
      </c>
      <c r="D5" s="54">
        <f>COUNTIFS(Лист1!$C$6:$C$248,C5,Лист1!$E$6:$E$248,"БХО")</f>
        <v>1</v>
      </c>
      <c r="E5" s="49">
        <f>SUMIFS(Лист1!F6:F248,Лист1!C6:C248,'2022 режаси'!C5,Лист1!E6:E248,"БХО")</f>
        <v>1</v>
      </c>
      <c r="F5" s="49">
        <f>SUMIFS(Лист1!G6:G138,Лист1!C6:C138,'2022 режаси'!C5,Лист1!E6:E138,"БХО")+SUMIFS(Лист1!H6:H138,Лист1!C6:C138,'2022 режаси'!C5,Лист1!E6:E138,"БХО")+SUMIFS(Лист1!I6:I138,Лист1!C6:C138,'2022 режаси'!C5,Лист1!E6:E138,"БХО")</f>
        <v>1</v>
      </c>
      <c r="G5" s="50">
        <f>SUMIFS(Лист1!J6:J138,Лист1!C6:C138,'2022 режаси'!C5,Лист1!E6:E138,"БХО")</f>
        <v>1</v>
      </c>
      <c r="H5" s="54">
        <f>COUNTIFS(Лист1!$C$6:$C$248,C5,Лист1!$E$6:$E$248,"24/7")</f>
        <v>3</v>
      </c>
      <c r="I5" s="49">
        <f>SUMIFS(Лист1!F6:F248,Лист1!C6:C248,'2022 режаси'!C5,Лист1!E6:E248,"24/7")</f>
        <v>3</v>
      </c>
      <c r="J5" s="49">
        <f>SUMIFS(Лист1!G6:G138,Лист1!C6:C138,'2022 режаси'!C5,Лист1!E6:E138,"24/7")+SUMIFS(Лист1!H6:H138,Лист1!C6:C138,'2022 режаси'!C5,Лист1!E6:E138,"24/7")+SUMIFS(Лист1!I6:I138,Лист1!C6:C138,'2022 режаси'!C5,Лист1!E6:E138,"24/7")</f>
        <v>3</v>
      </c>
      <c r="K5" s="50">
        <f>SUMIFS(Лист1!J6:J138,Лист1!C6:C138,'2022 режаси'!C5,Лист1!E6:E138,"24/7")</f>
        <v>2</v>
      </c>
      <c r="L5" s="53">
        <f>COUNTIF(Лист1!C6:C248,'2022 режаси'!C5)-H5-D5</f>
        <v>4</v>
      </c>
      <c r="M5" s="49">
        <f>SUMIFS(Лист1!F6:F248,Лист1!C6:C248,C5)-E5-I5-Q5</f>
        <v>3</v>
      </c>
      <c r="N5" s="49">
        <f>SUMIFS(Лист1!G6:G138,Лист1!C6:C138,'2022 режаси'!C5)+SUMIFS(Лист1!H6:H138,Лист1!C6:C138,'2022 режаси'!C5)+SUMIFS(Лист1!I6:I138,Лист1!C6:C138,'2022 режаси'!C5)-F5-J5-R5</f>
        <v>1</v>
      </c>
      <c r="O5" s="50">
        <f>SUMIFS(Лист1!J6:J138,Лист1!C6:C138,'2022 режаси'!C5)-G5-K5-S5</f>
        <v>1</v>
      </c>
      <c r="P5" s="54">
        <f>COUNTIFS(Лист1!$C$6:$C$248,C5,Лист1!$E$6:$E$248,"Омборда")</f>
        <v>1</v>
      </c>
      <c r="Q5" s="49">
        <f>SUMIFS(Лист1!F6:F248,Лист1!C6:C248,'2022 режаси'!C5,Лист1!E6:E248,"Омборда")</f>
        <v>3</v>
      </c>
      <c r="R5" s="49">
        <f>SUMIFS(Лист1!G6:G138,Лист1!C6:C138,'2022 режаси'!C5,Лист1!E6:E138,"Омборда")+SUMIFS(Лист1!H6:H138,Лист1!C6:C138,'2022 режаси'!C5,Лист1!E6:E138,"Омборда")+SUMIFS(Лист1!I6:I138,Лист1!C6:C138,'2022 режаси'!C5,Лист1!E6:E138,"Омборда")</f>
        <v>11</v>
      </c>
      <c r="S5" s="50">
        <f>SUMIFS(Лист1!J6:J138,Лист1!C6:C138,'2022 режаси'!C5,Лист1!E6:E138,"Омборда")</f>
        <v>2</v>
      </c>
    </row>
    <row r="6" spans="1:19" ht="18.75">
      <c r="A6" s="6">
        <v>2</v>
      </c>
      <c r="B6" s="59" t="s">
        <v>85</v>
      </c>
      <c r="C6" s="48" t="s">
        <v>26</v>
      </c>
      <c r="D6" s="54">
        <f>COUNTIFS(Лист1!$C$6:$C$248,C6,Лист1!$E$6:$E$248,"БХО")</f>
        <v>4</v>
      </c>
      <c r="E6" s="49">
        <f>SUMIFS(Лист1!F7:F249,Лист1!C7:C249,'2022 режаси'!C6,Лист1!E7:E249,"БХО")</f>
        <v>4</v>
      </c>
      <c r="F6" s="49">
        <f>SUMIFS(Лист1!G7:G139,Лист1!C7:C139,'2022 режаси'!C6,Лист1!E7:E139,"БХО")+SUMIFS(Лист1!H7:H139,Лист1!C7:C139,'2022 режаси'!C6,Лист1!E7:E139,"БХО")+SUMIFS(Лист1!I7:I139,Лист1!C7:C139,'2022 режаси'!C6,Лист1!E7:E139,"БХО")</f>
        <v>4</v>
      </c>
      <c r="G6" s="50">
        <f>SUMIFS(Лист1!J7:J139,Лист1!C7:C139,'2022 режаси'!C6,Лист1!E7:E139,"БХО")</f>
        <v>2</v>
      </c>
      <c r="H6" s="54">
        <f>COUNTIFS(Лист1!$C$6:$C$248,C6,Лист1!$E$6:$E$248,"24/7")</f>
        <v>1</v>
      </c>
      <c r="I6" s="49">
        <f>SUMIFS(Лист1!F7:F249,Лист1!C7:C249,'2022 режаси'!C6,Лист1!E7:E249,"24/7")</f>
        <v>1</v>
      </c>
      <c r="J6" s="49">
        <f>SUMIFS(Лист1!G7:G139,Лист1!C7:C139,'2022 режаси'!C6,Лист1!E7:E139,"24/7")+SUMIFS(Лист1!H7:H139,Лист1!C7:C139,'2022 режаси'!C6,Лист1!E7:E139,"24/7")+SUMIFS(Лист1!I7:I139,Лист1!C7:C139,'2022 режаси'!C6,Лист1!E7:E139,"24/7")</f>
        <v>1</v>
      </c>
      <c r="K6" s="50">
        <f>SUMIFS(Лист1!J7:J139,Лист1!C7:C139,'2022 режаси'!C6,Лист1!E7:E139,"24/7")</f>
        <v>1</v>
      </c>
      <c r="L6" s="53">
        <f>COUNTIF(Лист1!C7:C249,'2022 режаси'!C6)-H6-D6</f>
        <v>1</v>
      </c>
      <c r="M6" s="49">
        <f>SUMIFS(Лист1!F7:F249,Лист1!C7:C249,C6)-E6-I6-Q6</f>
        <v>0</v>
      </c>
      <c r="N6" s="49">
        <f>SUMIFS(Лист1!G7:G139,Лист1!C7:C139,'2022 режаси'!C6)+SUMIFS(Лист1!H7:H139,Лист1!C7:C139,'2022 режаси'!C6)+SUMIFS(Лист1!I7:I139,Лист1!C7:C139,'2022 режаси'!C6)-F6-J6-R6</f>
        <v>0</v>
      </c>
      <c r="O6" s="50">
        <f>SUMIFS(Лист1!J7:J139,Лист1!C7:C139,'2022 режаси'!C6)-G6-K6-S6</f>
        <v>0</v>
      </c>
      <c r="P6" s="54">
        <f>COUNTIFS(Лист1!$C$6:$C$248,C6,Лист1!$E$6:$E$248,"Омборда")</f>
        <v>1</v>
      </c>
      <c r="Q6" s="49">
        <f>SUMIFS(Лист1!F7:F249,Лист1!C7:C249,'2022 режаси'!C6,Лист1!E7:E249,"Омборда")</f>
        <v>1</v>
      </c>
      <c r="R6" s="49">
        <f>SUMIFS(Лист1!G7:G139,Лист1!C7:C139,'2022 режаси'!C6,Лист1!E7:E139,"Омборда")+SUMIFS(Лист1!H7:H139,Лист1!C7:C139,'2022 режаси'!C6,Лист1!E7:E139,"Омборда")+SUMIFS(Лист1!I7:I139,Лист1!C7:C139,'2022 режаси'!C6,Лист1!E7:E139,"Омборда")</f>
        <v>0</v>
      </c>
      <c r="S6" s="50">
        <f>SUMIFS(Лист1!J7:J139,Лист1!C7:C139,'2022 режаси'!C6,Лист1!E7:E139,"Омборда")</f>
        <v>1</v>
      </c>
    </row>
    <row r="7" spans="1:19" ht="18.75">
      <c r="A7" s="6">
        <v>3</v>
      </c>
      <c r="B7" s="59" t="s">
        <v>83</v>
      </c>
      <c r="C7" s="48" t="s">
        <v>21</v>
      </c>
      <c r="D7" s="54">
        <f>COUNTIFS(Лист1!$C$6:$C$248,C7,Лист1!$E$6:$E$248,"БХО")</f>
        <v>2</v>
      </c>
      <c r="E7" s="49">
        <f>SUMIFS(Лист1!F8:F250,Лист1!C8:C250,'2022 режаси'!C7,Лист1!E8:E250,"БХО")</f>
        <v>2</v>
      </c>
      <c r="F7" s="49">
        <f>SUMIFS(Лист1!G8:G140,Лист1!C8:C140,'2022 режаси'!C7,Лист1!E8:E140,"БХО")+SUMIFS(Лист1!H8:H140,Лист1!C8:C140,'2022 режаси'!C7,Лист1!E8:E140,"БХО")+SUMIFS(Лист1!I8:I140,Лист1!C8:C140,'2022 режаси'!C7,Лист1!E8:E140,"БХО")</f>
        <v>2</v>
      </c>
      <c r="G7" s="50">
        <f>SUMIFS(Лист1!J8:J140,Лист1!C8:C140,'2022 режаси'!C7,Лист1!E8:E140,"БХО")</f>
        <v>2</v>
      </c>
      <c r="H7" s="54">
        <f>COUNTIFS(Лист1!$C$6:$C$248,C7,Лист1!$E$6:$E$248,"24/7")</f>
        <v>1</v>
      </c>
      <c r="I7" s="49">
        <f>SUMIFS(Лист1!F8:F250,Лист1!C8:C250,'2022 режаси'!C7,Лист1!E8:E250,"24/7")</f>
        <v>1</v>
      </c>
      <c r="J7" s="49">
        <f>SUMIFS(Лист1!G8:G140,Лист1!C8:C140,'2022 режаси'!C7,Лист1!E8:E140,"24/7")+SUMIFS(Лист1!H8:H140,Лист1!C8:C140,'2022 режаси'!C7,Лист1!E8:E140,"24/7")+SUMIFS(Лист1!I8:I140,Лист1!C8:C140,'2022 режаси'!C7,Лист1!E8:E140,"24/7")</f>
        <v>1</v>
      </c>
      <c r="K7" s="50">
        <f>SUMIFS(Лист1!J8:J140,Лист1!C8:C140,'2022 режаси'!C7,Лист1!E8:E140,"24/7")</f>
        <v>1</v>
      </c>
      <c r="L7" s="53">
        <f>COUNTIF(Лист1!C8:C250,'2022 режаси'!C7)-H7-D7</f>
        <v>2</v>
      </c>
      <c r="M7" s="49">
        <f>SUMIFS(Лист1!F8:F250,Лист1!C8:C250,C7)-E7-I7-Q7</f>
        <v>0</v>
      </c>
      <c r="N7" s="49">
        <f>SUMIFS(Лист1!G8:G140,Лист1!C8:C140,'2022 режаси'!C7)+SUMIFS(Лист1!H8:H140,Лист1!C8:C140,'2022 режаси'!C7)+SUMIFS(Лист1!I8:I140,Лист1!C8:C140,'2022 режаси'!C7)-F7-J7-R7</f>
        <v>1</v>
      </c>
      <c r="O7" s="50">
        <f>SUMIFS(Лист1!J8:J140,Лист1!C8:C140,'2022 режаси'!C7)-G7-K7-S7</f>
        <v>0</v>
      </c>
      <c r="P7" s="54">
        <f>COUNTIFS(Лист1!$C$6:$C$248,C7,Лист1!$E$6:$E$248,"Омборда")</f>
        <v>1</v>
      </c>
      <c r="Q7" s="49">
        <f>SUMIFS(Лист1!F8:F250,Лист1!C8:C250,'2022 режаси'!C7,Лист1!E8:E250,"Омборда")</f>
        <v>1</v>
      </c>
      <c r="R7" s="49">
        <f>SUMIFS(Лист1!G8:G140,Лист1!C8:C140,'2022 режаси'!C7,Лист1!E8:E140,"Омборда")+SUMIFS(Лист1!H8:H140,Лист1!C8:C140,'2022 режаси'!C7,Лист1!E8:E140,"Омборда")+SUMIFS(Лист1!I8:I140,Лист1!C8:C140,'2022 режаси'!C7,Лист1!E8:E140,"Омборда")</f>
        <v>2</v>
      </c>
      <c r="S7" s="50">
        <f>SUMIFS(Лист1!J8:J140,Лист1!C8:C140,'2022 режаси'!C7,Лист1!E8:E140,"Омборда")</f>
        <v>0</v>
      </c>
    </row>
    <row r="8" spans="1:19" ht="18.75">
      <c r="A8" s="6">
        <v>4</v>
      </c>
      <c r="B8" s="59" t="s">
        <v>131</v>
      </c>
      <c r="C8" s="48" t="s">
        <v>16</v>
      </c>
      <c r="D8" s="54">
        <f>COUNTIFS(Лист1!$C$6:$C$248,C8,Лист1!$E$6:$E$248,"БХО")</f>
        <v>2</v>
      </c>
      <c r="E8" s="49">
        <f>SUMIFS(Лист1!F9:F251,Лист1!C9:C251,'2022 режаси'!C8,Лист1!E9:E251,"БХО")</f>
        <v>2</v>
      </c>
      <c r="F8" s="49">
        <f>SUMIFS(Лист1!G9:G141,Лист1!C9:C141,'2022 режаси'!C8,Лист1!E9:E141,"БХО")+SUMIFS(Лист1!H9:H141,Лист1!C9:C141,'2022 режаси'!C8,Лист1!E9:E141,"БХО")+SUMIFS(Лист1!I9:I141,Лист1!C9:C141,'2022 режаси'!C8,Лист1!E9:E141,"БХО")</f>
        <v>2</v>
      </c>
      <c r="G8" s="50">
        <f>SUMIFS(Лист1!J9:J141,Лист1!C9:C141,'2022 режаси'!C8,Лист1!E9:E141,"БХО")</f>
        <v>2</v>
      </c>
      <c r="H8" s="54">
        <f>COUNTIFS(Лист1!$C$6:$C$248,C8,Лист1!$E$6:$E$248,"24/7")</f>
        <v>2</v>
      </c>
      <c r="I8" s="49">
        <f>SUMIFS(Лист1!F9:F251,Лист1!C9:C251,'2022 режаси'!C8,Лист1!E9:E251,"24/7")</f>
        <v>2</v>
      </c>
      <c r="J8" s="49">
        <f>SUMIFS(Лист1!G9:G141,Лист1!C9:C141,'2022 режаси'!C8,Лист1!E9:E141,"24/7")+SUMIFS(Лист1!H9:H141,Лист1!C9:C141,'2022 режаси'!C8,Лист1!E9:E141,"24/7")+SUMIFS(Лист1!I9:I141,Лист1!C9:C141,'2022 режаси'!C8,Лист1!E9:E141,"24/7")</f>
        <v>2</v>
      </c>
      <c r="K8" s="50">
        <f>SUMIFS(Лист1!J9:J141,Лист1!C9:C141,'2022 режаси'!C8,Лист1!E9:E141,"24/7")</f>
        <v>2</v>
      </c>
      <c r="L8" s="53">
        <f>COUNTIF(Лист1!C9:C251,'2022 режаси'!C8)-H8-D8</f>
        <v>1</v>
      </c>
      <c r="M8" s="49">
        <f>SUMIFS(Лист1!F9:F251,Лист1!C9:C251,C8)-E8-I8-Q8</f>
        <v>0</v>
      </c>
      <c r="N8" s="49">
        <f>SUMIFS(Лист1!G9:G141,Лист1!C9:C141,'2022 режаси'!C8)+SUMIFS(Лист1!H9:H141,Лист1!C9:C141,'2022 режаси'!C8)+SUMIFS(Лист1!I9:I141,Лист1!C9:C141,'2022 режаси'!C8)-F8-J8-R8</f>
        <v>0</v>
      </c>
      <c r="O8" s="50">
        <f>SUMIFS(Лист1!J9:J141,Лист1!C9:C141,'2022 режаси'!C8)-G8-K8-S8</f>
        <v>0</v>
      </c>
      <c r="P8" s="54">
        <f>COUNTIFS(Лист1!$C$6:$C$248,C8,Лист1!$E$6:$E$248,"Омборда")</f>
        <v>1</v>
      </c>
      <c r="Q8" s="49">
        <f>SUMIFS(Лист1!F9:F251,Лист1!C9:C251,'2022 режаси'!C8,Лист1!E9:E251,"Омборда")</f>
        <v>1</v>
      </c>
      <c r="R8" s="49">
        <f>SUMIFS(Лист1!G9:G141,Лист1!C9:C141,'2022 режаси'!C8,Лист1!E9:E141,"Омборда")+SUMIFS(Лист1!H9:H141,Лист1!C9:C141,'2022 режаси'!C8,Лист1!E9:E141,"Омборда")+SUMIFS(Лист1!I9:I141,Лист1!C9:C141,'2022 режаси'!C8,Лист1!E9:E141,"Омборда")</f>
        <v>2</v>
      </c>
      <c r="S8" s="50">
        <f>SUMIFS(Лист1!J9:J141,Лист1!C9:C141,'2022 режаси'!C8,Лист1!E9:E141,"Омборда")</f>
        <v>0</v>
      </c>
    </row>
    <row r="9" spans="1:19" ht="18.75">
      <c r="A9" s="6">
        <v>5</v>
      </c>
      <c r="B9" s="59" t="s">
        <v>82</v>
      </c>
      <c r="C9" s="48" t="s">
        <v>17</v>
      </c>
      <c r="D9" s="54">
        <f>COUNTIFS(Лист1!$C$6:$C$248,C9,Лист1!$E$6:$E$248,"БХО")</f>
        <v>1</v>
      </c>
      <c r="E9" s="49">
        <f>SUMIFS(Лист1!F10:F252,Лист1!C10:C252,'2022 режаси'!C9,Лист1!E10:E252,"БХО")</f>
        <v>1</v>
      </c>
      <c r="F9" s="49">
        <f>SUMIFS(Лист1!G10:G142,Лист1!C10:C142,'2022 режаси'!C9,Лист1!E10:E142,"БХО")+SUMIFS(Лист1!H10:H142,Лист1!C10:C142,'2022 режаси'!C9,Лист1!E10:E142,"БХО")+SUMIFS(Лист1!I10:I142,Лист1!C10:C142,'2022 режаси'!C9,Лист1!E10:E142,"БХО")</f>
        <v>1</v>
      </c>
      <c r="G9" s="50">
        <f>SUMIFS(Лист1!J10:J142,Лист1!C10:C142,'2022 режаси'!C9,Лист1!E10:E142,"БХО")</f>
        <v>1</v>
      </c>
      <c r="H9" s="54">
        <f>COUNTIFS(Лист1!$C$6:$C$248,C9,Лист1!$E$6:$E$248,"24/7")</f>
        <v>2</v>
      </c>
      <c r="I9" s="49">
        <f>SUMIFS(Лист1!F10:F252,Лист1!C10:C252,'2022 режаси'!C9,Лист1!E10:E252,"24/7")</f>
        <v>3</v>
      </c>
      <c r="J9" s="49">
        <f>SUMIFS(Лист1!G10:G142,Лист1!C10:C142,'2022 режаси'!C9,Лист1!E10:E142,"24/7")+SUMIFS(Лист1!H10:H142,Лист1!C10:C142,'2022 режаси'!C9,Лист1!E10:E142,"24/7")+SUMIFS(Лист1!I10:I142,Лист1!C10:C142,'2022 режаси'!C9,Лист1!E10:E142,"24/7")</f>
        <v>3</v>
      </c>
      <c r="K9" s="50">
        <f>SUMIFS(Лист1!J10:J142,Лист1!C10:C142,'2022 режаси'!C9,Лист1!E10:E142,"24/7")</f>
        <v>3</v>
      </c>
      <c r="L9" s="53">
        <f>COUNTIF(Лист1!C10:C252,'2022 режаси'!C9)-H9-D9</f>
        <v>3</v>
      </c>
      <c r="M9" s="49">
        <f>SUMIFS(Лист1!F10:F252,Лист1!C10:C252,C9)-E9-I9-Q9</f>
        <v>4</v>
      </c>
      <c r="N9" s="49">
        <f>SUMIFS(Лист1!G10:G142,Лист1!C10:C142,'2022 режаси'!C9)+SUMIFS(Лист1!H10:H142,Лист1!C10:C142,'2022 режаси'!C9)+SUMIFS(Лист1!I10:I142,Лист1!C10:C142,'2022 режаси'!C9)-F9-J9-R9</f>
        <v>1</v>
      </c>
      <c r="O9" s="50">
        <f>SUMIFS(Лист1!J10:J142,Лист1!C10:C142,'2022 режаси'!C9)-G9-K9-S9</f>
        <v>0</v>
      </c>
      <c r="P9" s="54">
        <f>COUNTIFS(Лист1!$C$6:$C$248,C9,Лист1!$E$6:$E$248,"Омборда")</f>
        <v>1</v>
      </c>
      <c r="Q9" s="49">
        <f>SUMIFS(Лист1!F10:F252,Лист1!C10:C252,'2022 режаси'!C9,Лист1!E10:E252,"Омборда")</f>
        <v>1</v>
      </c>
      <c r="R9" s="49">
        <f>SUMIFS(Лист1!G10:G142,Лист1!C10:C142,'2022 режаси'!C9,Лист1!E10:E142,"Омборда")+SUMIFS(Лист1!H10:H142,Лист1!C10:C142,'2022 режаси'!C9,Лист1!E10:E142,"Омборда")+SUMIFS(Лист1!I10:I142,Лист1!C10:C142,'2022 режаси'!C9,Лист1!E10:E142,"Омборда")</f>
        <v>4</v>
      </c>
      <c r="S9" s="50">
        <f>SUMIFS(Лист1!J10:J142,Лист1!C10:C142,'2022 режаси'!C9,Лист1!E10:E142,"Омборда")</f>
        <v>0</v>
      </c>
    </row>
    <row r="10" spans="1:19" ht="18.75">
      <c r="A10" s="6">
        <v>6</v>
      </c>
      <c r="B10" s="59" t="s">
        <v>84</v>
      </c>
      <c r="C10" s="48" t="s">
        <v>23</v>
      </c>
      <c r="D10" s="54">
        <f>COUNTIFS(Лист1!$C$6:$C$248,C10,Лист1!$E$6:$E$248,"БХО")</f>
        <v>2</v>
      </c>
      <c r="E10" s="49">
        <f>SUMIFS(Лист1!F11:F253,Лист1!C11:C253,'2022 режаси'!C10,Лист1!E11:E253,"БХО")</f>
        <v>3</v>
      </c>
      <c r="F10" s="49">
        <f>SUMIFS(Лист1!G11:G143,Лист1!C11:C143,'2022 режаси'!C10,Лист1!E11:E143,"БХО")+SUMIFS(Лист1!H11:H143,Лист1!C11:C143,'2022 режаси'!C10,Лист1!E11:E143,"БХО")+SUMIFS(Лист1!I11:I143,Лист1!C11:C143,'2022 режаси'!C10,Лист1!E11:E143,"БХО")</f>
        <v>2</v>
      </c>
      <c r="G10" s="50">
        <f>SUMIFS(Лист1!J11:J143,Лист1!C11:C143,'2022 режаси'!C10,Лист1!E11:E143,"БХО")</f>
        <v>2</v>
      </c>
      <c r="H10" s="54">
        <f>COUNTIFS(Лист1!$C$6:$C$248,C10,Лист1!$E$6:$E$248,"24/7")</f>
        <v>2</v>
      </c>
      <c r="I10" s="49">
        <f>SUMIFS(Лист1!F11:F253,Лист1!C11:C253,'2022 режаси'!C10,Лист1!E11:E253,"24/7")</f>
        <v>2</v>
      </c>
      <c r="J10" s="49">
        <f>SUMIFS(Лист1!G11:G143,Лист1!C11:C143,'2022 режаси'!C10,Лист1!E11:E143,"24/7")+SUMIFS(Лист1!H11:H143,Лист1!C11:C143,'2022 режаси'!C10,Лист1!E11:E143,"24/7")+SUMIFS(Лист1!I11:I143,Лист1!C11:C143,'2022 режаси'!C10,Лист1!E11:E143,"24/7")</f>
        <v>2</v>
      </c>
      <c r="K10" s="50">
        <f>SUMIFS(Лист1!J11:J143,Лист1!C11:C143,'2022 режаси'!C10,Лист1!E11:E143,"24/7")</f>
        <v>2</v>
      </c>
      <c r="L10" s="53">
        <f>COUNTIF(Лист1!C11:C253,'2022 режаси'!C10)-H10-D10</f>
        <v>0</v>
      </c>
      <c r="M10" s="49">
        <f>SUMIFS(Лист1!F11:F253,Лист1!C11:C253,C10)-E10-I10-Q10</f>
        <v>0</v>
      </c>
      <c r="N10" s="49">
        <f>SUMIFS(Лист1!G11:G143,Лист1!C11:C143,'2022 режаси'!C10)+SUMIFS(Лист1!H11:H143,Лист1!C11:C143,'2022 режаси'!C10)+SUMIFS(Лист1!I11:I143,Лист1!C11:C143,'2022 режаси'!C10)-F10-J10-R10</f>
        <v>0</v>
      </c>
      <c r="O10" s="50">
        <f>SUMIFS(Лист1!J11:J143,Лист1!C11:C143,'2022 режаси'!C10)-G10-K10-S10</f>
        <v>0</v>
      </c>
      <c r="P10" s="54">
        <f>COUNTIFS(Лист1!$C$6:$C$248,C10,Лист1!$E$6:$E$248,"Омборда")</f>
        <v>0</v>
      </c>
      <c r="Q10" s="49">
        <f>SUMIFS(Лист1!F11:F253,Лист1!C11:C253,'2022 режаси'!C10,Лист1!E11:E253,"Омборда")</f>
        <v>0</v>
      </c>
      <c r="R10" s="49">
        <f>SUMIFS(Лист1!G11:G143,Лист1!C11:C143,'2022 режаси'!C10,Лист1!E11:E143,"Омборда")+SUMIFS(Лист1!H11:H143,Лист1!C11:C143,'2022 режаси'!C10,Лист1!E11:E143,"Омборда")+SUMIFS(Лист1!I11:I143,Лист1!C11:C143,'2022 режаси'!C10,Лист1!E11:E143,"Омборда")</f>
        <v>0</v>
      </c>
      <c r="S10" s="50">
        <f>SUMIFS(Лист1!J11:J143,Лист1!C11:C143,'2022 режаси'!C10,Лист1!E11:E143,"Омборда")</f>
        <v>0</v>
      </c>
    </row>
    <row r="11" spans="1:19" ht="18.75">
      <c r="A11" s="6">
        <v>7</v>
      </c>
      <c r="B11" s="59" t="s">
        <v>86</v>
      </c>
      <c r="C11" s="48" t="s">
        <v>29</v>
      </c>
      <c r="D11" s="54">
        <f>COUNTIFS(Лист1!$C$6:$C$248,C11,Лист1!$E$6:$E$248,"БХО")</f>
        <v>5</v>
      </c>
      <c r="E11" s="49">
        <f>SUMIFS(Лист1!F12:F254,Лист1!C12:C254,'2022 режаси'!C11,Лист1!E12:E254,"БХО")</f>
        <v>5</v>
      </c>
      <c r="F11" s="49">
        <f>SUMIFS(Лист1!G12:G144,Лист1!C12:C144,'2022 режаси'!C11,Лист1!E12:E144,"БХО")+SUMIFS(Лист1!H12:H144,Лист1!C12:C144,'2022 режаси'!C11,Лист1!E12:E144,"БХО")+SUMIFS(Лист1!I12:I144,Лист1!C12:C144,'2022 режаси'!C11,Лист1!E12:E144,"БХО")</f>
        <v>3</v>
      </c>
      <c r="G11" s="50">
        <f>SUMIFS(Лист1!J12:J144,Лист1!C12:C144,'2022 режаси'!C11,Лист1!E12:E144,"БХО")</f>
        <v>3</v>
      </c>
      <c r="H11" s="54">
        <f>COUNTIFS(Лист1!$C$6:$C$248,C11,Лист1!$E$6:$E$248,"24/7")</f>
        <v>2</v>
      </c>
      <c r="I11" s="49">
        <f>SUMIFS(Лист1!F12:F254,Лист1!C12:C254,'2022 режаси'!C11,Лист1!E12:E254,"24/7")</f>
        <v>2</v>
      </c>
      <c r="J11" s="49">
        <f>SUMIFS(Лист1!G12:G144,Лист1!C12:C144,'2022 режаси'!C11,Лист1!E12:E144,"24/7")+SUMIFS(Лист1!H12:H144,Лист1!C12:C144,'2022 режаси'!C11,Лист1!E12:E144,"24/7")+SUMIFS(Лист1!I12:I144,Лист1!C12:C144,'2022 режаси'!C11,Лист1!E12:E144,"24/7")</f>
        <v>2</v>
      </c>
      <c r="K11" s="50">
        <f>SUMIFS(Лист1!J12:J144,Лист1!C12:C144,'2022 режаси'!C11,Лист1!E12:E144,"24/7")</f>
        <v>1</v>
      </c>
      <c r="L11" s="53">
        <f>COUNTIF(Лист1!C12:C254,'2022 режаси'!C11)-H11-D11</f>
        <v>1</v>
      </c>
      <c r="M11" s="49">
        <f>SUMIFS(Лист1!F12:F254,Лист1!C12:C254,C11)-E11-I11-Q11</f>
        <v>0</v>
      </c>
      <c r="N11" s="49">
        <f>SUMIFS(Лист1!G12:G144,Лист1!C12:C144,'2022 режаси'!C11)+SUMIFS(Лист1!H12:H144,Лист1!C12:C144,'2022 режаси'!C11)+SUMIFS(Лист1!I12:I144,Лист1!C12:C144,'2022 режаси'!C11)-F11-J11-R11</f>
        <v>0</v>
      </c>
      <c r="O11" s="50">
        <f>SUMIFS(Лист1!J12:J144,Лист1!C12:C144,'2022 режаси'!C11)-G11-K11-S11</f>
        <v>0</v>
      </c>
      <c r="P11" s="54">
        <f>COUNTIFS(Лист1!$C$6:$C$248,C11,Лист1!$E$6:$E$248,"Омборда")</f>
        <v>1</v>
      </c>
      <c r="Q11" s="49">
        <f>SUMIFS(Лист1!F12:F254,Лист1!C12:C254,'2022 режаси'!C11,Лист1!E12:E254,"Омборда")</f>
        <v>0</v>
      </c>
      <c r="R11" s="49">
        <f>SUMIFS(Лист1!G12:G144,Лист1!C12:C144,'2022 режаси'!C11,Лист1!E12:E144,"Омборда")+SUMIFS(Лист1!H12:H144,Лист1!C12:C144,'2022 режаси'!C11,Лист1!E12:E144,"Омборда")+SUMIFS(Лист1!I12:I144,Лист1!C12:C144,'2022 режаси'!C11,Лист1!E12:E144,"Омборда")</f>
        <v>1</v>
      </c>
      <c r="S11" s="50">
        <f>SUMIFS(Лист1!J12:J144,Лист1!C12:C144,'2022 режаси'!C11,Лист1!E12:E144,"Омборда")</f>
        <v>0</v>
      </c>
    </row>
    <row r="12" spans="1:19" ht="18.75">
      <c r="A12" s="6">
        <v>8</v>
      </c>
      <c r="B12" s="59" t="s">
        <v>96</v>
      </c>
      <c r="C12" s="48" t="s">
        <v>80</v>
      </c>
      <c r="D12" s="54">
        <f>COUNTIFS(Лист1!$C$6:$C$248,C12,Лист1!$E$6:$E$248,"БХО")</f>
        <v>4</v>
      </c>
      <c r="E12" s="49">
        <f>SUMIFS(Лист1!F13:F255,Лист1!C13:C255,'2022 режаси'!C12,Лист1!E13:E255,"БХО")</f>
        <v>2</v>
      </c>
      <c r="F12" s="49">
        <f>SUMIFS(Лист1!G13:G145,Лист1!C13:C145,'2022 режаси'!C12,Лист1!E13:E145,"БХО")+SUMIFS(Лист1!H13:H145,Лист1!C13:C145,'2022 режаси'!C12,Лист1!E13:E145,"БХО")+SUMIFS(Лист1!I13:I145,Лист1!C13:C145,'2022 режаси'!C12,Лист1!E13:E145,"БХО")</f>
        <v>4</v>
      </c>
      <c r="G12" s="50">
        <f>SUMIFS(Лист1!J13:J145,Лист1!C13:C145,'2022 режаси'!C12,Лист1!E13:E145,"БХО")</f>
        <v>1</v>
      </c>
      <c r="H12" s="54">
        <f>COUNTIFS(Лист1!$C$6:$C$248,C12,Лист1!$E$6:$E$248,"24/7")</f>
        <v>1</v>
      </c>
      <c r="I12" s="49">
        <f>SUMIFS(Лист1!F13:F255,Лист1!C13:C255,'2022 режаси'!C12,Лист1!E13:E255,"24/7")</f>
        <v>1</v>
      </c>
      <c r="J12" s="49">
        <f>SUMIFS(Лист1!G13:G145,Лист1!C13:C145,'2022 режаси'!C12,Лист1!E13:E145,"24/7")+SUMIFS(Лист1!H13:H145,Лист1!C13:C145,'2022 режаси'!C12,Лист1!E13:E145,"24/7")+SUMIFS(Лист1!I13:I145,Лист1!C13:C145,'2022 режаси'!C12,Лист1!E13:E145,"24/7")</f>
        <v>1</v>
      </c>
      <c r="K12" s="50">
        <f>SUMIFS(Лист1!J13:J145,Лист1!C13:C145,'2022 режаси'!C12,Лист1!E13:E145,"24/7")</f>
        <v>1</v>
      </c>
      <c r="L12" s="53">
        <f>COUNTIF(Лист1!C13:C255,'2022 режаси'!C12)-H12-D12</f>
        <v>1</v>
      </c>
      <c r="M12" s="49">
        <f>SUMIFS(Лист1!F13:F255,Лист1!C13:C255,C12)-E12-I12-Q12</f>
        <v>0</v>
      </c>
      <c r="N12" s="49">
        <f>SUMIFS(Лист1!G13:G145,Лист1!C13:C145,'2022 режаси'!C12)+SUMIFS(Лист1!H13:H145,Лист1!C13:C145,'2022 режаси'!C12)+SUMIFS(Лист1!I13:I145,Лист1!C13:C145,'2022 режаси'!C12)-F12-J12-R12</f>
        <v>0</v>
      </c>
      <c r="O12" s="50">
        <f>SUMIFS(Лист1!J13:J145,Лист1!C13:C145,'2022 режаси'!C12)-G12-K12-S12</f>
        <v>0</v>
      </c>
      <c r="P12" s="54">
        <f>COUNTIFS(Лист1!$C$6:$C$248,C12,Лист1!$E$6:$E$248,"Омборда")</f>
        <v>1</v>
      </c>
      <c r="Q12" s="49">
        <f>SUMIFS(Лист1!F13:F255,Лист1!C13:C255,'2022 режаси'!C12,Лист1!E13:E255,"Омборда")</f>
        <v>1</v>
      </c>
      <c r="R12" s="49">
        <f>SUMIFS(Лист1!G13:G145,Лист1!C13:C145,'2022 режаси'!C12,Лист1!E13:E145,"Омборда")+SUMIFS(Лист1!H13:H145,Лист1!C13:C145,'2022 режаси'!C12,Лист1!E13:E145,"Омборда")+SUMIFS(Лист1!I13:I145,Лист1!C13:C145,'2022 режаси'!C12,Лист1!E13:E145,"Омборда")</f>
        <v>1</v>
      </c>
      <c r="S12" s="50">
        <f>SUMIFS(Лист1!J13:J145,Лист1!C13:C145,'2022 режаси'!C12,Лист1!E13:E145,"Омборда")</f>
        <v>0</v>
      </c>
    </row>
    <row r="13" spans="1:19" ht="18.75">
      <c r="A13" s="6">
        <v>9</v>
      </c>
      <c r="B13" s="59" t="s">
        <v>89</v>
      </c>
      <c r="C13" s="48" t="s">
        <v>41</v>
      </c>
      <c r="D13" s="54">
        <f>COUNTIFS(Лист1!$C$6:$C$248,C13,Лист1!$E$6:$E$248,"БХО")</f>
        <v>6</v>
      </c>
      <c r="E13" s="49">
        <f>SUMIFS(Лист1!F14:F256,Лист1!C14:C256,'2022 режаси'!C13,Лист1!E14:E256,"БХО")</f>
        <v>6</v>
      </c>
      <c r="F13" s="49">
        <f>SUMIFS(Лист1!G14:G146,Лист1!C14:C146,'2022 режаси'!C13,Лист1!E14:E146,"БХО")+SUMIFS(Лист1!H14:H146,Лист1!C14:C146,'2022 режаси'!C13,Лист1!E14:E146,"БХО")+SUMIFS(Лист1!I14:I146,Лист1!C14:C146,'2022 режаси'!C13,Лист1!E14:E146,"БХО")</f>
        <v>6</v>
      </c>
      <c r="G13" s="50">
        <f>SUMIFS(Лист1!J14:J146,Лист1!C14:C146,'2022 режаси'!C13,Лист1!E14:E146,"БХО")</f>
        <v>2</v>
      </c>
      <c r="H13" s="54">
        <f>COUNTIFS(Лист1!$C$6:$C$248,C13,Лист1!$E$6:$E$248,"24/7")</f>
        <v>2</v>
      </c>
      <c r="I13" s="49">
        <f>SUMIFS(Лист1!F14:F256,Лист1!C14:C256,'2022 режаси'!C13,Лист1!E14:E256,"24/7")</f>
        <v>2</v>
      </c>
      <c r="J13" s="49">
        <f>SUMIFS(Лист1!G14:G146,Лист1!C14:C146,'2022 режаси'!C13,Лист1!E14:E146,"24/7")+SUMIFS(Лист1!H14:H146,Лист1!C14:C146,'2022 режаси'!C13,Лист1!E14:E146,"24/7")+SUMIFS(Лист1!I14:I146,Лист1!C14:C146,'2022 режаси'!C13,Лист1!E14:E146,"24/7")</f>
        <v>2</v>
      </c>
      <c r="K13" s="50">
        <f>SUMIFS(Лист1!J14:J146,Лист1!C14:C146,'2022 режаси'!C13,Лист1!E14:E146,"24/7")</f>
        <v>1</v>
      </c>
      <c r="L13" s="53">
        <f>COUNTIF(Лист1!C14:C256,'2022 режаси'!C13)-H13-D13</f>
        <v>2</v>
      </c>
      <c r="M13" s="49">
        <f>SUMIFS(Лист1!F14:F256,Лист1!C14:C256,C13)-E13-I13-Q13</f>
        <v>0</v>
      </c>
      <c r="N13" s="49">
        <f>SUMIFS(Лист1!G14:G146,Лист1!C14:C146,'2022 режаси'!C13)+SUMIFS(Лист1!H14:H146,Лист1!C14:C146,'2022 режаси'!C13)+SUMIFS(Лист1!I14:I146,Лист1!C14:C146,'2022 режаси'!C13)-F13-J13-R13</f>
        <v>0</v>
      </c>
      <c r="O13" s="50">
        <f>SUMIFS(Лист1!J14:J146,Лист1!C14:C146,'2022 режаси'!C13)-G13-K13-S13</f>
        <v>1</v>
      </c>
      <c r="P13" s="54">
        <f>COUNTIFS(Лист1!$C$6:$C$248,C13,Лист1!$E$6:$E$248,"Омборда")</f>
        <v>1</v>
      </c>
      <c r="Q13" s="49">
        <f>SUMIFS(Лист1!F14:F256,Лист1!C14:C256,'2022 режаси'!C13,Лист1!E14:E256,"Омборда")</f>
        <v>1</v>
      </c>
      <c r="R13" s="49">
        <f>SUMIFS(Лист1!G14:G146,Лист1!C14:C146,'2022 режаси'!C13,Лист1!E14:E146,"Омборда")+SUMIFS(Лист1!H14:H146,Лист1!C14:C146,'2022 режаси'!C13,Лист1!E14:E146,"Омборда")+SUMIFS(Лист1!I14:I146,Лист1!C14:C146,'2022 режаси'!C13,Лист1!E14:E146,"Омборда")</f>
        <v>1</v>
      </c>
      <c r="S13" s="50">
        <f>SUMIFS(Лист1!J14:J146,Лист1!C14:C146,'2022 режаси'!C13,Лист1!E14:E146,"Омборда")</f>
        <v>0</v>
      </c>
    </row>
    <row r="14" spans="1:19" ht="18.75">
      <c r="A14" s="6">
        <v>10</v>
      </c>
      <c r="B14" s="59" t="s">
        <v>87</v>
      </c>
      <c r="C14" s="48" t="s">
        <v>34</v>
      </c>
      <c r="D14" s="54">
        <f>COUNTIFS(Лист1!$C$6:$C$248,C14,Лист1!$E$6:$E$248,"БХО")</f>
        <v>6</v>
      </c>
      <c r="E14" s="49">
        <f>SUMIFS(Лист1!F15:F257,Лист1!C15:C257,'2022 режаси'!C14,Лист1!E15:E257,"БХО")</f>
        <v>7</v>
      </c>
      <c r="F14" s="49">
        <f>SUMIFS(Лист1!G15:G147,Лист1!C15:C147,'2022 режаси'!C14,Лист1!E15:E147,"БХО")+SUMIFS(Лист1!H15:H147,Лист1!C15:C147,'2022 режаси'!C14,Лист1!E15:E147,"БХО")+SUMIFS(Лист1!I15:I147,Лист1!C15:C147,'2022 режаси'!C14,Лист1!E15:E147,"БХО")</f>
        <v>7</v>
      </c>
      <c r="G14" s="50">
        <f>SUMIFS(Лист1!J15:J147,Лист1!C15:C147,'2022 режаси'!C14,Лист1!E15:E147,"БХО")</f>
        <v>2</v>
      </c>
      <c r="H14" s="54">
        <f>COUNTIFS(Лист1!$C$6:$C$248,C14,Лист1!$E$6:$E$248,"24/7")</f>
        <v>2</v>
      </c>
      <c r="I14" s="49">
        <f>SUMIFS(Лист1!F15:F257,Лист1!C15:C257,'2022 режаси'!C14,Лист1!E15:E257,"24/7")</f>
        <v>2</v>
      </c>
      <c r="J14" s="49">
        <f>SUMIFS(Лист1!G15:G147,Лист1!C15:C147,'2022 режаси'!C14,Лист1!E15:E147,"24/7")+SUMIFS(Лист1!H15:H147,Лист1!C15:C147,'2022 режаси'!C14,Лист1!E15:E147,"24/7")+SUMIFS(Лист1!I15:I147,Лист1!C15:C147,'2022 режаси'!C14,Лист1!E15:E147,"24/7")</f>
        <v>2</v>
      </c>
      <c r="K14" s="50">
        <f>SUMIFS(Лист1!J15:J147,Лист1!C15:C147,'2022 режаси'!C14,Лист1!E15:E147,"24/7")</f>
        <v>1</v>
      </c>
      <c r="L14" s="53">
        <f>COUNTIF(Лист1!C15:C257,'2022 режаси'!C14)-H14-D14</f>
        <v>1</v>
      </c>
      <c r="M14" s="49">
        <f>SUMIFS(Лист1!F15:F257,Лист1!C15:C257,C14)-E14-I14-Q14</f>
        <v>0</v>
      </c>
      <c r="N14" s="49">
        <f>SUMIFS(Лист1!G15:G147,Лист1!C15:C147,'2022 режаси'!C14)+SUMIFS(Лист1!H15:H147,Лист1!C15:C147,'2022 режаси'!C14)+SUMIFS(Лист1!I15:I147,Лист1!C15:C147,'2022 режаси'!C14)-F14-J14-R14</f>
        <v>1</v>
      </c>
      <c r="O14" s="50">
        <f>SUMIFS(Лист1!J15:J147,Лист1!C15:C147,'2022 режаси'!C14)-G14-K14-S14</f>
        <v>0</v>
      </c>
      <c r="P14" s="54">
        <f>COUNTIFS(Лист1!$C$6:$C$248,C14,Лист1!$E$6:$E$248,"Омборда")</f>
        <v>0</v>
      </c>
      <c r="Q14" s="49">
        <f>SUMIFS(Лист1!F15:F257,Лист1!C15:C257,'2022 режаси'!C14,Лист1!E15:E257,"Омборда")</f>
        <v>0</v>
      </c>
      <c r="R14" s="49">
        <f>SUMIFS(Лист1!G15:G147,Лист1!C15:C147,'2022 режаси'!C14,Лист1!E15:E147,"Омборда")+SUMIFS(Лист1!H15:H147,Лист1!C15:C147,'2022 режаси'!C14,Лист1!E15:E147,"Омборда")+SUMIFS(Лист1!I15:I147,Лист1!C15:C147,'2022 режаси'!C14,Лист1!E15:E147,"Омборда")</f>
        <v>0</v>
      </c>
      <c r="S14" s="50">
        <f>SUMIFS(Лист1!J15:J147,Лист1!C15:C147,'2022 режаси'!C14,Лист1!E15:E147,"Омборда")</f>
        <v>0</v>
      </c>
    </row>
    <row r="15" spans="1:19" ht="18.75">
      <c r="A15" s="6">
        <v>11</v>
      </c>
      <c r="B15" s="59" t="s">
        <v>95</v>
      </c>
      <c r="C15" s="48" t="s">
        <v>74</v>
      </c>
      <c r="D15" s="54">
        <f>COUNTIFS(Лист1!$C$6:$C$248,C15,Лист1!$E$6:$E$248,"БХО")</f>
        <v>3</v>
      </c>
      <c r="E15" s="49">
        <f>SUMIFS(Лист1!F16:F258,Лист1!C16:C258,'2022 режаси'!C15,Лист1!E16:E258,"БХО")</f>
        <v>3</v>
      </c>
      <c r="F15" s="49">
        <f>SUMIFS(Лист1!G16:G148,Лист1!C16:C148,'2022 режаси'!C15,Лист1!E16:E148,"БХО")+SUMIFS(Лист1!H16:H148,Лист1!C16:C148,'2022 режаси'!C15,Лист1!E16:E148,"БХО")+SUMIFS(Лист1!I16:I148,Лист1!C16:C148,'2022 режаси'!C15,Лист1!E16:E148,"БХО")</f>
        <v>3</v>
      </c>
      <c r="G15" s="50">
        <f>SUMIFS(Лист1!J16:J148,Лист1!C16:C148,'2022 режаси'!C15,Лист1!E16:E148,"БХО")</f>
        <v>1</v>
      </c>
      <c r="H15" s="54">
        <f>COUNTIFS(Лист1!$C$6:$C$248,C15,Лист1!$E$6:$E$248,"24/7")</f>
        <v>3</v>
      </c>
      <c r="I15" s="49">
        <f>SUMIFS(Лист1!F16:F258,Лист1!C16:C258,'2022 режаси'!C15,Лист1!E16:E258,"24/7")</f>
        <v>4</v>
      </c>
      <c r="J15" s="49">
        <f>SUMIFS(Лист1!G16:G148,Лист1!C16:C148,'2022 режаси'!C15,Лист1!E16:E148,"24/7")+SUMIFS(Лист1!H16:H148,Лист1!C16:C148,'2022 режаси'!C15,Лист1!E16:E148,"24/7")+SUMIFS(Лист1!I16:I148,Лист1!C16:C148,'2022 режаси'!C15,Лист1!E16:E148,"24/7")</f>
        <v>3</v>
      </c>
      <c r="K15" s="50">
        <f>SUMIFS(Лист1!J16:J148,Лист1!C16:C148,'2022 режаси'!C15,Лист1!E16:E148,"24/7")</f>
        <v>2</v>
      </c>
      <c r="L15" s="53">
        <f>COUNTIF(Лист1!C16:C258,'2022 режаси'!C15)-H15-D15</f>
        <v>0</v>
      </c>
      <c r="M15" s="49">
        <f>SUMIFS(Лист1!F16:F258,Лист1!C16:C258,C15)-E15-I15-Q15</f>
        <v>0</v>
      </c>
      <c r="N15" s="49">
        <f>SUMIFS(Лист1!G16:G148,Лист1!C16:C148,'2022 режаси'!C15)+SUMIFS(Лист1!H16:H148,Лист1!C16:C148,'2022 режаси'!C15)+SUMIFS(Лист1!I16:I148,Лист1!C16:C148,'2022 режаси'!C15)-F15-J15-R15</f>
        <v>0</v>
      </c>
      <c r="O15" s="50">
        <f>SUMIFS(Лист1!J16:J148,Лист1!C16:C148,'2022 режаси'!C15)-G15-K15-S15</f>
        <v>0</v>
      </c>
      <c r="P15" s="54">
        <f>COUNTIFS(Лист1!$C$6:$C$248,C15,Лист1!$E$6:$E$248,"Омборда")</f>
        <v>0</v>
      </c>
      <c r="Q15" s="49">
        <f>SUMIFS(Лист1!F16:F258,Лист1!C16:C258,'2022 режаси'!C15,Лист1!E16:E258,"Омборда")</f>
        <v>0</v>
      </c>
      <c r="R15" s="49">
        <f>SUMIFS(Лист1!G16:G148,Лист1!C16:C148,'2022 режаси'!C15,Лист1!E16:E148,"Омборда")+SUMIFS(Лист1!H16:H148,Лист1!C16:C148,'2022 режаси'!C15,Лист1!E16:E148,"Омборда")+SUMIFS(Лист1!I16:I148,Лист1!C16:C148,'2022 режаси'!C15,Лист1!E16:E148,"Омборда")</f>
        <v>0</v>
      </c>
      <c r="S15" s="50">
        <f>SUMIFS(Лист1!J16:J148,Лист1!C16:C148,'2022 режаси'!C15,Лист1!E16:E148,"Омборда")</f>
        <v>0</v>
      </c>
    </row>
    <row r="16" spans="1:19" ht="18.75">
      <c r="A16" s="6">
        <v>12</v>
      </c>
      <c r="B16" s="59" t="s">
        <v>88</v>
      </c>
      <c r="C16" s="48" t="s">
        <v>37</v>
      </c>
      <c r="D16" s="54">
        <f>COUNTIFS(Лист1!$C$6:$C$248,C16,Лист1!$E$6:$E$248,"БХО")</f>
        <v>4</v>
      </c>
      <c r="E16" s="49">
        <f>SUMIFS(Лист1!F17:F259,Лист1!C17:C259,'2022 режаси'!C16,Лист1!E17:E259,"БХО")</f>
        <v>5</v>
      </c>
      <c r="F16" s="49">
        <f>SUMIFS(Лист1!G17:G149,Лист1!C17:C149,'2022 режаси'!C16,Лист1!E17:E149,"БХО")+SUMIFS(Лист1!H17:H149,Лист1!C17:C149,'2022 режаси'!C16,Лист1!E17:E149,"БХО")+SUMIFS(Лист1!I17:I149,Лист1!C17:C149,'2022 режаси'!C16,Лист1!E17:E149,"БХО")</f>
        <v>4</v>
      </c>
      <c r="G16" s="50">
        <f>SUMIFS(Лист1!J17:J149,Лист1!C17:C149,'2022 режаси'!C16,Лист1!E17:E149,"БХО")</f>
        <v>1</v>
      </c>
      <c r="H16" s="54">
        <f>COUNTIFS(Лист1!$C$6:$C$248,C16,Лист1!$E$6:$E$248,"24/7")</f>
        <v>1</v>
      </c>
      <c r="I16" s="49">
        <f>SUMIFS(Лист1!F17:F259,Лист1!C17:C259,'2022 режаси'!C16,Лист1!E17:E259,"24/7")</f>
        <v>1</v>
      </c>
      <c r="J16" s="49">
        <f>SUMIFS(Лист1!G17:G149,Лист1!C17:C149,'2022 режаси'!C16,Лист1!E17:E149,"24/7")+SUMIFS(Лист1!H17:H149,Лист1!C17:C149,'2022 режаси'!C16,Лист1!E17:E149,"24/7")+SUMIFS(Лист1!I17:I149,Лист1!C17:C149,'2022 режаси'!C16,Лист1!E17:E149,"24/7")</f>
        <v>2</v>
      </c>
      <c r="K16" s="50">
        <f>SUMIFS(Лист1!J17:J149,Лист1!C17:C149,'2022 режаси'!C16,Лист1!E17:E149,"24/7")</f>
        <v>1</v>
      </c>
      <c r="L16" s="53">
        <f>COUNTIF(Лист1!C17:C259,'2022 режаси'!C16)-H16-D16</f>
        <v>2</v>
      </c>
      <c r="M16" s="49">
        <f>SUMIFS(Лист1!F17:F259,Лист1!C17:C259,C16)-E16-I16-Q16</f>
        <v>2</v>
      </c>
      <c r="N16" s="49">
        <f>SUMIFS(Лист1!G17:G149,Лист1!C17:C149,'2022 режаси'!C16)+SUMIFS(Лист1!H17:H149,Лист1!C17:C149,'2022 режаси'!C16)+SUMIFS(Лист1!I17:I149,Лист1!C17:C149,'2022 режаси'!C16)-F16-J16-R16</f>
        <v>1</v>
      </c>
      <c r="O16" s="50">
        <f>SUMIFS(Лист1!J17:J149,Лист1!C17:C149,'2022 режаси'!C16)-G16-K16-S16</f>
        <v>0</v>
      </c>
      <c r="P16" s="54">
        <f>COUNTIFS(Лист1!$C$6:$C$248,C16,Лист1!$E$6:$E$248,"Омборда")</f>
        <v>0</v>
      </c>
      <c r="Q16" s="49">
        <f>SUMIFS(Лист1!F17:F259,Лист1!C17:C259,'2022 режаси'!C16,Лист1!E17:E259,"Омборда")</f>
        <v>0</v>
      </c>
      <c r="R16" s="49">
        <f>SUMIFS(Лист1!G17:G149,Лист1!C17:C149,'2022 режаси'!C16,Лист1!E17:E149,"Омборда")+SUMIFS(Лист1!H17:H149,Лист1!C17:C149,'2022 режаси'!C16,Лист1!E17:E149,"Омборда")+SUMIFS(Лист1!I17:I149,Лист1!C17:C149,'2022 режаси'!C16,Лист1!E17:E149,"Омборда")</f>
        <v>0</v>
      </c>
      <c r="S16" s="50">
        <f>SUMIFS(Лист1!J17:J149,Лист1!C17:C149,'2022 режаси'!C16,Лист1!E17:E149,"Омборда")</f>
        <v>0</v>
      </c>
    </row>
    <row r="17" spans="1:19" ht="18.75">
      <c r="A17" s="6">
        <v>13</v>
      </c>
      <c r="B17" s="59" t="s">
        <v>78</v>
      </c>
      <c r="C17" s="48" t="s">
        <v>77</v>
      </c>
      <c r="D17" s="54">
        <f>COUNTIFS(Лист1!$C$6:$C$248,C17,Лист1!$E$6:$E$248,"БХО")</f>
        <v>2</v>
      </c>
      <c r="E17" s="49">
        <f>SUMIFS(Лист1!F18:F260,Лист1!C18:C260,'2022 режаси'!C17,Лист1!E18:E260,"БХО")</f>
        <v>3</v>
      </c>
      <c r="F17" s="49">
        <f>SUMIFS(Лист1!G18:G150,Лист1!C18:C150,'2022 режаси'!C17,Лист1!E18:E150,"БХО")+SUMIFS(Лист1!H18:H150,Лист1!C18:C150,'2022 режаси'!C17,Лист1!E18:E150,"БХО")+SUMIFS(Лист1!I18:I150,Лист1!C18:C150,'2022 режаси'!C17,Лист1!E18:E150,"БХО")</f>
        <v>2</v>
      </c>
      <c r="G17" s="50">
        <f>SUMIFS(Лист1!J18:J150,Лист1!C18:C150,'2022 режаси'!C17,Лист1!E18:E150,"БХО")</f>
        <v>1</v>
      </c>
      <c r="H17" s="54">
        <f>COUNTIFS(Лист1!$C$6:$C$248,C17,Лист1!$E$6:$E$248,"24/7")</f>
        <v>1</v>
      </c>
      <c r="I17" s="49">
        <f>SUMIFS(Лист1!F18:F260,Лист1!C18:C260,'2022 режаси'!C17,Лист1!E18:E260,"24/7")</f>
        <v>2</v>
      </c>
      <c r="J17" s="49">
        <f>SUMIFS(Лист1!G18:G150,Лист1!C18:C150,'2022 режаси'!C17,Лист1!E18:E150,"24/7")+SUMIFS(Лист1!H18:H150,Лист1!C18:C150,'2022 режаси'!C17,Лист1!E18:E150,"24/7")+SUMIFS(Лист1!I18:I150,Лист1!C18:C150,'2022 режаси'!C17,Лист1!E18:E150,"24/7")</f>
        <v>2</v>
      </c>
      <c r="K17" s="50">
        <f>SUMIFS(Лист1!J18:J150,Лист1!C18:C150,'2022 режаси'!C17,Лист1!E18:E150,"24/7")</f>
        <v>1</v>
      </c>
      <c r="L17" s="53">
        <f>COUNTIF(Лист1!C18:C260,'2022 режаси'!C17)-H17-D17</f>
        <v>2</v>
      </c>
      <c r="M17" s="49">
        <f>SUMIFS(Лист1!F18:F260,Лист1!C18:C260,C17)-E17-I17-Q17</f>
        <v>1</v>
      </c>
      <c r="N17" s="49">
        <f>SUMIFS(Лист1!G18:G150,Лист1!C18:C150,'2022 режаси'!C17)+SUMIFS(Лист1!H18:H150,Лист1!C18:C150,'2022 режаси'!C17)+SUMIFS(Лист1!I18:I150,Лист1!C18:C150,'2022 режаси'!C17)-F17-J17-R17</f>
        <v>0</v>
      </c>
      <c r="O17" s="50">
        <f>SUMIFS(Лист1!J18:J150,Лист1!C18:C150,'2022 режаси'!C17)-G17-K17-S17</f>
        <v>0</v>
      </c>
      <c r="P17" s="54">
        <f>COUNTIFS(Лист1!$C$6:$C$248,C17,Лист1!$E$6:$E$248,"Омборда")</f>
        <v>1</v>
      </c>
      <c r="Q17" s="49">
        <f>SUMIFS(Лист1!F18:F260,Лист1!C18:C260,'2022 режаси'!C17,Лист1!E18:E260,"Омборда")</f>
        <v>1</v>
      </c>
      <c r="R17" s="49">
        <f>SUMIFS(Лист1!G18:G150,Лист1!C18:C150,'2022 режаси'!C17,Лист1!E18:E150,"Омборда")+SUMIFS(Лист1!H18:H150,Лист1!C18:C150,'2022 режаси'!C17,Лист1!E18:E150,"Омборда")+SUMIFS(Лист1!I18:I150,Лист1!C18:C150,'2022 режаси'!C17,Лист1!E18:E150,"Омборда")</f>
        <v>0</v>
      </c>
      <c r="S17" s="50">
        <f>SUMIFS(Лист1!J18:J150,Лист1!C18:C150,'2022 режаси'!C17,Лист1!E18:E150,"Омборда")</f>
        <v>0</v>
      </c>
    </row>
    <row r="18" spans="1:19" ht="18.75">
      <c r="A18" s="6">
        <v>14</v>
      </c>
      <c r="B18" s="59" t="s">
        <v>93</v>
      </c>
      <c r="C18" s="48" t="s">
        <v>62</v>
      </c>
      <c r="D18" s="54">
        <f>COUNTIFS(Лист1!$C$6:$C$248,C18,Лист1!$E$6:$E$248,"БХО")</f>
        <v>4</v>
      </c>
      <c r="E18" s="49">
        <f>SUMIFS(Лист1!F19:F261,Лист1!C19:C261,'2022 режаси'!C18,Лист1!E19:E261,"БХО")</f>
        <v>4</v>
      </c>
      <c r="F18" s="49">
        <f>SUMIFS(Лист1!G19:G151,Лист1!C19:C151,'2022 режаси'!C18,Лист1!E19:E151,"БХО")+SUMIFS(Лист1!H19:H151,Лист1!C19:C151,'2022 режаси'!C18,Лист1!E19:E151,"БХО")+SUMIFS(Лист1!I19:I151,Лист1!C19:C151,'2022 режаси'!C18,Лист1!E19:E151,"БХО")</f>
        <v>4</v>
      </c>
      <c r="G18" s="50">
        <f>SUMIFS(Лист1!J19:J151,Лист1!C19:C151,'2022 режаси'!C18,Лист1!E19:E151,"БХО")</f>
        <v>0</v>
      </c>
      <c r="H18" s="54">
        <f>COUNTIFS(Лист1!$C$6:$C$248,C18,Лист1!$E$6:$E$248,"24/7")</f>
        <v>1</v>
      </c>
      <c r="I18" s="49">
        <f>SUMIFS(Лист1!F19:F261,Лист1!C19:C261,'2022 режаси'!C18,Лист1!E19:E261,"24/7")</f>
        <v>1</v>
      </c>
      <c r="J18" s="49">
        <f>SUMIFS(Лист1!G19:G151,Лист1!C19:C151,'2022 режаси'!C18,Лист1!E19:E151,"24/7")+SUMIFS(Лист1!H19:H151,Лист1!C19:C151,'2022 режаси'!C18,Лист1!E19:E151,"24/7")+SUMIFS(Лист1!I19:I151,Лист1!C19:C151,'2022 режаси'!C18,Лист1!E19:E151,"24/7")</f>
        <v>1</v>
      </c>
      <c r="K18" s="50">
        <f>SUMIFS(Лист1!J19:J151,Лист1!C19:C151,'2022 режаси'!C18,Лист1!E19:E151,"24/7")</f>
        <v>1</v>
      </c>
      <c r="L18" s="53">
        <f>COUNTIF(Лист1!C19:C261,'2022 режаси'!C18)-H18-D18</f>
        <v>2</v>
      </c>
      <c r="M18" s="49">
        <f>SUMIFS(Лист1!F19:F261,Лист1!C19:C261,C18)-E18-I18-Q18</f>
        <v>0</v>
      </c>
      <c r="N18" s="49">
        <f>SUMIFS(Лист1!G19:G151,Лист1!C19:C151,'2022 режаси'!C18)+SUMIFS(Лист1!H19:H151,Лист1!C19:C151,'2022 режаси'!C18)+SUMIFS(Лист1!I19:I151,Лист1!C19:C151,'2022 режаси'!C18)-F18-J18-R18</f>
        <v>0</v>
      </c>
      <c r="O18" s="50">
        <f>SUMIFS(Лист1!J19:J151,Лист1!C19:C151,'2022 режаси'!C18)-G18-K18-S18</f>
        <v>1</v>
      </c>
      <c r="P18" s="54">
        <f>COUNTIFS(Лист1!$C$6:$C$248,C18,Лист1!$E$6:$E$248,"Омборда")</f>
        <v>1</v>
      </c>
      <c r="Q18" s="49">
        <f>SUMIFS(Лист1!F19:F261,Лист1!C19:C261,'2022 режаси'!C18,Лист1!E19:E261,"Омборда")</f>
        <v>1</v>
      </c>
      <c r="R18" s="49">
        <f>SUMIFS(Лист1!G19:G151,Лист1!C19:C151,'2022 режаси'!C18,Лист1!E19:E151,"Омборда")+SUMIFS(Лист1!H19:H151,Лист1!C19:C151,'2022 режаси'!C18,Лист1!E19:E151,"Омборда")+SUMIFS(Лист1!I19:I151,Лист1!C19:C151,'2022 режаси'!C18,Лист1!E19:E151,"Омборда")</f>
        <v>1</v>
      </c>
      <c r="S18" s="50">
        <f>SUMIFS(Лист1!J19:J151,Лист1!C19:C151,'2022 режаси'!C18,Лист1!E19:E151,"Омборда")</f>
        <v>0</v>
      </c>
    </row>
    <row r="19" spans="1:19" ht="18.75">
      <c r="A19" s="6">
        <v>15</v>
      </c>
      <c r="B19" s="59" t="s">
        <v>45</v>
      </c>
      <c r="C19" s="48" t="s">
        <v>44</v>
      </c>
      <c r="D19" s="54">
        <f>COUNTIFS(Лист1!$C$6:$C$248,C19,Лист1!$E$6:$E$248,"БХО")</f>
        <v>4</v>
      </c>
      <c r="E19" s="49">
        <f>SUMIFS(Лист1!F20:F262,Лист1!C20:C262,'2022 режаси'!C19,Лист1!E20:E262,"БХО")</f>
        <v>4</v>
      </c>
      <c r="F19" s="49">
        <f>SUMIFS(Лист1!G20:G152,Лист1!C20:C152,'2022 режаси'!C19,Лист1!E20:E152,"БХО")+SUMIFS(Лист1!H20:H152,Лист1!C20:C152,'2022 режаси'!C19,Лист1!E20:E152,"БХО")+SUMIFS(Лист1!I20:I152,Лист1!C20:C152,'2022 режаси'!C19,Лист1!E20:E152,"БХО")</f>
        <v>4</v>
      </c>
      <c r="G19" s="50">
        <f>SUMIFS(Лист1!J20:J152,Лист1!C20:C152,'2022 режаси'!C19,Лист1!E20:E152,"БХО")</f>
        <v>1</v>
      </c>
      <c r="H19" s="54">
        <f>COUNTIFS(Лист1!$C$6:$C$248,C19,Лист1!$E$6:$E$248,"24/7")</f>
        <v>2</v>
      </c>
      <c r="I19" s="49">
        <f>SUMIFS(Лист1!F20:F262,Лист1!C20:C262,'2022 режаси'!C19,Лист1!E20:E262,"24/7")</f>
        <v>2</v>
      </c>
      <c r="J19" s="49">
        <f>SUMIFS(Лист1!G20:G152,Лист1!C20:C152,'2022 режаси'!C19,Лист1!E20:E152,"24/7")+SUMIFS(Лист1!H20:H152,Лист1!C20:C152,'2022 режаси'!C19,Лист1!E20:E152,"24/7")+SUMIFS(Лист1!I20:I152,Лист1!C20:C152,'2022 режаси'!C19,Лист1!E20:E152,"24/7")</f>
        <v>2</v>
      </c>
      <c r="K19" s="50">
        <f>SUMIFS(Лист1!J20:J152,Лист1!C20:C152,'2022 режаси'!C19,Лист1!E20:E152,"24/7")</f>
        <v>1</v>
      </c>
      <c r="L19" s="53">
        <f>COUNTIF(Лист1!C20:C262,'2022 режаси'!C19)-H19-D19</f>
        <v>0</v>
      </c>
      <c r="M19" s="49">
        <f>SUMIFS(Лист1!F20:F262,Лист1!C20:C262,C19)-E19-I19-Q19</f>
        <v>0</v>
      </c>
      <c r="N19" s="49">
        <f>SUMIFS(Лист1!G20:G152,Лист1!C20:C152,'2022 режаси'!C19)+SUMIFS(Лист1!H20:H152,Лист1!C20:C152,'2022 режаси'!C19)+SUMIFS(Лист1!I20:I152,Лист1!C20:C152,'2022 режаси'!C19)-F19-J19-R19</f>
        <v>0</v>
      </c>
      <c r="O19" s="50">
        <f>SUMIFS(Лист1!J20:J152,Лист1!C20:C152,'2022 режаси'!C19)-G19-K19-S19</f>
        <v>0</v>
      </c>
      <c r="P19" s="54">
        <f>COUNTIFS(Лист1!$C$6:$C$248,C19,Лист1!$E$6:$E$248,"Омборда")</f>
        <v>0</v>
      </c>
      <c r="Q19" s="49">
        <f>SUMIFS(Лист1!F20:F262,Лист1!C20:C262,'2022 режаси'!C19,Лист1!E20:E262,"Омборда")</f>
        <v>0</v>
      </c>
      <c r="R19" s="49">
        <f>SUMIFS(Лист1!G20:G152,Лист1!C20:C152,'2022 режаси'!C19,Лист1!E20:E152,"Омборда")+SUMIFS(Лист1!H20:H152,Лист1!C20:C152,'2022 режаси'!C19,Лист1!E20:E152,"Омборда")+SUMIFS(Лист1!I20:I152,Лист1!C20:C152,'2022 режаси'!C19,Лист1!E20:E152,"Омборда")</f>
        <v>0</v>
      </c>
      <c r="S19" s="50">
        <f>SUMIFS(Лист1!J20:J152,Лист1!C20:C152,'2022 режаси'!C19,Лист1!E20:E152,"Омборда")</f>
        <v>0</v>
      </c>
    </row>
    <row r="20" spans="1:19" ht="18.75">
      <c r="A20" s="6">
        <v>16</v>
      </c>
      <c r="B20" s="59" t="s">
        <v>91</v>
      </c>
      <c r="C20" s="48" t="s">
        <v>54</v>
      </c>
      <c r="D20" s="54">
        <f>COUNTIFS(Лист1!$C$6:$C$248,C20,Лист1!$E$6:$E$248,"БХО")</f>
        <v>3</v>
      </c>
      <c r="E20" s="49">
        <f>SUMIFS(Лист1!F21:F263,Лист1!C21:C263,'2022 режаси'!C20,Лист1!E21:E263,"БХО")</f>
        <v>3</v>
      </c>
      <c r="F20" s="49">
        <f>SUMIFS(Лист1!G21:G153,Лист1!C21:C153,'2022 режаси'!C20,Лист1!E21:E153,"БХО")+SUMIFS(Лист1!H21:H153,Лист1!C21:C153,'2022 режаси'!C20,Лист1!E21:E153,"БХО")+SUMIFS(Лист1!I21:I153,Лист1!C21:C153,'2022 режаси'!C20,Лист1!E21:E153,"БХО")</f>
        <v>2</v>
      </c>
      <c r="G20" s="50">
        <f>SUMIFS(Лист1!J21:J153,Лист1!C21:C153,'2022 режаси'!C20,Лист1!E21:E153,"БХО")</f>
        <v>2</v>
      </c>
      <c r="H20" s="54">
        <f>COUNTIFS(Лист1!$C$6:$C$248,C20,Лист1!$E$6:$E$248,"24/7")</f>
        <v>3</v>
      </c>
      <c r="I20" s="49">
        <f>SUMIFS(Лист1!F21:F263,Лист1!C21:C263,'2022 режаси'!C20,Лист1!E21:E263,"24/7")</f>
        <v>3</v>
      </c>
      <c r="J20" s="49">
        <f>SUMIFS(Лист1!G21:G153,Лист1!C21:C153,'2022 режаси'!C20,Лист1!E21:E153,"24/7")+SUMIFS(Лист1!H21:H153,Лист1!C21:C153,'2022 режаси'!C20,Лист1!E21:E153,"24/7")+SUMIFS(Лист1!I21:I153,Лист1!C21:C153,'2022 режаси'!C20,Лист1!E21:E153,"24/7")</f>
        <v>3</v>
      </c>
      <c r="K20" s="50">
        <f>SUMIFS(Лист1!J21:J153,Лист1!C21:C153,'2022 режаси'!C20,Лист1!E21:E153,"24/7")</f>
        <v>1</v>
      </c>
      <c r="L20" s="53">
        <f>COUNTIF(Лист1!C21:C263,'2022 режаси'!C20)-H20-D20</f>
        <v>0</v>
      </c>
      <c r="M20" s="49">
        <f>SUMIFS(Лист1!F21:F263,Лист1!C21:C263,C20)-E20-I20-Q20</f>
        <v>0</v>
      </c>
      <c r="N20" s="49">
        <f>SUMIFS(Лист1!G21:G153,Лист1!C21:C153,'2022 режаси'!C20)+SUMIFS(Лист1!H21:H153,Лист1!C21:C153,'2022 режаси'!C20)+SUMIFS(Лист1!I21:I153,Лист1!C21:C153,'2022 режаси'!C20)-F20-J20-R20</f>
        <v>0</v>
      </c>
      <c r="O20" s="50">
        <f>SUMIFS(Лист1!J21:J153,Лист1!C21:C153,'2022 режаси'!C20)-G20-K20-S20</f>
        <v>0</v>
      </c>
      <c r="P20" s="54">
        <f>COUNTIFS(Лист1!$C$6:$C$248,C20,Лист1!$E$6:$E$248,"Омборда")</f>
        <v>0</v>
      </c>
      <c r="Q20" s="49">
        <f>SUMIFS(Лист1!F21:F263,Лист1!C21:C263,'2022 режаси'!C20,Лист1!E21:E263,"Омборда")</f>
        <v>0</v>
      </c>
      <c r="R20" s="49">
        <f>SUMIFS(Лист1!G21:G153,Лист1!C21:C153,'2022 режаси'!C20,Лист1!E21:E153,"Омборда")+SUMIFS(Лист1!H21:H153,Лист1!C21:C153,'2022 режаси'!C20,Лист1!E21:E153,"Омборда")+SUMIFS(Лист1!I21:I153,Лист1!C21:C153,'2022 режаси'!C20,Лист1!E21:E153,"Омборда")</f>
        <v>0</v>
      </c>
      <c r="S20" s="50">
        <f>SUMIFS(Лист1!J21:J153,Лист1!C21:C153,'2022 режаси'!C20,Лист1!E21:E153,"Омборда")</f>
        <v>0</v>
      </c>
    </row>
    <row r="21" spans="1:19" ht="18.75">
      <c r="A21" s="6">
        <v>17</v>
      </c>
      <c r="B21" s="59" t="s">
        <v>90</v>
      </c>
      <c r="C21" s="48" t="s">
        <v>50</v>
      </c>
      <c r="D21" s="54">
        <f>COUNTIFS(Лист1!$C$6:$C$248,C21,Лист1!$E$6:$E$248,"БХО")</f>
        <v>5</v>
      </c>
      <c r="E21" s="49">
        <f>SUMIFS(Лист1!F22:F264,Лист1!C22:C264,'2022 режаси'!C21,Лист1!E22:E264,"БХО")</f>
        <v>5</v>
      </c>
      <c r="F21" s="49">
        <f>SUMIFS(Лист1!G22:G154,Лист1!C22:C154,'2022 режаси'!C21,Лист1!E22:E154,"БХО")+SUMIFS(Лист1!H22:H154,Лист1!C22:C154,'2022 режаси'!C21,Лист1!E22:E154,"БХО")+SUMIFS(Лист1!I22:I154,Лист1!C22:C154,'2022 режаси'!C21,Лист1!E22:E154,"БХО")</f>
        <v>5</v>
      </c>
      <c r="G21" s="50">
        <f>SUMIFS(Лист1!J22:J154,Лист1!C22:C154,'2022 режаси'!C21,Лист1!E22:E154,"БХО")</f>
        <v>0</v>
      </c>
      <c r="H21" s="54">
        <f>COUNTIFS(Лист1!$C$6:$C$248,C21,Лист1!$E$6:$E$248,"24/7")</f>
        <v>3</v>
      </c>
      <c r="I21" s="49">
        <f>SUMIFS(Лист1!F22:F264,Лист1!C22:C264,'2022 режаси'!C21,Лист1!E22:E264,"24/7")</f>
        <v>4</v>
      </c>
      <c r="J21" s="49">
        <f>SUMIFS(Лист1!G22:G154,Лист1!C22:C154,'2022 режаси'!C21,Лист1!E22:E154,"24/7")+SUMIFS(Лист1!H22:H154,Лист1!C22:C154,'2022 режаси'!C21,Лист1!E22:E154,"24/7")+SUMIFS(Лист1!I22:I154,Лист1!C22:C154,'2022 режаси'!C21,Лист1!E22:E154,"24/7")</f>
        <v>3</v>
      </c>
      <c r="K21" s="50">
        <f>SUMIFS(Лист1!J22:J154,Лист1!C22:C154,'2022 режаси'!C21,Лист1!E22:E154,"24/7")</f>
        <v>1</v>
      </c>
      <c r="L21" s="53">
        <f>COUNTIF(Лист1!C22:C264,'2022 режаси'!C21)-H21-D21</f>
        <v>1</v>
      </c>
      <c r="M21" s="49">
        <f>SUMIFS(Лист1!F22:F264,Лист1!C22:C264,C21)-E21-I21-Q21</f>
        <v>0</v>
      </c>
      <c r="N21" s="49">
        <f>SUMIFS(Лист1!G22:G154,Лист1!C22:C154,'2022 режаси'!C21)+SUMIFS(Лист1!H22:H154,Лист1!C22:C154,'2022 режаси'!C21)+SUMIFS(Лист1!I22:I154,Лист1!C22:C154,'2022 режаси'!C21)-F21-J21-R21</f>
        <v>0</v>
      </c>
      <c r="O21" s="50">
        <f>SUMIFS(Лист1!J22:J154,Лист1!C22:C154,'2022 режаси'!C21)-G21-K21-S21</f>
        <v>1</v>
      </c>
      <c r="P21" s="54">
        <f>COUNTIFS(Лист1!$C$6:$C$248,C21,Лист1!$E$6:$E$248,"Омборда")</f>
        <v>0</v>
      </c>
      <c r="Q21" s="49">
        <f>SUMIFS(Лист1!F22:F264,Лист1!C22:C264,'2022 режаси'!C21,Лист1!E22:E264,"Омборда")</f>
        <v>0</v>
      </c>
      <c r="R21" s="49">
        <f>SUMIFS(Лист1!G22:G154,Лист1!C22:C154,'2022 режаси'!C21,Лист1!E22:E154,"Омборда")+SUMIFS(Лист1!H22:H154,Лист1!C22:C154,'2022 режаси'!C21,Лист1!E22:E154,"Омборда")+SUMIFS(Лист1!I22:I154,Лист1!C22:C154,'2022 режаси'!C21,Лист1!E22:E154,"Омборда")</f>
        <v>0</v>
      </c>
      <c r="S21" s="50">
        <f>SUMIFS(Лист1!J22:J154,Лист1!C22:C154,'2022 режаси'!C21,Лист1!E22:E154,"Омборда")</f>
        <v>0</v>
      </c>
    </row>
    <row r="22" spans="1:19" ht="18.75">
      <c r="A22" s="6">
        <v>18</v>
      </c>
      <c r="B22" s="59" t="s">
        <v>92</v>
      </c>
      <c r="C22" s="48" t="s">
        <v>58</v>
      </c>
      <c r="D22" s="54">
        <f>COUNTIFS(Лист1!$C$6:$C$248,C22,Лист1!$E$6:$E$248,"БХО")</f>
        <v>4</v>
      </c>
      <c r="E22" s="49">
        <f>SUMIFS(Лист1!F23:F265,Лист1!C23:C265,'2022 режаси'!C22,Лист1!E23:E265,"БХО")</f>
        <v>3</v>
      </c>
      <c r="F22" s="49">
        <f>SUMIFS(Лист1!G23:G155,Лист1!C23:C155,'2022 режаси'!C22,Лист1!E23:E155,"БХО")+SUMIFS(Лист1!H23:H155,Лист1!C23:C155,'2022 режаси'!C22,Лист1!E23:E155,"БХО")+SUMIFS(Лист1!I23:I155,Лист1!C23:C155,'2022 режаси'!C22,Лист1!E23:E155,"БХО")</f>
        <v>3</v>
      </c>
      <c r="G22" s="50">
        <f>SUMIFS(Лист1!J23:J155,Лист1!C23:C155,'2022 режаси'!C22,Лист1!E23:E155,"БХО")</f>
        <v>0</v>
      </c>
      <c r="H22" s="54">
        <f>COUNTIFS(Лист1!$C$6:$C$248,C22,Лист1!$E$6:$E$248,"24/7")</f>
        <v>3</v>
      </c>
      <c r="I22" s="49">
        <f>SUMIFS(Лист1!F23:F265,Лист1!C23:C265,'2022 режаси'!C22,Лист1!E23:E265,"24/7")</f>
        <v>4</v>
      </c>
      <c r="J22" s="49">
        <f>SUMIFS(Лист1!G23:G155,Лист1!C23:C155,'2022 режаси'!C22,Лист1!E23:E155,"24/7")+SUMIFS(Лист1!H23:H155,Лист1!C23:C155,'2022 режаси'!C22,Лист1!E23:E155,"24/7")+SUMIFS(Лист1!I23:I155,Лист1!C23:C155,'2022 режаси'!C22,Лист1!E23:E155,"24/7")</f>
        <v>4</v>
      </c>
      <c r="K22" s="50">
        <f>SUMIFS(Лист1!J23:J155,Лист1!C23:C155,'2022 режаси'!C22,Лист1!E23:E155,"24/7")</f>
        <v>3</v>
      </c>
      <c r="L22" s="53">
        <f>COUNTIF(Лист1!C23:C265,'2022 режаси'!C22)-H22-D22</f>
        <v>0</v>
      </c>
      <c r="M22" s="49">
        <f>SUMIFS(Лист1!F23:F265,Лист1!C23:C265,C22)-E22-I22-Q22</f>
        <v>0</v>
      </c>
      <c r="N22" s="49">
        <f>SUMIFS(Лист1!G23:G155,Лист1!C23:C155,'2022 режаси'!C22)+SUMIFS(Лист1!H23:H155,Лист1!C23:C155,'2022 режаси'!C22)+SUMIFS(Лист1!I23:I155,Лист1!C23:C155,'2022 режаси'!C22)-F22-J22-R22</f>
        <v>0</v>
      </c>
      <c r="O22" s="50">
        <f>SUMIFS(Лист1!J23:J155,Лист1!C23:C155,'2022 режаси'!C22)-G22-K22-S22</f>
        <v>0</v>
      </c>
      <c r="P22" s="54">
        <f>COUNTIFS(Лист1!$C$6:$C$248,C22,Лист1!$E$6:$E$248,"Омборда")</f>
        <v>0</v>
      </c>
      <c r="Q22" s="49">
        <f>SUMIFS(Лист1!F23:F265,Лист1!C23:C265,'2022 режаси'!C22,Лист1!E23:E265,"Омборда")</f>
        <v>0</v>
      </c>
      <c r="R22" s="49">
        <f>SUMIFS(Лист1!G23:G155,Лист1!C23:C155,'2022 режаси'!C22,Лист1!E23:E155,"Омборда")+SUMIFS(Лист1!H23:H155,Лист1!C23:C155,'2022 режаси'!C22,Лист1!E23:E155,"Омборда")+SUMIFS(Лист1!I23:I155,Лист1!C23:C155,'2022 режаси'!C22,Лист1!E23:E155,"Омборда")</f>
        <v>0</v>
      </c>
      <c r="S22" s="50">
        <f>SUMIFS(Лист1!J23:J155,Лист1!C23:C155,'2022 режаси'!C22,Лист1!E23:E155,"Омборда")</f>
        <v>0</v>
      </c>
    </row>
    <row r="23" spans="1:19" ht="18.75">
      <c r="A23" s="6">
        <v>19</v>
      </c>
      <c r="B23" s="59" t="s">
        <v>94</v>
      </c>
      <c r="C23" s="48" t="s">
        <v>68</v>
      </c>
      <c r="D23" s="54">
        <f>COUNTIFS(Лист1!$C$6:$C$248,C23,Лист1!$E$6:$E$248,"БХО")</f>
        <v>4</v>
      </c>
      <c r="E23" s="49">
        <f>SUMIFS(Лист1!F24:F266,Лист1!C24:C266,'2022 режаси'!C23,Лист1!E24:E266,"БХО")</f>
        <v>4</v>
      </c>
      <c r="F23" s="49">
        <f>SUMIFS(Лист1!G24:G156,Лист1!C24:C156,'2022 режаси'!C23,Лист1!E24:E156,"БХО")+SUMIFS(Лист1!H24:H156,Лист1!C24:C156,'2022 режаси'!C23,Лист1!E24:E156,"БХО")+SUMIFS(Лист1!I24:I156,Лист1!C24:C156,'2022 режаси'!C23,Лист1!E24:E156,"БХО")</f>
        <v>2</v>
      </c>
      <c r="G23" s="50">
        <f>SUMIFS(Лист1!J24:J156,Лист1!C24:C156,'2022 режаси'!C23,Лист1!E24:E156,"БХО")</f>
        <v>1</v>
      </c>
      <c r="H23" s="54">
        <f>COUNTIFS(Лист1!$C$6:$C$248,C23,Лист1!$E$6:$E$248,"24/7")</f>
        <v>3</v>
      </c>
      <c r="I23" s="49">
        <f>SUMIFS(Лист1!F24:F266,Лист1!C24:C266,'2022 режаси'!C23,Лист1!E24:E266,"24/7")</f>
        <v>4</v>
      </c>
      <c r="J23" s="49">
        <f>SUMIFS(Лист1!G24:G156,Лист1!C24:C156,'2022 режаси'!C23,Лист1!E24:E156,"24/7")+SUMIFS(Лист1!H24:H156,Лист1!C24:C156,'2022 режаси'!C23,Лист1!E24:E156,"24/7")+SUMIFS(Лист1!I24:I156,Лист1!C24:C156,'2022 режаси'!C23,Лист1!E24:E156,"24/7")</f>
        <v>5</v>
      </c>
      <c r="K23" s="50">
        <f>SUMIFS(Лист1!J24:J156,Лист1!C24:C156,'2022 режаси'!C23,Лист1!E24:E156,"24/7")</f>
        <v>2</v>
      </c>
      <c r="L23" s="53">
        <f>COUNTIF(Лист1!C24:C266,'2022 режаси'!C23)-H23-D23</f>
        <v>1</v>
      </c>
      <c r="M23" s="49">
        <f>SUMIFS(Лист1!F24:F266,Лист1!C24:C266,C23)-E23-I23-Q23</f>
        <v>1</v>
      </c>
      <c r="N23" s="49">
        <f>SUMIFS(Лист1!G24:G156,Лист1!C24:C156,'2022 режаси'!C23)+SUMIFS(Лист1!H24:H156,Лист1!C24:C156,'2022 режаси'!C23)+SUMIFS(Лист1!I24:I156,Лист1!C24:C156,'2022 режаси'!C23)-F23-J23-R23</f>
        <v>0</v>
      </c>
      <c r="O23" s="50">
        <f>SUMIFS(Лист1!J24:J156,Лист1!C24:C156,'2022 режаси'!C23)-G23-K23-S23</f>
        <v>0</v>
      </c>
      <c r="P23" s="54">
        <f>COUNTIFS(Лист1!$C$6:$C$248,C23,Лист1!$E$6:$E$248,"Омборда")</f>
        <v>0</v>
      </c>
      <c r="Q23" s="49">
        <f>SUMIFS(Лист1!F24:F266,Лист1!C24:C266,'2022 режаси'!C23,Лист1!E24:E266,"Омборда")</f>
        <v>0</v>
      </c>
      <c r="R23" s="49">
        <f>SUMIFS(Лист1!G24:G156,Лист1!C24:C156,'2022 режаси'!C23,Лист1!E24:E156,"Омборда")+SUMIFS(Лист1!H24:H156,Лист1!C24:C156,'2022 режаси'!C23,Лист1!E24:E156,"Омборда")+SUMIFS(Лист1!I24:I156,Лист1!C24:C156,'2022 режаси'!C23,Лист1!E24:E156,"Омборда")</f>
        <v>0</v>
      </c>
      <c r="S23" s="50">
        <f>SUMIFS(Лист1!J24:J156,Лист1!C24:C156,'2022 режаси'!C23,Лист1!E24:E156,"Омборда")</f>
        <v>0</v>
      </c>
    </row>
    <row r="24" spans="1:19" ht="18.75">
      <c r="A24" s="6">
        <v>20</v>
      </c>
      <c r="B24" s="59" t="s">
        <v>72</v>
      </c>
      <c r="C24" s="48" t="s">
        <v>71</v>
      </c>
      <c r="D24" s="54">
        <f>COUNTIFS(Лист1!$C$6:$C$248,C24,Лист1!$E$6:$E$248,"БХО")</f>
        <v>4</v>
      </c>
      <c r="E24" s="49">
        <f>SUMIFS(Лист1!F24:F267,Лист1!C24:C267,'2022 режаси'!C24,Лист1!E24:E267,"БХО")</f>
        <v>4</v>
      </c>
      <c r="F24" s="49">
        <f>SUMIFS(Лист1!G24:G157,Лист1!C24:C157,'2022 режаси'!C24,Лист1!E24:E157,"БХО")+SUMIFS(Лист1!H24:H157,Лист1!C24:C157,'2022 режаси'!C24,Лист1!E24:E157,"БХО")+SUMIFS(Лист1!I24:I157,Лист1!C24:C157,'2022 режаси'!C24,Лист1!E24:E157,"БХО")</f>
        <v>4</v>
      </c>
      <c r="G24" s="50">
        <f>SUMIFS(Лист1!J24:J157,Лист1!C24:C157,'2022 режаси'!C24,Лист1!E24:E157,"БХО")</f>
        <v>2</v>
      </c>
      <c r="H24" s="54">
        <f>COUNTIFS(Лист1!$C$6:$C$248,C24,Лист1!$E$6:$E$248,"24/7")</f>
        <v>1</v>
      </c>
      <c r="I24" s="49">
        <f>SUMIFS(Лист1!F24:F267,Лист1!C24:C267,'2022 режаси'!C24,Лист1!E24:E267,"24/7")</f>
        <v>1</v>
      </c>
      <c r="J24" s="49">
        <f>SUMIFS(Лист1!G24:G157,Лист1!C24:C157,'2022 режаси'!C24,Лист1!E24:E157,"24/7")+SUMIFS(Лист1!H24:H157,Лист1!C24:C157,'2022 режаси'!C24,Лист1!E24:E157,"24/7")+SUMIFS(Лист1!I24:I157,Лист1!C24:C157,'2022 режаси'!C24,Лист1!E24:E157,"24/7")</f>
        <v>1</v>
      </c>
      <c r="K24" s="50">
        <f>SUMIFS(Лист1!J24:J157,Лист1!C24:C157,'2022 режаси'!C24,Лист1!E24:E157,"24/7")</f>
        <v>1</v>
      </c>
      <c r="L24" s="53">
        <f>COUNTIF(Лист1!C24:C267,'2022 режаси'!C24)-H24-D24</f>
        <v>0</v>
      </c>
      <c r="M24" s="49">
        <f>SUMIFS(Лист1!F24:F267,Лист1!C24:C267,C24)-E24-I24-Q24</f>
        <v>0</v>
      </c>
      <c r="N24" s="49">
        <f>SUMIFS(Лист1!G24:G157,Лист1!C24:C157,'2022 режаси'!C24)+SUMIFS(Лист1!H24:H157,Лист1!C24:C157,'2022 режаси'!C24)+SUMIFS(Лист1!I24:I157,Лист1!C24:C157,'2022 режаси'!C24)-F24-J24-R24</f>
        <v>0</v>
      </c>
      <c r="O24" s="50">
        <f>SUMIFS(Лист1!J24:J157,Лист1!C24:C157,'2022 режаси'!C24)-G24-K24-S24</f>
        <v>0</v>
      </c>
      <c r="P24" s="54">
        <f>COUNTIFS(Лист1!$C$6:$C$248,C24,Лист1!$E$6:$E$248,"Омборда")</f>
        <v>0</v>
      </c>
      <c r="Q24" s="49">
        <f>SUMIFS(Лист1!F24:F267,Лист1!C24:C267,'2022 режаси'!C24,Лист1!E24:E267,"Омборда")</f>
        <v>0</v>
      </c>
      <c r="R24" s="49">
        <f>SUMIFS(Лист1!G24:G157,Лист1!C24:C157,'2022 режаси'!C24,Лист1!E24:E157,"Омборда")+SUMIFS(Лист1!H24:H157,Лист1!C24:C157,'2022 режаси'!C24,Лист1!E24:E157,"Омборда")+SUMIFS(Лист1!I24:I157,Лист1!C24:C157,'2022 режаси'!C24,Лист1!E24:E157,"Омборда")</f>
        <v>0</v>
      </c>
      <c r="S24" s="50">
        <f>SUMIFS(Лист1!J24:J157,Лист1!C24:C157,'2022 режаси'!C24,Лист1!E24:E157,"Омборда")</f>
        <v>0</v>
      </c>
    </row>
    <row r="25" spans="1:19" ht="19.5" thickBot="1">
      <c r="A25" s="86" t="s">
        <v>103</v>
      </c>
      <c r="B25" s="87"/>
      <c r="C25" s="60"/>
      <c r="D25" s="57">
        <f t="shared" ref="D25:K25" si="0">SUM(D5:D24)</f>
        <v>70</v>
      </c>
      <c r="E25" s="51">
        <f t="shared" si="0"/>
        <v>71</v>
      </c>
      <c r="F25" s="51">
        <f t="shared" si="0"/>
        <v>65</v>
      </c>
      <c r="G25" s="52">
        <f t="shared" si="0"/>
        <v>27</v>
      </c>
      <c r="H25" s="57">
        <f t="shared" si="0"/>
        <v>39</v>
      </c>
      <c r="I25" s="51">
        <f t="shared" si="0"/>
        <v>45</v>
      </c>
      <c r="J25" s="51">
        <f t="shared" si="0"/>
        <v>45</v>
      </c>
      <c r="K25" s="52">
        <f t="shared" si="0"/>
        <v>29</v>
      </c>
      <c r="L25" s="57">
        <f>SUM(L5:L24)</f>
        <v>24</v>
      </c>
      <c r="M25" s="51">
        <f>SUM(M5:M24)</f>
        <v>11</v>
      </c>
      <c r="N25" s="51">
        <f>SUM(N5:N24)</f>
        <v>5</v>
      </c>
      <c r="O25" s="52">
        <f>SUM(O5:O24)</f>
        <v>4</v>
      </c>
      <c r="P25" s="57">
        <f>SUM(P5:P24)</f>
        <v>10</v>
      </c>
      <c r="Q25" s="51">
        <f t="shared" ref="Q25:S25" si="1">SUM(Q5:Q24)</f>
        <v>11</v>
      </c>
      <c r="R25" s="51">
        <f t="shared" si="1"/>
        <v>23</v>
      </c>
      <c r="S25" s="52">
        <f t="shared" si="1"/>
        <v>3</v>
      </c>
    </row>
  </sheetData>
  <mergeCells count="13">
    <mergeCell ref="L3:L4"/>
    <mergeCell ref="P3:P4"/>
    <mergeCell ref="A25:B25"/>
    <mergeCell ref="A1:S1"/>
    <mergeCell ref="A2:S2"/>
    <mergeCell ref="A3:A4"/>
    <mergeCell ref="B3:B4"/>
    <mergeCell ref="D3:D4"/>
    <mergeCell ref="E3:G3"/>
    <mergeCell ref="H3:H4"/>
    <mergeCell ref="I3:K3"/>
    <mergeCell ref="M3:O3"/>
    <mergeCell ref="Q3:S3"/>
  </mergeCells>
  <pageMargins left="0.28437499999999999" right="0.24166666666666667" top="0.53604166666666664" bottom="0.75" header="0.3" footer="0.3"/>
  <pageSetup paperSize="9" scale="83" fitToWidth="0" fitToHeight="0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4"/>
  <sheetViews>
    <sheetView view="pageBreakPreview" zoomScale="70" zoomScaleSheetLayoutView="70" workbookViewId="0">
      <selection activeCell="D13" sqref="D13"/>
    </sheetView>
  </sheetViews>
  <sheetFormatPr defaultRowHeight="15"/>
  <cols>
    <col min="1" max="1" width="4.42578125" bestFit="1" customWidth="1"/>
    <col min="2" max="2" width="19.42578125" bestFit="1" customWidth="1"/>
    <col min="3" max="3" width="17.5703125" customWidth="1"/>
    <col min="4" max="6" width="10.7109375" customWidth="1"/>
    <col min="7" max="7" width="17.85546875" customWidth="1"/>
    <col min="8" max="13" width="10.7109375" customWidth="1"/>
    <col min="14" max="16" width="10.5703125" customWidth="1"/>
  </cols>
  <sheetData>
    <row r="1" spans="1:16" ht="46.5" customHeight="1">
      <c r="A1" s="118" t="s">
        <v>139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6" ht="23.25" customHeight="1">
      <c r="A2" s="89" t="s">
        <v>135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8.25" customHeight="1" thickBot="1">
      <c r="A3" s="3"/>
      <c r="B3" s="3"/>
      <c r="C3" s="3"/>
      <c r="D3" s="3"/>
      <c r="E3" s="3"/>
      <c r="F3" s="3"/>
    </row>
    <row r="4" spans="1:16" ht="55.5" customHeight="1">
      <c r="A4" s="116" t="s">
        <v>0</v>
      </c>
      <c r="B4" s="114" t="s">
        <v>129</v>
      </c>
      <c r="C4" s="90" t="s">
        <v>130</v>
      </c>
      <c r="D4" s="110" t="s">
        <v>132</v>
      </c>
      <c r="E4" s="110"/>
      <c r="F4" s="110"/>
      <c r="G4" s="107" t="s">
        <v>138</v>
      </c>
      <c r="H4" s="109" t="s">
        <v>132</v>
      </c>
      <c r="I4" s="110"/>
      <c r="J4" s="111"/>
      <c r="K4" s="90" t="s">
        <v>159</v>
      </c>
      <c r="L4" s="103"/>
      <c r="M4" s="104"/>
      <c r="N4" s="84" t="s">
        <v>160</v>
      </c>
      <c r="O4" s="99"/>
      <c r="P4" s="100"/>
    </row>
    <row r="5" spans="1:16" ht="28.5" customHeight="1" thickBot="1">
      <c r="A5" s="117"/>
      <c r="B5" s="115"/>
      <c r="C5" s="113"/>
      <c r="D5" s="26" t="s">
        <v>133</v>
      </c>
      <c r="E5" s="15" t="s">
        <v>134</v>
      </c>
      <c r="F5" s="16" t="s">
        <v>116</v>
      </c>
      <c r="G5" s="108"/>
      <c r="H5" s="15" t="s">
        <v>133</v>
      </c>
      <c r="I5" s="15" t="s">
        <v>134</v>
      </c>
      <c r="J5" s="17" t="s">
        <v>116</v>
      </c>
      <c r="K5" s="25" t="s">
        <v>133</v>
      </c>
      <c r="L5" s="15" t="s">
        <v>134</v>
      </c>
      <c r="M5" s="16" t="s">
        <v>116</v>
      </c>
      <c r="N5" s="27" t="s">
        <v>133</v>
      </c>
      <c r="O5" s="15" t="s">
        <v>134</v>
      </c>
      <c r="P5" s="17" t="s">
        <v>116</v>
      </c>
    </row>
    <row r="6" spans="1:16" ht="18.75">
      <c r="A6" s="4">
        <v>1</v>
      </c>
      <c r="B6" s="5" t="s">
        <v>107</v>
      </c>
      <c r="C6" s="4">
        <v>5</v>
      </c>
      <c r="D6" s="21">
        <v>1</v>
      </c>
      <c r="E6" s="22">
        <v>1</v>
      </c>
      <c r="F6" s="23">
        <v>1</v>
      </c>
      <c r="G6" s="19">
        <v>3</v>
      </c>
      <c r="H6" s="23">
        <v>3</v>
      </c>
      <c r="I6" s="23">
        <v>3</v>
      </c>
      <c r="J6" s="23">
        <v>2</v>
      </c>
      <c r="K6" s="28">
        <v>1</v>
      </c>
      <c r="L6" s="29">
        <v>1</v>
      </c>
      <c r="M6" s="29">
        <v>1</v>
      </c>
      <c r="N6" s="28">
        <v>2</v>
      </c>
      <c r="O6" s="29">
        <v>0</v>
      </c>
      <c r="P6" s="30">
        <v>0</v>
      </c>
    </row>
    <row r="7" spans="1:16" ht="18.75">
      <c r="A7" s="6">
        <v>2</v>
      </c>
      <c r="B7" s="7" t="s">
        <v>85</v>
      </c>
      <c r="C7" s="6">
        <v>4</v>
      </c>
      <c r="D7" s="21">
        <v>3</v>
      </c>
      <c r="E7" s="22">
        <v>1</v>
      </c>
      <c r="F7" s="23">
        <v>3</v>
      </c>
      <c r="G7" s="19">
        <v>2</v>
      </c>
      <c r="H7" s="23">
        <v>2</v>
      </c>
      <c r="I7" s="23">
        <v>2</v>
      </c>
      <c r="J7" s="23">
        <v>1</v>
      </c>
      <c r="K7" s="19">
        <v>0</v>
      </c>
      <c r="L7" s="23">
        <v>0</v>
      </c>
      <c r="M7" s="23">
        <v>0</v>
      </c>
      <c r="N7" s="19">
        <v>0</v>
      </c>
      <c r="O7" s="23">
        <v>0</v>
      </c>
      <c r="P7" s="31">
        <v>0</v>
      </c>
    </row>
    <row r="8" spans="1:16" ht="18.75">
      <c r="A8" s="6">
        <v>3</v>
      </c>
      <c r="B8" s="7" t="s">
        <v>83</v>
      </c>
      <c r="C8" s="6">
        <v>4</v>
      </c>
      <c r="D8" s="21">
        <v>2</v>
      </c>
      <c r="E8" s="22">
        <v>2</v>
      </c>
      <c r="F8" s="23">
        <v>2</v>
      </c>
      <c r="G8" s="19">
        <v>1</v>
      </c>
      <c r="H8" s="23">
        <v>1</v>
      </c>
      <c r="I8" s="23">
        <v>1</v>
      </c>
      <c r="J8" s="23">
        <v>1</v>
      </c>
      <c r="K8" s="19">
        <v>1</v>
      </c>
      <c r="L8" s="23">
        <v>0</v>
      </c>
      <c r="M8" s="23">
        <v>1</v>
      </c>
      <c r="N8" s="19">
        <v>0</v>
      </c>
      <c r="O8" s="23">
        <v>1</v>
      </c>
      <c r="P8" s="31">
        <v>0</v>
      </c>
    </row>
    <row r="9" spans="1:16" ht="18.75">
      <c r="A9" s="6">
        <v>4</v>
      </c>
      <c r="B9" s="7" t="s">
        <v>131</v>
      </c>
      <c r="C9" s="6">
        <v>4</v>
      </c>
      <c r="D9" s="21">
        <v>2</v>
      </c>
      <c r="E9" s="22">
        <v>2</v>
      </c>
      <c r="F9" s="23">
        <v>2</v>
      </c>
      <c r="G9" s="19">
        <v>3</v>
      </c>
      <c r="H9" s="23">
        <v>3</v>
      </c>
      <c r="I9" s="23">
        <v>2</v>
      </c>
      <c r="J9" s="23">
        <v>3</v>
      </c>
      <c r="K9" s="19">
        <v>0</v>
      </c>
      <c r="L9" s="23">
        <v>0</v>
      </c>
      <c r="M9" s="23">
        <v>0</v>
      </c>
      <c r="N9" s="19">
        <v>0</v>
      </c>
      <c r="O9" s="23">
        <v>0</v>
      </c>
      <c r="P9" s="31">
        <v>0</v>
      </c>
    </row>
    <row r="10" spans="1:16" ht="18.75">
      <c r="A10" s="6">
        <v>5</v>
      </c>
      <c r="B10" s="7" t="s">
        <v>82</v>
      </c>
      <c r="C10" s="6">
        <v>4</v>
      </c>
      <c r="D10" s="21">
        <v>1</v>
      </c>
      <c r="E10" s="22">
        <v>0</v>
      </c>
      <c r="F10" s="23">
        <v>1</v>
      </c>
      <c r="G10" s="19">
        <v>2</v>
      </c>
      <c r="H10" s="23">
        <v>3</v>
      </c>
      <c r="I10" s="23">
        <v>2</v>
      </c>
      <c r="J10" s="23">
        <v>2</v>
      </c>
      <c r="K10" s="19">
        <v>0</v>
      </c>
      <c r="L10" s="23">
        <v>0</v>
      </c>
      <c r="M10" s="23">
        <v>1</v>
      </c>
      <c r="N10" s="19">
        <v>2</v>
      </c>
      <c r="O10" s="23">
        <v>1</v>
      </c>
      <c r="P10" s="31">
        <v>0</v>
      </c>
    </row>
    <row r="11" spans="1:16" ht="18.75">
      <c r="A11" s="6">
        <v>6</v>
      </c>
      <c r="B11" s="7" t="s">
        <v>84</v>
      </c>
      <c r="C11" s="6">
        <v>4</v>
      </c>
      <c r="D11" s="21">
        <v>2</v>
      </c>
      <c r="E11" s="22">
        <v>1</v>
      </c>
      <c r="F11" s="23">
        <v>2</v>
      </c>
      <c r="G11" s="19">
        <v>2</v>
      </c>
      <c r="H11" s="23">
        <v>3</v>
      </c>
      <c r="I11" s="23">
        <v>2</v>
      </c>
      <c r="J11" s="23">
        <v>2</v>
      </c>
      <c r="K11" s="19">
        <v>0</v>
      </c>
      <c r="L11" s="23">
        <v>1</v>
      </c>
      <c r="M11" s="23">
        <v>0</v>
      </c>
      <c r="N11" s="19">
        <v>0</v>
      </c>
      <c r="O11" s="23">
        <v>0</v>
      </c>
      <c r="P11" s="31">
        <v>0</v>
      </c>
    </row>
    <row r="12" spans="1:16" ht="18.75">
      <c r="A12" s="6">
        <v>7</v>
      </c>
      <c r="B12" s="7" t="s">
        <v>86</v>
      </c>
      <c r="C12" s="6">
        <v>7</v>
      </c>
      <c r="D12" s="21">
        <v>3</v>
      </c>
      <c r="E12" s="22">
        <v>2</v>
      </c>
      <c r="F12" s="23">
        <v>2</v>
      </c>
      <c r="G12" s="19">
        <v>2</v>
      </c>
      <c r="H12" s="23">
        <v>2</v>
      </c>
      <c r="I12" s="23">
        <v>2</v>
      </c>
      <c r="J12" s="23">
        <v>1</v>
      </c>
      <c r="K12" s="19">
        <v>0</v>
      </c>
      <c r="L12" s="23">
        <v>0</v>
      </c>
      <c r="M12" s="23">
        <v>0</v>
      </c>
      <c r="N12" s="19">
        <v>0</v>
      </c>
      <c r="O12" s="23">
        <v>0</v>
      </c>
      <c r="P12" s="31">
        <v>0</v>
      </c>
    </row>
    <row r="13" spans="1:16" ht="18.75">
      <c r="A13" s="6">
        <v>8</v>
      </c>
      <c r="B13" s="7" t="s">
        <v>96</v>
      </c>
      <c r="C13" s="6">
        <v>4</v>
      </c>
      <c r="D13" s="21">
        <v>1</v>
      </c>
      <c r="E13" s="22">
        <v>1</v>
      </c>
      <c r="F13" s="23">
        <v>1</v>
      </c>
      <c r="G13" s="19">
        <v>1</v>
      </c>
      <c r="H13" s="23">
        <v>1</v>
      </c>
      <c r="I13" s="23">
        <v>1</v>
      </c>
      <c r="J13" s="23">
        <v>1</v>
      </c>
      <c r="K13" s="19">
        <v>1</v>
      </c>
      <c r="L13" s="23">
        <v>0</v>
      </c>
      <c r="M13" s="23">
        <v>0</v>
      </c>
      <c r="N13" s="19">
        <v>0</v>
      </c>
      <c r="O13" s="23">
        <v>0</v>
      </c>
      <c r="P13" s="31">
        <v>0</v>
      </c>
    </row>
    <row r="14" spans="1:16" ht="18.75">
      <c r="A14" s="6">
        <v>9</v>
      </c>
      <c r="B14" s="7" t="s">
        <v>89</v>
      </c>
      <c r="C14" s="6">
        <v>6</v>
      </c>
      <c r="D14" s="21">
        <v>4</v>
      </c>
      <c r="E14" s="22">
        <v>1</v>
      </c>
      <c r="F14" s="23">
        <v>1</v>
      </c>
      <c r="G14" s="19">
        <v>2</v>
      </c>
      <c r="H14" s="23">
        <v>2</v>
      </c>
      <c r="I14" s="23">
        <v>2</v>
      </c>
      <c r="J14" s="23">
        <v>2</v>
      </c>
      <c r="K14" s="19">
        <v>0</v>
      </c>
      <c r="L14" s="23">
        <v>0</v>
      </c>
      <c r="M14" s="23">
        <v>0</v>
      </c>
      <c r="N14" s="19">
        <v>1</v>
      </c>
      <c r="O14" s="23">
        <v>1</v>
      </c>
      <c r="P14" s="31">
        <v>1</v>
      </c>
    </row>
    <row r="15" spans="1:16" ht="18.75">
      <c r="A15" s="6">
        <v>10</v>
      </c>
      <c r="B15" s="7" t="s">
        <v>87</v>
      </c>
      <c r="C15" s="6">
        <v>6</v>
      </c>
      <c r="D15" s="21">
        <v>3</v>
      </c>
      <c r="E15" s="22">
        <v>1</v>
      </c>
      <c r="F15" s="23">
        <v>1</v>
      </c>
      <c r="G15" s="19">
        <v>3</v>
      </c>
      <c r="H15" s="23">
        <v>3</v>
      </c>
      <c r="I15" s="23">
        <v>3</v>
      </c>
      <c r="J15" s="23">
        <v>1</v>
      </c>
      <c r="K15" s="19">
        <v>0</v>
      </c>
      <c r="L15" s="23">
        <v>0</v>
      </c>
      <c r="M15" s="23">
        <v>1</v>
      </c>
      <c r="N15" s="19">
        <v>1</v>
      </c>
      <c r="O15" s="23">
        <v>0</v>
      </c>
      <c r="P15" s="31">
        <v>1</v>
      </c>
    </row>
    <row r="16" spans="1:16" ht="18.75">
      <c r="A16" s="6">
        <v>11</v>
      </c>
      <c r="B16" s="7" t="s">
        <v>95</v>
      </c>
      <c r="C16" s="6">
        <v>5</v>
      </c>
      <c r="D16" s="21">
        <v>3</v>
      </c>
      <c r="E16" s="22">
        <v>3</v>
      </c>
      <c r="F16" s="23">
        <v>1</v>
      </c>
      <c r="G16" s="19">
        <v>1</v>
      </c>
      <c r="H16" s="23">
        <v>2</v>
      </c>
      <c r="I16" s="23">
        <v>1</v>
      </c>
      <c r="J16" s="23">
        <v>1</v>
      </c>
      <c r="K16" s="19">
        <v>1</v>
      </c>
      <c r="L16" s="23">
        <v>0</v>
      </c>
      <c r="M16" s="23">
        <v>1</v>
      </c>
      <c r="N16" s="19">
        <v>0</v>
      </c>
      <c r="O16" s="23">
        <v>0</v>
      </c>
      <c r="P16" s="31">
        <v>0</v>
      </c>
    </row>
    <row r="17" spans="1:16" ht="18.75">
      <c r="A17" s="6">
        <v>12</v>
      </c>
      <c r="B17" s="7" t="s">
        <v>88</v>
      </c>
      <c r="C17" s="6">
        <v>7</v>
      </c>
      <c r="D17" s="21">
        <v>5</v>
      </c>
      <c r="E17" s="22">
        <v>2</v>
      </c>
      <c r="F17" s="23">
        <v>1</v>
      </c>
      <c r="G17" s="19">
        <v>1</v>
      </c>
      <c r="H17" s="23">
        <v>1</v>
      </c>
      <c r="I17" s="23">
        <v>1</v>
      </c>
      <c r="J17" s="23">
        <v>1</v>
      </c>
      <c r="K17" s="19">
        <v>0</v>
      </c>
      <c r="L17" s="23">
        <v>0</v>
      </c>
      <c r="M17" s="23">
        <v>0</v>
      </c>
      <c r="N17" s="19">
        <v>1</v>
      </c>
      <c r="O17" s="23">
        <v>1</v>
      </c>
      <c r="P17" s="31">
        <v>0</v>
      </c>
    </row>
    <row r="18" spans="1:16" ht="18.75">
      <c r="A18" s="6">
        <v>13</v>
      </c>
      <c r="B18" s="7" t="s">
        <v>78</v>
      </c>
      <c r="C18" s="6">
        <v>4</v>
      </c>
      <c r="D18" s="21">
        <v>2</v>
      </c>
      <c r="E18" s="22">
        <v>1</v>
      </c>
      <c r="F18" s="23">
        <v>1</v>
      </c>
      <c r="G18" s="19">
        <v>1</v>
      </c>
      <c r="H18" s="23">
        <v>1</v>
      </c>
      <c r="I18" s="23">
        <v>1</v>
      </c>
      <c r="J18" s="23">
        <v>1</v>
      </c>
      <c r="K18" s="19">
        <v>0</v>
      </c>
      <c r="L18" s="23">
        <v>0</v>
      </c>
      <c r="M18" s="23">
        <v>0</v>
      </c>
      <c r="N18" s="19">
        <v>2</v>
      </c>
      <c r="O18" s="23">
        <v>0</v>
      </c>
      <c r="P18" s="31">
        <v>0</v>
      </c>
    </row>
    <row r="19" spans="1:16" ht="18.75">
      <c r="A19" s="6">
        <v>14</v>
      </c>
      <c r="B19" s="7" t="s">
        <v>93</v>
      </c>
      <c r="C19" s="6">
        <v>5</v>
      </c>
      <c r="D19" s="21">
        <v>3</v>
      </c>
      <c r="E19" s="22">
        <v>3</v>
      </c>
      <c r="F19" s="23">
        <v>0</v>
      </c>
      <c r="G19" s="19">
        <v>1</v>
      </c>
      <c r="H19" s="23">
        <v>1</v>
      </c>
      <c r="I19" s="23">
        <v>1</v>
      </c>
      <c r="J19" s="23">
        <v>1</v>
      </c>
      <c r="K19" s="19">
        <v>0</v>
      </c>
      <c r="L19" s="23">
        <v>0</v>
      </c>
      <c r="M19" s="23">
        <v>0</v>
      </c>
      <c r="N19" s="19">
        <v>1</v>
      </c>
      <c r="O19" s="23">
        <v>0</v>
      </c>
      <c r="P19" s="31">
        <v>1</v>
      </c>
    </row>
    <row r="20" spans="1:16" ht="18.75">
      <c r="A20" s="6">
        <v>15</v>
      </c>
      <c r="B20" s="7" t="s">
        <v>45</v>
      </c>
      <c r="C20" s="6">
        <v>5</v>
      </c>
      <c r="D20" s="21">
        <v>3</v>
      </c>
      <c r="E20" s="22">
        <v>3</v>
      </c>
      <c r="F20" s="23">
        <v>0</v>
      </c>
      <c r="G20" s="19">
        <v>2</v>
      </c>
      <c r="H20" s="23">
        <v>2</v>
      </c>
      <c r="I20" s="23">
        <v>2</v>
      </c>
      <c r="J20" s="23">
        <v>2</v>
      </c>
      <c r="K20" s="19">
        <v>0</v>
      </c>
      <c r="L20" s="23">
        <v>0</v>
      </c>
      <c r="M20" s="23">
        <v>0</v>
      </c>
      <c r="N20" s="19">
        <v>0</v>
      </c>
      <c r="O20" s="23">
        <v>0</v>
      </c>
      <c r="P20" s="31">
        <v>0</v>
      </c>
    </row>
    <row r="21" spans="1:16" ht="18.75">
      <c r="A21" s="6">
        <v>16</v>
      </c>
      <c r="B21" s="7" t="s">
        <v>91</v>
      </c>
      <c r="C21" s="6">
        <v>5</v>
      </c>
      <c r="D21" s="21">
        <v>2</v>
      </c>
      <c r="E21" s="22">
        <v>1</v>
      </c>
      <c r="F21" s="23">
        <v>2</v>
      </c>
      <c r="G21" s="19">
        <v>2</v>
      </c>
      <c r="H21" s="23">
        <v>2</v>
      </c>
      <c r="I21" s="23">
        <v>2</v>
      </c>
      <c r="J21" s="23">
        <v>1</v>
      </c>
      <c r="K21" s="19">
        <v>1</v>
      </c>
      <c r="L21" s="23">
        <v>0</v>
      </c>
      <c r="M21" s="23">
        <v>0</v>
      </c>
      <c r="N21" s="19">
        <v>0</v>
      </c>
      <c r="O21" s="23">
        <v>0</v>
      </c>
      <c r="P21" s="31">
        <v>0</v>
      </c>
    </row>
    <row r="22" spans="1:16" ht="18.75">
      <c r="A22" s="6">
        <v>17</v>
      </c>
      <c r="B22" s="7" t="s">
        <v>90</v>
      </c>
      <c r="C22" s="6">
        <v>6</v>
      </c>
      <c r="D22" s="21">
        <v>3</v>
      </c>
      <c r="E22" s="22">
        <v>2</v>
      </c>
      <c r="F22" s="23">
        <v>0</v>
      </c>
      <c r="G22" s="19">
        <v>3</v>
      </c>
      <c r="H22" s="23">
        <v>4</v>
      </c>
      <c r="I22" s="23">
        <v>2</v>
      </c>
      <c r="J22" s="23">
        <v>1</v>
      </c>
      <c r="K22" s="19">
        <v>0</v>
      </c>
      <c r="L22" s="23">
        <v>0</v>
      </c>
      <c r="M22" s="23">
        <v>0</v>
      </c>
      <c r="N22" s="19">
        <v>0</v>
      </c>
      <c r="O22" s="23">
        <v>0</v>
      </c>
      <c r="P22" s="31">
        <v>1</v>
      </c>
    </row>
    <row r="23" spans="1:16" ht="18.75">
      <c r="A23" s="6">
        <v>18</v>
      </c>
      <c r="B23" s="7" t="s">
        <v>92</v>
      </c>
      <c r="C23" s="6">
        <v>5</v>
      </c>
      <c r="D23" s="21">
        <v>2</v>
      </c>
      <c r="E23" s="22">
        <v>1</v>
      </c>
      <c r="F23" s="23">
        <v>0</v>
      </c>
      <c r="G23" s="19">
        <v>3</v>
      </c>
      <c r="H23" s="23">
        <v>3</v>
      </c>
      <c r="I23" s="23">
        <v>3</v>
      </c>
      <c r="J23" s="23">
        <v>3</v>
      </c>
      <c r="K23" s="19">
        <v>1</v>
      </c>
      <c r="L23" s="23">
        <v>0</v>
      </c>
      <c r="M23" s="23">
        <v>0</v>
      </c>
      <c r="N23" s="19">
        <v>0</v>
      </c>
      <c r="O23" s="23">
        <v>0</v>
      </c>
      <c r="P23" s="31">
        <v>0</v>
      </c>
    </row>
    <row r="24" spans="1:16" ht="18.75">
      <c r="A24" s="6">
        <v>19</v>
      </c>
      <c r="B24" s="7" t="s">
        <v>94</v>
      </c>
      <c r="C24" s="6">
        <v>5</v>
      </c>
      <c r="D24" s="21">
        <v>3</v>
      </c>
      <c r="E24" s="22">
        <v>1</v>
      </c>
      <c r="F24" s="23">
        <v>0</v>
      </c>
      <c r="G24" s="19">
        <v>3</v>
      </c>
      <c r="H24" s="23">
        <v>4</v>
      </c>
      <c r="I24" s="23">
        <v>3</v>
      </c>
      <c r="J24" s="23">
        <v>2</v>
      </c>
      <c r="K24" s="19">
        <v>1</v>
      </c>
      <c r="L24" s="23">
        <v>0</v>
      </c>
      <c r="M24" s="23">
        <v>0</v>
      </c>
      <c r="N24" s="19">
        <v>1</v>
      </c>
      <c r="O24" s="23">
        <v>0</v>
      </c>
      <c r="P24" s="31">
        <v>1</v>
      </c>
    </row>
    <row r="25" spans="1:16" ht="19.5" thickBot="1">
      <c r="A25" s="8">
        <v>20</v>
      </c>
      <c r="B25" s="9" t="s">
        <v>72</v>
      </c>
      <c r="C25" s="8">
        <v>5</v>
      </c>
      <c r="D25" s="10">
        <v>2</v>
      </c>
      <c r="E25" s="11">
        <v>1</v>
      </c>
      <c r="F25" s="13">
        <v>1</v>
      </c>
      <c r="G25" s="20">
        <v>1</v>
      </c>
      <c r="H25" s="13">
        <v>1</v>
      </c>
      <c r="I25" s="13">
        <v>1</v>
      </c>
      <c r="J25" s="13">
        <v>1</v>
      </c>
      <c r="K25" s="32">
        <v>1</v>
      </c>
      <c r="L25" s="33">
        <v>0</v>
      </c>
      <c r="M25" s="33">
        <v>1</v>
      </c>
      <c r="N25" s="19">
        <v>0</v>
      </c>
      <c r="O25" s="23">
        <v>0</v>
      </c>
      <c r="P25" s="31">
        <v>0</v>
      </c>
    </row>
    <row r="26" spans="1:16" ht="19.5" thickBot="1">
      <c r="A26" s="105" t="s">
        <v>103</v>
      </c>
      <c r="B26" s="112"/>
      <c r="C26" s="38">
        <f t="shared" ref="C26:H26" si="0">SUM(C6:C25)</f>
        <v>100</v>
      </c>
      <c r="D26" s="24">
        <f t="shared" si="0"/>
        <v>50</v>
      </c>
      <c r="E26" s="24">
        <f t="shared" si="0"/>
        <v>30</v>
      </c>
      <c r="F26" s="14">
        <f t="shared" si="0"/>
        <v>22</v>
      </c>
      <c r="G26" s="35">
        <f t="shared" si="0"/>
        <v>39</v>
      </c>
      <c r="H26" s="14">
        <f t="shared" si="0"/>
        <v>44</v>
      </c>
      <c r="I26" s="14">
        <f t="shared" ref="I26:J26" si="1">SUM(I6:I25)</f>
        <v>37</v>
      </c>
      <c r="J26" s="37">
        <f t="shared" si="1"/>
        <v>30</v>
      </c>
      <c r="K26" s="35">
        <f>SUM(K6:K25)</f>
        <v>8</v>
      </c>
      <c r="L26" s="14">
        <f>SUM(L6:L25)</f>
        <v>2</v>
      </c>
      <c r="M26" s="37">
        <f>SUM(M6:M25)</f>
        <v>6</v>
      </c>
      <c r="N26" s="35">
        <f t="shared" ref="N26:P26" si="2">SUM(N6:N25)</f>
        <v>11</v>
      </c>
      <c r="O26" s="14">
        <f t="shared" si="2"/>
        <v>4</v>
      </c>
      <c r="P26" s="37">
        <f t="shared" si="2"/>
        <v>5</v>
      </c>
    </row>
    <row r="27" spans="1:16" ht="19.5" thickBot="1">
      <c r="A27" s="105" t="s">
        <v>136</v>
      </c>
      <c r="B27" s="106"/>
      <c r="C27" s="106"/>
      <c r="D27" s="24">
        <f>C26-D26</f>
        <v>50</v>
      </c>
      <c r="E27" s="24">
        <f>C26-E26</f>
        <v>70</v>
      </c>
      <c r="F27" s="14">
        <f>C26-F26</f>
        <v>78</v>
      </c>
      <c r="G27" s="35"/>
      <c r="H27" s="14">
        <f>G26-H26</f>
        <v>-5</v>
      </c>
      <c r="I27" s="14">
        <f>G26-I26</f>
        <v>2</v>
      </c>
      <c r="J27" s="37">
        <f>G26-J26</f>
        <v>9</v>
      </c>
      <c r="K27" s="36"/>
      <c r="L27" s="14"/>
      <c r="M27" s="14"/>
      <c r="N27" s="32"/>
      <c r="O27" s="33"/>
      <c r="P27" s="34"/>
    </row>
    <row r="28" spans="1:16" ht="9.75" customHeight="1">
      <c r="A28" s="12"/>
      <c r="B28" s="12"/>
      <c r="C28" s="12"/>
      <c r="D28" s="12"/>
      <c r="E28" s="12"/>
      <c r="F28" s="12"/>
    </row>
    <row r="29" spans="1:16" ht="21.75" customHeight="1">
      <c r="A29" s="101" t="s">
        <v>165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1:16" ht="19.5" customHeight="1">
      <c r="A30" s="101" t="s">
        <v>164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1:16" ht="21.75" customHeight="1">
      <c r="A31" s="102" t="s">
        <v>163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1:16" ht="16.5">
      <c r="A32" s="102" t="s">
        <v>161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1:16" ht="16.5">
      <c r="A33" s="102" t="s">
        <v>162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1:16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</sheetData>
  <mergeCells count="18">
    <mergeCell ref="A1:P1"/>
    <mergeCell ref="A2:P2"/>
    <mergeCell ref="A34:P34"/>
    <mergeCell ref="N4:P4"/>
    <mergeCell ref="A29:P29"/>
    <mergeCell ref="A30:P30"/>
    <mergeCell ref="A31:P31"/>
    <mergeCell ref="A32:P32"/>
    <mergeCell ref="K4:M4"/>
    <mergeCell ref="A27:C27"/>
    <mergeCell ref="G4:G5"/>
    <mergeCell ref="H4:J4"/>
    <mergeCell ref="A26:B26"/>
    <mergeCell ref="C4:C5"/>
    <mergeCell ref="B4:B5"/>
    <mergeCell ref="A4:A5"/>
    <mergeCell ref="D4:F4"/>
    <mergeCell ref="A33:P33"/>
  </mergeCells>
  <pageMargins left="0.7" right="0.7" top="0.75" bottom="0.75" header="0.3" footer="0.3"/>
  <pageSetup paperSize="9" scale="69"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5"/>
  <sheetViews>
    <sheetView view="pageBreakPreview" zoomScaleSheetLayoutView="100" workbookViewId="0">
      <selection activeCell="E6" sqref="E6"/>
    </sheetView>
  </sheetViews>
  <sheetFormatPr defaultRowHeight="15"/>
  <cols>
    <col min="1" max="1" width="7" customWidth="1"/>
    <col min="2" max="3" width="25.7109375" customWidth="1"/>
    <col min="4" max="6" width="20" customWidth="1"/>
    <col min="7" max="7" width="10.42578125" customWidth="1"/>
  </cols>
  <sheetData>
    <row r="1" spans="1:7" ht="23.25" customHeight="1">
      <c r="A1" s="89" t="s">
        <v>135</v>
      </c>
      <c r="B1" s="89"/>
      <c r="C1" s="89"/>
      <c r="D1" s="89"/>
      <c r="E1" s="89"/>
      <c r="F1" s="89"/>
    </row>
    <row r="2" spans="1:7" ht="8.25" customHeight="1">
      <c r="A2" s="3"/>
      <c r="B2" s="3"/>
      <c r="C2" s="3"/>
      <c r="D2" s="3"/>
      <c r="E2" s="3"/>
      <c r="F2" s="3"/>
    </row>
    <row r="3" spans="1:7" ht="55.5" customHeight="1">
      <c r="A3" s="120" t="s">
        <v>0</v>
      </c>
      <c r="B3" s="120" t="s">
        <v>129</v>
      </c>
      <c r="C3" s="121" t="s">
        <v>282</v>
      </c>
      <c r="D3" s="120" t="s">
        <v>132</v>
      </c>
      <c r="E3" s="120"/>
      <c r="F3" s="120"/>
    </row>
    <row r="4" spans="1:7" ht="28.5" customHeight="1">
      <c r="A4" s="120"/>
      <c r="B4" s="120"/>
      <c r="C4" s="122"/>
      <c r="D4" s="66" t="s">
        <v>133</v>
      </c>
      <c r="E4" s="66" t="s">
        <v>134</v>
      </c>
      <c r="F4" s="66" t="s">
        <v>116</v>
      </c>
    </row>
    <row r="5" spans="1:7" ht="18.75">
      <c r="A5" s="67">
        <v>1</v>
      </c>
      <c r="B5" s="1" t="s">
        <v>107</v>
      </c>
      <c r="C5" s="2" t="s">
        <v>5</v>
      </c>
      <c r="D5" s="49">
        <f>SUMIF(Лист1!C6:C138,'2021 режаси (2)'!C5,Лист1!F6:F138)</f>
        <v>10</v>
      </c>
      <c r="E5" s="69">
        <f>SUMIF(Лист1!C6:C138,'2021 режаси (2)'!C5,Лист1!G6:G138)+SUMIF(Лист1!C6:C138,'2021 режаси (2)'!C5,Лист1!H6:H138)</f>
        <v>14</v>
      </c>
      <c r="F5" s="49">
        <f>SUMIF(Лист1!C6:C138,'2021 режаси (2)'!C5,Лист1!J6:J138)</f>
        <v>6</v>
      </c>
      <c r="G5" s="71"/>
    </row>
    <row r="6" spans="1:7" ht="18.75">
      <c r="A6" s="67">
        <v>2</v>
      </c>
      <c r="B6" s="1" t="s">
        <v>81</v>
      </c>
      <c r="C6" s="2" t="s">
        <v>16</v>
      </c>
      <c r="D6" s="49">
        <f>SUMIF(Лист1!C7:C139,'2021 режаси (2)'!C6,Лист1!F7:F139)</f>
        <v>5</v>
      </c>
      <c r="E6" s="69">
        <f>SUMIF(Лист1!C7:C139,'2021 режаси (2)'!C6,Лист1!G7:G139)+SUMIF(Лист1!C7:C139,'2021 режаси (2)'!C6,Лист1!H7:H139)</f>
        <v>4</v>
      </c>
      <c r="F6" s="49">
        <f>SUMIF(Лист1!C7:C139,'2021 режаси (2)'!C6,Лист1!J7:J139)</f>
        <v>4</v>
      </c>
      <c r="G6" s="71"/>
    </row>
    <row r="7" spans="1:7" ht="18.75">
      <c r="A7" s="67">
        <v>3</v>
      </c>
      <c r="B7" s="1" t="s">
        <v>82</v>
      </c>
      <c r="C7" s="2" t="s">
        <v>17</v>
      </c>
      <c r="D7" s="49">
        <f>SUMIF(Лист1!C8:C140,'2021 режаси (2)'!C7,Лист1!F8:F140)</f>
        <v>9</v>
      </c>
      <c r="E7" s="69">
        <f>SUMIF(Лист1!C8:C140,'2021 режаси (2)'!C7,Лист1!G8:G140)+SUMIF(Лист1!C8:C140,'2021 режаси (2)'!C7,Лист1!H8:H140)</f>
        <v>5</v>
      </c>
      <c r="F7" s="49">
        <f>SUMIF(Лист1!C8:C140,'2021 режаси (2)'!C7,Лист1!J8:J140)</f>
        <v>4</v>
      </c>
      <c r="G7" s="71"/>
    </row>
    <row r="8" spans="1:7" ht="18.75">
      <c r="A8" s="67">
        <v>4</v>
      </c>
      <c r="B8" s="1" t="s">
        <v>83</v>
      </c>
      <c r="C8" s="2" t="s">
        <v>21</v>
      </c>
      <c r="D8" s="49">
        <f>SUMIF(Лист1!C9:C141,'2021 режаси (2)'!C8,Лист1!F9:F141)</f>
        <v>4</v>
      </c>
      <c r="E8" s="69">
        <f>SUMIF(Лист1!C9:C141,'2021 режаси (2)'!C8,Лист1!G9:G141)+SUMIF(Лист1!C9:C141,'2021 режаси (2)'!C8,Лист1!H9:H141)</f>
        <v>3</v>
      </c>
      <c r="F8" s="49">
        <f>SUMIF(Лист1!C9:C141,'2021 режаси (2)'!C8,Лист1!J9:J141)</f>
        <v>3</v>
      </c>
      <c r="G8" s="71"/>
    </row>
    <row r="9" spans="1:7" ht="18.75">
      <c r="A9" s="67">
        <v>5</v>
      </c>
      <c r="B9" s="1" t="s">
        <v>84</v>
      </c>
      <c r="C9" s="2" t="s">
        <v>23</v>
      </c>
      <c r="D9" s="49">
        <f>SUMIF(Лист1!C10:C142,'2021 режаси (2)'!C9,Лист1!F10:F142)</f>
        <v>5</v>
      </c>
      <c r="E9" s="69">
        <f>SUMIF(Лист1!C10:C142,'2021 режаси (2)'!C9,Лист1!G10:G142)+SUMIF(Лист1!C10:C142,'2021 режаси (2)'!C9,Лист1!H10:H142)</f>
        <v>1</v>
      </c>
      <c r="F9" s="49">
        <f>SUMIF(Лист1!C10:C142,'2021 режаси (2)'!C9,Лист1!J10:J142)</f>
        <v>4</v>
      </c>
      <c r="G9" s="71"/>
    </row>
    <row r="10" spans="1:7" ht="18.75">
      <c r="A10" s="67">
        <v>6</v>
      </c>
      <c r="B10" s="1" t="s">
        <v>85</v>
      </c>
      <c r="C10" s="2" t="s">
        <v>26</v>
      </c>
      <c r="D10" s="49">
        <f>SUMIF(Лист1!C11:C143,'2021 режаси (2)'!C10,Лист1!F11:F143)</f>
        <v>6</v>
      </c>
      <c r="E10" s="69">
        <f>SUMIF(Лист1!C11:C143,'2021 режаси (2)'!C10,Лист1!G11:G143)+SUMIF(Лист1!C11:C143,'2021 режаси (2)'!C10,Лист1!H11:H143)</f>
        <v>3</v>
      </c>
      <c r="F10" s="49">
        <f>SUMIF(Лист1!C11:C143,'2021 режаси (2)'!C10,Лист1!J11:J143)</f>
        <v>4</v>
      </c>
      <c r="G10" s="71"/>
    </row>
    <row r="11" spans="1:7" ht="18.75">
      <c r="A11" s="67">
        <v>7</v>
      </c>
      <c r="B11" s="1" t="s">
        <v>86</v>
      </c>
      <c r="C11" s="2" t="s">
        <v>29</v>
      </c>
      <c r="D11" s="49">
        <f>SUMIF(Лист1!C12:C144,'2021 режаси (2)'!C11,Лист1!F12:F144)</f>
        <v>7</v>
      </c>
      <c r="E11" s="69">
        <f>SUMIF(Лист1!C12:C144,'2021 режаси (2)'!C11,Лист1!G12:G144)+SUMIF(Лист1!C12:C144,'2021 режаси (2)'!C11,Лист1!H12:H144)</f>
        <v>5</v>
      </c>
      <c r="F11" s="49">
        <f>SUMIF(Лист1!C12:C144,'2021 режаси (2)'!C11,Лист1!J12:J144)</f>
        <v>4</v>
      </c>
      <c r="G11" s="71"/>
    </row>
    <row r="12" spans="1:7" ht="18.75">
      <c r="A12" s="67">
        <v>8</v>
      </c>
      <c r="B12" s="1" t="s">
        <v>87</v>
      </c>
      <c r="C12" s="2" t="s">
        <v>34</v>
      </c>
      <c r="D12" s="49">
        <f>SUMIF(Лист1!C13:C145,'2021 режаси (2)'!C12,Лист1!F13:F145)</f>
        <v>9</v>
      </c>
      <c r="E12" s="69">
        <f>SUMIF(Лист1!C13:C145,'2021 режаси (2)'!C12,Лист1!G13:G145)+SUMIF(Лист1!C13:C145,'2021 режаси (2)'!C12,Лист1!H13:H145)</f>
        <v>9</v>
      </c>
      <c r="F12" s="49">
        <f>SUMIF(Лист1!C13:C145,'2021 режаси (2)'!C12,Лист1!J13:J145)</f>
        <v>3</v>
      </c>
      <c r="G12" s="71"/>
    </row>
    <row r="13" spans="1:7" ht="18.75">
      <c r="A13" s="67">
        <v>9</v>
      </c>
      <c r="B13" s="1" t="s">
        <v>88</v>
      </c>
      <c r="C13" s="2" t="s">
        <v>37</v>
      </c>
      <c r="D13" s="49">
        <f>SUMIF(Лист1!C14:C146,'2021 режаси (2)'!C13,Лист1!F14:F146)</f>
        <v>8</v>
      </c>
      <c r="E13" s="69">
        <f>SUMIF(Лист1!C14:C146,'2021 режаси (2)'!C13,Лист1!G14:G146)+SUMIF(Лист1!C14:C146,'2021 режаси (2)'!C13,Лист1!H14:H146)</f>
        <v>6</v>
      </c>
      <c r="F13" s="49">
        <f>SUMIF(Лист1!C14:C146,'2021 режаси (2)'!C13,Лист1!J14:J146)</f>
        <v>2</v>
      </c>
      <c r="G13" s="71"/>
    </row>
    <row r="14" spans="1:7" ht="18.75">
      <c r="A14" s="67">
        <v>10</v>
      </c>
      <c r="B14" s="1" t="s">
        <v>89</v>
      </c>
      <c r="C14" s="2" t="s">
        <v>41</v>
      </c>
      <c r="D14" s="49">
        <f>SUMIF(Лист1!C15:C147,'2021 режаси (2)'!C14,Лист1!F15:F147)</f>
        <v>9</v>
      </c>
      <c r="E14" s="69">
        <f>SUMIF(Лист1!C15:C147,'2021 режаси (2)'!C14,Лист1!G15:G147)+SUMIF(Лист1!C15:C147,'2021 режаси (2)'!C14,Лист1!H15:H147)</f>
        <v>8</v>
      </c>
      <c r="F14" s="49">
        <f>SUMIF(Лист1!C15:C147,'2021 режаси (2)'!C14,Лист1!J15:J147)</f>
        <v>4</v>
      </c>
      <c r="G14" s="71"/>
    </row>
    <row r="15" spans="1:7" ht="18.75">
      <c r="A15" s="67">
        <v>11</v>
      </c>
      <c r="B15" s="1" t="s">
        <v>45</v>
      </c>
      <c r="C15" s="2" t="s">
        <v>44</v>
      </c>
      <c r="D15" s="49">
        <f>SUMIF(Лист1!C16:C148,'2021 режаси (2)'!C15,Лист1!F16:F148)</f>
        <v>6</v>
      </c>
      <c r="E15" s="69">
        <f>SUMIF(Лист1!C16:C148,'2021 режаси (2)'!C15,Лист1!G16:G148)+SUMIF(Лист1!C16:C148,'2021 режаси (2)'!C15,Лист1!H16:H148)</f>
        <v>5</v>
      </c>
      <c r="F15" s="49">
        <f>SUMIF(Лист1!C16:C148,'2021 режаси (2)'!C15,Лист1!J16:J148)</f>
        <v>2</v>
      </c>
      <c r="G15" s="71"/>
    </row>
    <row r="16" spans="1:7" ht="18.75">
      <c r="A16" s="67">
        <v>12</v>
      </c>
      <c r="B16" s="1" t="s">
        <v>90</v>
      </c>
      <c r="C16" s="2" t="s">
        <v>50</v>
      </c>
      <c r="D16" s="49">
        <f>SUMIF(Лист1!C17:C149,'2021 режаси (2)'!C16,Лист1!F17:F149)</f>
        <v>9</v>
      </c>
      <c r="E16" s="69">
        <f>SUMIF(Лист1!C17:C149,'2021 режаси (2)'!C16,Лист1!G17:G149)+SUMIF(Лист1!C17:C149,'2021 режаси (2)'!C16,Лист1!H17:H149)</f>
        <v>7</v>
      </c>
      <c r="F16" s="49">
        <f>SUMIF(Лист1!C17:C149,'2021 режаси (2)'!C16,Лист1!J17:J149)</f>
        <v>2</v>
      </c>
      <c r="G16" s="71"/>
    </row>
    <row r="17" spans="1:7" ht="18.75">
      <c r="A17" s="67">
        <v>13</v>
      </c>
      <c r="B17" s="1" t="s">
        <v>91</v>
      </c>
      <c r="C17" s="2" t="s">
        <v>54</v>
      </c>
      <c r="D17" s="49">
        <f>SUMIF(Лист1!C18:C150,'2021 режаси (2)'!C17,Лист1!F18:F150)</f>
        <v>6</v>
      </c>
      <c r="E17" s="69">
        <f>SUMIF(Лист1!C18:C150,'2021 режаси (2)'!C17,Лист1!G18:G150)+SUMIF(Лист1!C18:C150,'2021 режаси (2)'!C17,Лист1!H18:H150)</f>
        <v>4</v>
      </c>
      <c r="F17" s="49">
        <f>SUMIF(Лист1!C18:C150,'2021 режаси (2)'!C17,Лист1!J18:J150)</f>
        <v>3</v>
      </c>
      <c r="G17" s="71"/>
    </row>
    <row r="18" spans="1:7" ht="18.75">
      <c r="A18" s="67">
        <v>14</v>
      </c>
      <c r="B18" s="1" t="s">
        <v>92</v>
      </c>
      <c r="C18" s="2" t="s">
        <v>58</v>
      </c>
      <c r="D18" s="49">
        <f>SUMIF(Лист1!C19:C151,'2021 режаси (2)'!C18,Лист1!F19:F151)</f>
        <v>7</v>
      </c>
      <c r="E18" s="69">
        <f>SUMIF(Лист1!C19:C151,'2021 режаси (2)'!C18,Лист1!G19:G151)+SUMIF(Лист1!C19:C151,'2021 режаси (2)'!C18,Лист1!H19:H151)</f>
        <v>6</v>
      </c>
      <c r="F18" s="49">
        <f>SUMIF(Лист1!C19:C151,'2021 режаси (2)'!C18,Лист1!J19:J151)</f>
        <v>3</v>
      </c>
      <c r="G18" s="71"/>
    </row>
    <row r="19" spans="1:7" ht="18.75">
      <c r="A19" s="67">
        <v>15</v>
      </c>
      <c r="B19" s="1" t="s">
        <v>93</v>
      </c>
      <c r="C19" s="2" t="s">
        <v>62</v>
      </c>
      <c r="D19" s="49">
        <f>SUMIF(Лист1!C20:C152,'2021 режаси (2)'!C19,Лист1!F20:F152)</f>
        <v>6</v>
      </c>
      <c r="E19" s="69">
        <f>SUMIF(Лист1!C20:C152,'2021 режаси (2)'!C19,Лист1!G20:G152)+SUMIF(Лист1!C20:C152,'2021 режаси (2)'!C19,Лист1!H20:H152)</f>
        <v>5</v>
      </c>
      <c r="F19" s="49">
        <f>SUMIF(Лист1!C20:C152,'2021 режаси (2)'!C19,Лист1!J20:J152)</f>
        <v>2</v>
      </c>
      <c r="G19" s="71"/>
    </row>
    <row r="20" spans="1:7" ht="18.75">
      <c r="A20" s="67">
        <v>16</v>
      </c>
      <c r="B20" s="1" t="s">
        <v>94</v>
      </c>
      <c r="C20" s="2" t="s">
        <v>68</v>
      </c>
      <c r="D20" s="49">
        <f>SUMIF(Лист1!C21:C153,'2021 режаси (2)'!C20,Лист1!F21:F153)</f>
        <v>9</v>
      </c>
      <c r="E20" s="69">
        <f>SUMIF(Лист1!C21:C153,'2021 режаси (2)'!C20,Лист1!G21:G153)+SUMIF(Лист1!C21:C153,'2021 режаси (2)'!C20,Лист1!H21:H153)</f>
        <v>6</v>
      </c>
      <c r="F20" s="49">
        <f>SUMIF(Лист1!C21:C153,'2021 режаси (2)'!C20,Лист1!J21:J153)</f>
        <v>3</v>
      </c>
      <c r="G20" s="71"/>
    </row>
    <row r="21" spans="1:7" ht="18.75">
      <c r="A21" s="67">
        <v>17</v>
      </c>
      <c r="B21" s="1" t="s">
        <v>72</v>
      </c>
      <c r="C21" s="2" t="s">
        <v>71</v>
      </c>
      <c r="D21" s="49">
        <f>SUMIF(Лист1!C22:C154,'2021 режаси (2)'!C21,Лист1!F22:F154)</f>
        <v>5</v>
      </c>
      <c r="E21" s="69">
        <f>SUMIF(Лист1!C22:C154,'2021 режаси (2)'!C21,Лист1!G22:G154)+SUMIF(Лист1!C22:C154,'2021 режаси (2)'!C21,Лист1!H22:H154)</f>
        <v>4</v>
      </c>
      <c r="F21" s="49">
        <f>SUMIF(Лист1!C22:C154,'2021 режаси (2)'!C21,Лист1!J22:J154)</f>
        <v>3</v>
      </c>
      <c r="G21" s="71"/>
    </row>
    <row r="22" spans="1:7" ht="18.75">
      <c r="A22" s="67">
        <v>18</v>
      </c>
      <c r="B22" s="1" t="s">
        <v>95</v>
      </c>
      <c r="C22" s="2" t="s">
        <v>74</v>
      </c>
      <c r="D22" s="49">
        <f>SUMIF(Лист1!C23:C155,'2021 режаси (2)'!C22,Лист1!F23:F155)</f>
        <v>7</v>
      </c>
      <c r="E22" s="69">
        <f>SUMIF(Лист1!C23:C155,'2021 режаси (2)'!C22,Лист1!G23:G155)+SUMIF(Лист1!C23:C155,'2021 режаси (2)'!C22,Лист1!H23:H155)</f>
        <v>5</v>
      </c>
      <c r="F22" s="49">
        <f>SUMIF(Лист1!C23:C155,'2021 режаси (2)'!C22,Лист1!J23:J155)</f>
        <v>3</v>
      </c>
      <c r="G22" s="71"/>
    </row>
    <row r="23" spans="1:7" ht="18.75">
      <c r="A23" s="67">
        <v>19</v>
      </c>
      <c r="B23" s="1" t="s">
        <v>78</v>
      </c>
      <c r="C23" s="2" t="s">
        <v>77</v>
      </c>
      <c r="D23" s="49">
        <f>SUMIF(Лист1!C24:C156,'2021 режаси (2)'!C23,Лист1!F24:F156)</f>
        <v>7</v>
      </c>
      <c r="E23" s="69">
        <f>SUMIF(Лист1!C24:C156,'2021 режаси (2)'!C23,Лист1!G24:G156)+SUMIF(Лист1!C24:C156,'2021 режаси (2)'!C23,Лист1!H24:H156)</f>
        <v>3</v>
      </c>
      <c r="F23" s="49">
        <f>SUMIF(Лист1!C24:C156,'2021 режаси (2)'!C23,Лист1!J24:J156)</f>
        <v>2</v>
      </c>
      <c r="G23" s="71"/>
    </row>
    <row r="24" spans="1:7" ht="18.75">
      <c r="A24" s="67">
        <v>20</v>
      </c>
      <c r="B24" s="1" t="s">
        <v>96</v>
      </c>
      <c r="C24" s="2" t="s">
        <v>80</v>
      </c>
      <c r="D24" s="49">
        <f>SUMIF(Лист1!C24:C157,'2021 режаси (2)'!C24,Лист1!F24:F157)</f>
        <v>4</v>
      </c>
      <c r="E24" s="69">
        <f>SUMIF(Лист1!C24:C157,'2021 режаси (2)'!C24,Лист1!G24:G157)+SUMIF(Лист1!C24:C157,'2021 режаси (2)'!C24,Лист1!H24:H157)</f>
        <v>5</v>
      </c>
      <c r="F24" s="49">
        <f>SUMIF(Лист1!C24:C157,'2021 режаси (2)'!C24,Лист1!J24:J157)</f>
        <v>2</v>
      </c>
      <c r="G24" s="71"/>
    </row>
    <row r="25" spans="1:7" ht="18.75">
      <c r="A25" s="119" t="s">
        <v>103</v>
      </c>
      <c r="B25" s="119"/>
      <c r="C25" s="68"/>
      <c r="D25" s="68">
        <f t="shared" ref="D25:F25" si="0">SUM(D5:D24)</f>
        <v>138</v>
      </c>
      <c r="E25" s="70">
        <f>SUM(E5:E24)</f>
        <v>108</v>
      </c>
      <c r="F25" s="68">
        <f t="shared" si="0"/>
        <v>63</v>
      </c>
    </row>
  </sheetData>
  <mergeCells count="6">
    <mergeCell ref="A25:B25"/>
    <mergeCell ref="A1:F1"/>
    <mergeCell ref="A3:A4"/>
    <mergeCell ref="B3:B4"/>
    <mergeCell ref="C3:C4"/>
    <mergeCell ref="D3:F3"/>
  </mergeCells>
  <pageMargins left="0.7" right="0.7" top="0.75" bottom="0.75" header="0.3" footer="0.3"/>
  <pageSetup paperSize="9" scale="9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Лист1</vt:lpstr>
      <vt:lpstr>Лист5</vt:lpstr>
      <vt:lpstr>Лист3</vt:lpstr>
      <vt:lpstr>Лист2</vt:lpstr>
      <vt:lpstr>2022 режаси</vt:lpstr>
      <vt:lpstr>2021 режаси</vt:lpstr>
      <vt:lpstr>2021 режаси (2)</vt:lpstr>
      <vt:lpstr>'2021 режаси'!Область_печати</vt:lpstr>
      <vt:lpstr>'2021 режаси (2)'!Область_печати</vt:lpstr>
      <vt:lpstr>'2022 режаси'!Область_печати</vt:lpstr>
      <vt:lpstr>Лист1!Область_печати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Yarkulov_X</dc:creator>
  <cp:lastModifiedBy>User</cp:lastModifiedBy>
  <cp:lastPrinted>2022-02-03T10:32:53Z</cp:lastPrinted>
  <dcterms:created xsi:type="dcterms:W3CDTF">2019-06-20T14:50:33Z</dcterms:created>
  <dcterms:modified xsi:type="dcterms:W3CDTF">2022-03-24T13:51:32Z</dcterms:modified>
</cp:coreProperties>
</file>